
<file path=[Content_Types].xml><?xml version="1.0" encoding="utf-8"?>
<Types xmlns="http://schemas.openxmlformats.org/package/2006/content-types">
  <Default Extension="bin" ContentType="application/vnd.openxmlformats-officedocument.spreadsheetml.printerSettings"/>
  <Default Extension="data" ContentType="application/binar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ustomData/itemProps1.xml" ContentType="application/vnd.ms-excel.customDataPropertie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2.xml" ContentType="application/vnd.openxmlformats-officedocument.drawingml.chart+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pivotTables/pivotTable3.xml" ContentType="application/vnd.openxmlformats-officedocument.spreadsheetml.pivotTable+xml"/>
  <Override PartName="/xl/tables/table17.xml" ContentType="application/vnd.openxmlformats-officedocument.spreadsheetml.table+xml"/>
  <Override PartName="/xl/pivotTables/pivotTable4.xml" ContentType="application/vnd.openxmlformats-officedocument.spreadsheetml.pivotTable+xml"/>
  <Override PartName="/xl/drawings/drawing4.xml" ContentType="application/vnd.openxmlformats-officedocument.drawing+xml"/>
  <Override PartName="/xl/tables/table18.xml" ContentType="application/vnd.openxmlformats-officedocument.spreadsheetml.table+xml"/>
  <Override PartName="/xl/slicers/slicer3.xml" ContentType="application/vnd.ms-excel.slicer+xml"/>
  <Override PartName="/xl/charts/chart3.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codeName="ThisWorkbook" defaultThemeVersion="124226"/>
  <mc:AlternateContent xmlns:mc="http://schemas.openxmlformats.org/markup-compatibility/2006">
    <mc:Choice Requires="x15">
      <x15ac:absPath xmlns:x15ac="http://schemas.microsoft.com/office/spreadsheetml/2010/11/ac" url="/Users/luke/Documents/Coding/"/>
    </mc:Choice>
  </mc:AlternateContent>
  <xr:revisionPtr revIDLastSave="0" documentId="13_ncr:1_{D1663A2F-FE15-1641-B6CB-54C10F8EAE6A}" xr6:coauthVersionLast="47" xr6:coauthVersionMax="47" xr10:uidLastSave="{00000000-0000-0000-0000-000000000000}"/>
  <bookViews>
    <workbookView xWindow="0" yWindow="500" windowWidth="38400" windowHeight="21100" tabRatio="785" activeTab="7" xr2:uid="{00000000-000D-0000-FFFF-FFFF00000000}"/>
  </bookViews>
  <sheets>
    <sheet name="Topics to Cover" sheetId="2" r:id="rId1"/>
    <sheet name="Examples" sheetId="1" r:id="rId2"/>
    <sheet name="Pivot Table" sheetId="6" r:id="rId3"/>
    <sheet name="Dynamic Chart" sheetId="4" r:id="rId4"/>
    <sheet name="Pivot Chart" sheetId="5" r:id="rId5"/>
    <sheet name="Dropdowns" sheetId="7" r:id="rId6"/>
    <sheet name="EXERCISES --&gt;" sheetId="9" r:id="rId7"/>
    <sheet name="(1) Trim and Proper" sheetId="12" r:id="rId8"/>
    <sheet name="(2) Complete Data " sheetId="15" r:id="rId9"/>
    <sheet name="(3) Conditional Formatting" sheetId="17" r:id="rId10"/>
    <sheet name="(4) Adding And Summing Data" sheetId="19" r:id="rId11"/>
    <sheet name="(5) Pivot Table" sheetId="21" r:id="rId12"/>
    <sheet name="(6) Pivot Chart" sheetId="23" r:id="rId13"/>
    <sheet name="COMPLETED EXERCISE EXAMPLES --&gt;" sheetId="14" r:id="rId14"/>
    <sheet name="(1)" sheetId="13" r:id="rId15"/>
    <sheet name="(2)" sheetId="16" r:id="rId16"/>
    <sheet name="(3)" sheetId="18" r:id="rId17"/>
    <sheet name="(4)" sheetId="20" r:id="rId18"/>
    <sheet name="(5)" sheetId="22" r:id="rId19"/>
    <sheet name="(6)" sheetId="24" r:id="rId20"/>
  </sheets>
  <definedNames>
    <definedName name="_xlnm._FilterDatabase" localSheetId="1" hidden="1">Examples!$H$4:$H$17</definedName>
    <definedName name="BudgetAllocated" localSheetId="17">Table11[Budget Allocated]</definedName>
    <definedName name="BudgetAllocated" localSheetId="10">Table11[Budget Allocated]</definedName>
    <definedName name="BudgetAllocated" localSheetId="18">Table11[Budget Allocated]</definedName>
    <definedName name="BudgetAllocated" localSheetId="11">Table11[Budget Allocated]</definedName>
    <definedName name="BudgetAllocated" localSheetId="19">Table11[Budget Allocated]</definedName>
    <definedName name="BudgetAllocated" localSheetId="12">Table11[Budget Allocated]</definedName>
    <definedName name="BudgetAllocated">Table11[Budget Allocated]</definedName>
    <definedName name="_xlnm.Criteria" localSheetId="1">Examples!$H$4:$H$17</definedName>
    <definedName name="dd_Budget_Relevance" localSheetId="14">Table2[Relevant for Budget?]</definedName>
    <definedName name="dd_Budget_Relevance" localSheetId="15">Table2[Relevant for Budget?]</definedName>
    <definedName name="dd_Budget_Relevance" localSheetId="8">Table2[Relevant for Budget?]</definedName>
    <definedName name="dd_Budget_Relevance" localSheetId="16">Table2[Relevant for Budget?]</definedName>
    <definedName name="dd_Budget_Relevance" localSheetId="9">Table2[Relevant for Budget?]</definedName>
    <definedName name="dd_Budget_Relevance" localSheetId="17">Table2[Relevant for Budget?]</definedName>
    <definedName name="dd_Budget_Relevance" localSheetId="10">Table2[Relevant for Budget?]</definedName>
    <definedName name="dd_Budget_Relevance" localSheetId="18">Table2[Relevant for Budget?]</definedName>
    <definedName name="dd_Budget_Relevance" localSheetId="11">Table2[Relevant for Budget?]</definedName>
    <definedName name="dd_Budget_Relevance" localSheetId="19">Table2[Relevant for Budget?]</definedName>
    <definedName name="dd_Budget_Relevance" localSheetId="12">Table2[Relevant for Budget?]</definedName>
    <definedName name="dd_Budget_Relevance">Table2[Relevant for Budget?]</definedName>
    <definedName name="dd_Upgrade" localSheetId="14">Table3[Upgrade?]</definedName>
    <definedName name="dd_Upgrade" localSheetId="15">Table3[Upgrade?]</definedName>
    <definedName name="dd_Upgrade" localSheetId="8">Table3[Upgrade?]</definedName>
    <definedName name="dd_Upgrade" localSheetId="16">Table3[Upgrade?]</definedName>
    <definedName name="dd_Upgrade" localSheetId="9">Table3[Upgrade?]</definedName>
    <definedName name="dd_Upgrade" localSheetId="17">Table3[Upgrade?]</definedName>
    <definedName name="dd_Upgrade" localSheetId="10">Table3[Upgrade?]</definedName>
    <definedName name="dd_Upgrade" localSheetId="18">Table3[Upgrade?]</definedName>
    <definedName name="dd_Upgrade" localSheetId="11">Table3[Upgrade?]</definedName>
    <definedName name="dd_Upgrade" localSheetId="19">Table3[Upgrade?]</definedName>
    <definedName name="dd_Upgrade" localSheetId="12">Table3[Upgrade?]</definedName>
    <definedName name="dd_Upgrade">Table3[Upgrade?]</definedName>
    <definedName name="Department_Table" localSheetId="18">'(5)'!$F$21:$G$42</definedName>
    <definedName name="Department_Table" localSheetId="11">'(5) Pivot Table'!$F$21:$G$42</definedName>
    <definedName name="Department_Table" localSheetId="19">'(6)'!$F$21:$G$42</definedName>
    <definedName name="Department_Table" localSheetId="12">'(6) Pivot Chart'!$F$21:$G$42</definedName>
    <definedName name="Department_Table">'(4)'!$F$21:$G$42</definedName>
    <definedName name="Example_Table_Headings" localSheetId="14">Example_Table[#Headers]</definedName>
    <definedName name="Example_Table_Headings" localSheetId="15">Example_Table[#Headers]</definedName>
    <definedName name="Example_Table_Headings" localSheetId="8">Example_Table[#Headers]</definedName>
    <definedName name="Example_Table_Headings" localSheetId="16">Example_Table[#Headers]</definedName>
    <definedName name="Example_Table_Headings" localSheetId="9">Example_Table[#Headers]</definedName>
    <definedName name="Example_Table_Headings" localSheetId="17">Example_Table[#Headers]</definedName>
    <definedName name="Example_Table_Headings" localSheetId="10">Example_Table[#Headers]</definedName>
    <definedName name="Example_Table_Headings" localSheetId="18">Example_Table[#Headers]</definedName>
    <definedName name="Example_Table_Headings" localSheetId="11">Example_Table[#Headers]</definedName>
    <definedName name="Example_Table_Headings" localSheetId="19">Example_Table[#Headers]</definedName>
    <definedName name="Example_Table_Headings" localSheetId="12">Example_Table[#Headers]</definedName>
    <definedName name="Example_Table_Headings">Example_Table[#Headers]</definedName>
    <definedName name="Slicer_Department1">#N/A</definedName>
    <definedName name="Slicer_Employee_Cluster">#N/A</definedName>
    <definedName name="Slicer_Employee_Grade">#N/A</definedName>
    <definedName name="Slicer_Manager">#N/A</definedName>
    <definedName name="Slicer_Manager11">#N/A</definedName>
    <definedName name="Slicer_Relevant_for_Budget?">#N/A</definedName>
    <definedName name="Slicer_Relevant_for_Budget?1">#N/A</definedName>
    <definedName name="Slicer_Relevant_for_Budget?2">#N/A</definedName>
    <definedName name="Slicer_Upgrade?">#N/A</definedName>
  </definedNames>
  <calcPr calcId="191029"/>
  <pivotCaches>
    <pivotCache cacheId="13" r:id="rId21"/>
    <pivotCache cacheId="14" r:id="rId22"/>
    <pivotCache cacheId="15" r:id="rId23"/>
  </pivotCaches>
  <extLst>
    <ext xmlns:x14="http://schemas.microsoft.com/office/spreadsheetml/2009/9/main" uri="{BBE1A952-AA13-448e-AADC-164F8A28A991}">
      <x14:slicerCaches>
        <x14:slicerCache r:id="rId24"/>
        <x14:slicerCache r:id="rId25"/>
        <x14:slicerCache r:id="rId26"/>
        <x14:slicerCache r:id="rId27"/>
        <x14:slicerCache r:id="rId28"/>
        <x14:slicerCache r:id="rId29"/>
        <x14:slicerCache r:id="rId30"/>
        <x14:slicerCache r:id="rId31"/>
        <x14:slicerCache r:id="rId3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67" i="1" l="1" a="1"/>
  <c r="O67" i="1" s="1"/>
  <c r="N59" i="1" a="1"/>
  <c r="N59" i="1" s="1"/>
  <c r="N58" i="1" a="1"/>
  <c r="N58" i="1" s="1"/>
  <c r="K23" i="20"/>
  <c r="W120" i="24"/>
  <c r="Y120" i="24" s="1"/>
  <c r="V120" i="24"/>
  <c r="X120" i="24" s="1"/>
  <c r="W119" i="24"/>
  <c r="Y119" i="24" s="1"/>
  <c r="V119" i="24"/>
  <c r="X119" i="24" s="1"/>
  <c r="W118" i="24"/>
  <c r="Y118" i="24" s="1"/>
  <c r="V118" i="24"/>
  <c r="X118" i="24" s="1"/>
  <c r="W117" i="24"/>
  <c r="Y117" i="24" s="1"/>
  <c r="V117" i="24"/>
  <c r="X117" i="24" s="1"/>
  <c r="W116" i="24"/>
  <c r="Y116" i="24" s="1"/>
  <c r="V116" i="24"/>
  <c r="X116" i="24" s="1"/>
  <c r="W115" i="24"/>
  <c r="Y115" i="24" s="1"/>
  <c r="V115" i="24"/>
  <c r="X115" i="24" s="1"/>
  <c r="W114" i="24"/>
  <c r="Y114" i="24" s="1"/>
  <c r="V114" i="24"/>
  <c r="X114" i="24" s="1"/>
  <c r="W113" i="24"/>
  <c r="Y113" i="24" s="1"/>
  <c r="V113" i="24"/>
  <c r="X113" i="24" s="1"/>
  <c r="W112" i="24"/>
  <c r="Y112" i="24" s="1"/>
  <c r="V112" i="24"/>
  <c r="X112" i="24" s="1"/>
  <c r="W111" i="24"/>
  <c r="Y111" i="24" s="1"/>
  <c r="V111" i="24"/>
  <c r="X111" i="24" s="1"/>
  <c r="W110" i="24"/>
  <c r="Y110" i="24" s="1"/>
  <c r="V110" i="24"/>
  <c r="X110" i="24" s="1"/>
  <c r="W109" i="24"/>
  <c r="Y109" i="24" s="1"/>
  <c r="V109" i="24"/>
  <c r="X109" i="24" s="1"/>
  <c r="W108" i="24"/>
  <c r="Y108" i="24" s="1"/>
  <c r="V108" i="24"/>
  <c r="X108" i="24" s="1"/>
  <c r="W107" i="24"/>
  <c r="Y107" i="24" s="1"/>
  <c r="V107" i="24"/>
  <c r="X107" i="24" s="1"/>
  <c r="W106" i="24"/>
  <c r="Y106" i="24" s="1"/>
  <c r="V106" i="24"/>
  <c r="X106" i="24" s="1"/>
  <c r="W105" i="24"/>
  <c r="Y105" i="24" s="1"/>
  <c r="V105" i="24"/>
  <c r="X105" i="24" s="1"/>
  <c r="W104" i="24"/>
  <c r="Y104" i="24" s="1"/>
  <c r="V104" i="24"/>
  <c r="X104" i="24" s="1"/>
  <c r="W103" i="24"/>
  <c r="Y103" i="24" s="1"/>
  <c r="V103" i="24"/>
  <c r="X103" i="24" s="1"/>
  <c r="W102" i="24"/>
  <c r="Y102" i="24" s="1"/>
  <c r="V102" i="24"/>
  <c r="X102" i="24" s="1"/>
  <c r="W101" i="24"/>
  <c r="Y101" i="24" s="1"/>
  <c r="V101" i="24"/>
  <c r="X101" i="24" s="1"/>
  <c r="W100" i="24"/>
  <c r="Y100" i="24" s="1"/>
  <c r="V100" i="24"/>
  <c r="X100" i="24" s="1"/>
  <c r="W99" i="24"/>
  <c r="Y99" i="24" s="1"/>
  <c r="V99" i="24"/>
  <c r="X99" i="24" s="1"/>
  <c r="W98" i="24"/>
  <c r="Y98" i="24" s="1"/>
  <c r="V98" i="24"/>
  <c r="X98" i="24" s="1"/>
  <c r="W97" i="24"/>
  <c r="Y97" i="24" s="1"/>
  <c r="V97" i="24"/>
  <c r="X97" i="24" s="1"/>
  <c r="W96" i="24"/>
  <c r="Y96" i="24" s="1"/>
  <c r="V96" i="24"/>
  <c r="X96" i="24" s="1"/>
  <c r="W95" i="24"/>
  <c r="Y95" i="24" s="1"/>
  <c r="V95" i="24"/>
  <c r="X95" i="24" s="1"/>
  <c r="W94" i="24"/>
  <c r="Y94" i="24" s="1"/>
  <c r="V94" i="24"/>
  <c r="X94" i="24" s="1"/>
  <c r="W93" i="24"/>
  <c r="Y93" i="24" s="1"/>
  <c r="V93" i="24"/>
  <c r="X93" i="24" s="1"/>
  <c r="W92" i="24"/>
  <c r="Y92" i="24" s="1"/>
  <c r="V92" i="24"/>
  <c r="X92" i="24" s="1"/>
  <c r="W91" i="24"/>
  <c r="Y91" i="24" s="1"/>
  <c r="V91" i="24"/>
  <c r="X91" i="24" s="1"/>
  <c r="W90" i="24"/>
  <c r="Y90" i="24" s="1"/>
  <c r="V90" i="24"/>
  <c r="X90" i="24" s="1"/>
  <c r="W89" i="24"/>
  <c r="Y89" i="24" s="1"/>
  <c r="V89" i="24"/>
  <c r="X89" i="24" s="1"/>
  <c r="W88" i="24"/>
  <c r="Y88" i="24" s="1"/>
  <c r="V88" i="24"/>
  <c r="X88" i="24" s="1"/>
  <c r="W87" i="24"/>
  <c r="Y87" i="24" s="1"/>
  <c r="V87" i="24"/>
  <c r="X87" i="24" s="1"/>
  <c r="W86" i="24"/>
  <c r="Y86" i="24" s="1"/>
  <c r="V86" i="24"/>
  <c r="X86" i="24" s="1"/>
  <c r="W85" i="24"/>
  <c r="Y85" i="24" s="1"/>
  <c r="V85" i="24"/>
  <c r="X85" i="24" s="1"/>
  <c r="W84" i="24"/>
  <c r="Y84" i="24" s="1"/>
  <c r="V84" i="24"/>
  <c r="X84" i="24" s="1"/>
  <c r="W83" i="24"/>
  <c r="Y83" i="24" s="1"/>
  <c r="V83" i="24"/>
  <c r="X83" i="24" s="1"/>
  <c r="W82" i="24"/>
  <c r="Y82" i="24" s="1"/>
  <c r="V82" i="24"/>
  <c r="X82" i="24" s="1"/>
  <c r="W81" i="24"/>
  <c r="Y81" i="24" s="1"/>
  <c r="V81" i="24"/>
  <c r="X81" i="24" s="1"/>
  <c r="W80" i="24"/>
  <c r="Y80" i="24" s="1"/>
  <c r="V80" i="24"/>
  <c r="X80" i="24" s="1"/>
  <c r="W79" i="24"/>
  <c r="Y79" i="24" s="1"/>
  <c r="V79" i="24"/>
  <c r="X79" i="24" s="1"/>
  <c r="W78" i="24"/>
  <c r="Y78" i="24" s="1"/>
  <c r="V78" i="24"/>
  <c r="X78" i="24" s="1"/>
  <c r="W77" i="24"/>
  <c r="Y77" i="24" s="1"/>
  <c r="V77" i="24"/>
  <c r="X77" i="24" s="1"/>
  <c r="W76" i="24"/>
  <c r="Y76" i="24" s="1"/>
  <c r="V76" i="24"/>
  <c r="X76" i="24" s="1"/>
  <c r="W75" i="24"/>
  <c r="Y75" i="24" s="1"/>
  <c r="V75" i="24"/>
  <c r="X75" i="24" s="1"/>
  <c r="W74" i="24"/>
  <c r="Y74" i="24" s="1"/>
  <c r="V74" i="24"/>
  <c r="X74" i="24" s="1"/>
  <c r="W73" i="24"/>
  <c r="Y73" i="24" s="1"/>
  <c r="V73" i="24"/>
  <c r="X73" i="24" s="1"/>
  <c r="W72" i="24"/>
  <c r="Y72" i="24" s="1"/>
  <c r="V72" i="24"/>
  <c r="X72" i="24" s="1"/>
  <c r="W71" i="24"/>
  <c r="Y71" i="24" s="1"/>
  <c r="V71" i="24"/>
  <c r="X71" i="24" s="1"/>
  <c r="W70" i="24"/>
  <c r="Y70" i="24" s="1"/>
  <c r="V70" i="24"/>
  <c r="X70" i="24" s="1"/>
  <c r="W69" i="24"/>
  <c r="Y69" i="24" s="1"/>
  <c r="V69" i="24"/>
  <c r="X69" i="24" s="1"/>
  <c r="W68" i="24"/>
  <c r="Y68" i="24" s="1"/>
  <c r="V68" i="24"/>
  <c r="X68" i="24" s="1"/>
  <c r="W67" i="24"/>
  <c r="Y67" i="24" s="1"/>
  <c r="V67" i="24"/>
  <c r="X67" i="24" s="1"/>
  <c r="W66" i="24"/>
  <c r="Y66" i="24" s="1"/>
  <c r="V66" i="24"/>
  <c r="X66" i="24" s="1"/>
  <c r="W65" i="24"/>
  <c r="Y65" i="24" s="1"/>
  <c r="V65" i="24"/>
  <c r="X65" i="24" s="1"/>
  <c r="W64" i="24"/>
  <c r="Y64" i="24" s="1"/>
  <c r="V64" i="24"/>
  <c r="X64" i="24" s="1"/>
  <c r="W63" i="24"/>
  <c r="Y63" i="24" s="1"/>
  <c r="V63" i="24"/>
  <c r="X63" i="24" s="1"/>
  <c r="W62" i="24"/>
  <c r="Y62" i="24" s="1"/>
  <c r="V62" i="24"/>
  <c r="X62" i="24" s="1"/>
  <c r="W61" i="24"/>
  <c r="Y61" i="24" s="1"/>
  <c r="V61" i="24"/>
  <c r="X61" i="24" s="1"/>
  <c r="W60" i="24"/>
  <c r="Y60" i="24" s="1"/>
  <c r="V60" i="24"/>
  <c r="X60" i="24" s="1"/>
  <c r="W59" i="24"/>
  <c r="Y59" i="24" s="1"/>
  <c r="V59" i="24"/>
  <c r="X59" i="24" s="1"/>
  <c r="W58" i="24"/>
  <c r="Y58" i="24" s="1"/>
  <c r="V58" i="24"/>
  <c r="X58" i="24" s="1"/>
  <c r="W57" i="24"/>
  <c r="Y57" i="24" s="1"/>
  <c r="V57" i="24"/>
  <c r="X57" i="24" s="1"/>
  <c r="W56" i="24"/>
  <c r="Y56" i="24" s="1"/>
  <c r="V56" i="24"/>
  <c r="X56" i="24" s="1"/>
  <c r="W55" i="24"/>
  <c r="Y55" i="24" s="1"/>
  <c r="V55" i="24"/>
  <c r="X55" i="24" s="1"/>
  <c r="W54" i="24"/>
  <c r="Y54" i="24" s="1"/>
  <c r="V54" i="24"/>
  <c r="X54" i="24" s="1"/>
  <c r="W53" i="24"/>
  <c r="Y53" i="24" s="1"/>
  <c r="V53" i="24"/>
  <c r="X53" i="24" s="1"/>
  <c r="W52" i="24"/>
  <c r="Y52" i="24" s="1"/>
  <c r="V52" i="24"/>
  <c r="X52" i="24" s="1"/>
  <c r="W51" i="24"/>
  <c r="Y51" i="24" s="1"/>
  <c r="V51" i="24"/>
  <c r="X51" i="24" s="1"/>
  <c r="W50" i="24"/>
  <c r="Y50" i="24" s="1"/>
  <c r="V50" i="24"/>
  <c r="X50" i="24" s="1"/>
  <c r="W49" i="24"/>
  <c r="Y49" i="24" s="1"/>
  <c r="V49" i="24"/>
  <c r="X49" i="24" s="1"/>
  <c r="W48" i="24"/>
  <c r="Y48" i="24" s="1"/>
  <c r="V48" i="24"/>
  <c r="X48" i="24" s="1"/>
  <c r="W47" i="24"/>
  <c r="Y47" i="24" s="1"/>
  <c r="V47" i="24"/>
  <c r="X47" i="24" s="1"/>
  <c r="W46" i="24"/>
  <c r="Y46" i="24" s="1"/>
  <c r="V46" i="24"/>
  <c r="X46" i="24" s="1"/>
  <c r="W45" i="24"/>
  <c r="Y45" i="24" s="1"/>
  <c r="V45" i="24"/>
  <c r="X45" i="24" s="1"/>
  <c r="W44" i="24"/>
  <c r="Y44" i="24" s="1"/>
  <c r="V44" i="24"/>
  <c r="X44" i="24" s="1"/>
  <c r="W43" i="24"/>
  <c r="Y43" i="24" s="1"/>
  <c r="V43" i="24"/>
  <c r="X43" i="24" s="1"/>
  <c r="Y42" i="24"/>
  <c r="Y41" i="24"/>
  <c r="Y40" i="24"/>
  <c r="Y39" i="24"/>
  <c r="Y38" i="24"/>
  <c r="Y37" i="24"/>
  <c r="Y36" i="24"/>
  <c r="Y35" i="24"/>
  <c r="Y34" i="24"/>
  <c r="Y33" i="24"/>
  <c r="Y32" i="24"/>
  <c r="Y31" i="24"/>
  <c r="Y30" i="24"/>
  <c r="Y29" i="24"/>
  <c r="Y28" i="24"/>
  <c r="Y27" i="24"/>
  <c r="Y26" i="24"/>
  <c r="Y25" i="24"/>
  <c r="Y24" i="24"/>
  <c r="Y23" i="24"/>
  <c r="Y22" i="24"/>
  <c r="Y21" i="24"/>
  <c r="Y20" i="24"/>
  <c r="W20" i="24"/>
  <c r="V20" i="24"/>
  <c r="X20" i="24" s="1"/>
  <c r="W19" i="24"/>
  <c r="Y19" i="24" s="1"/>
  <c r="V19" i="24"/>
  <c r="X19" i="24" s="1"/>
  <c r="W18" i="24"/>
  <c r="Y18" i="24" s="1"/>
  <c r="V18" i="24"/>
  <c r="X18" i="24" s="1"/>
  <c r="S17" i="24"/>
  <c r="V17" i="24" s="1"/>
  <c r="J17" i="24"/>
  <c r="S16" i="24"/>
  <c r="V16" i="24" s="1"/>
  <c r="J16" i="24"/>
  <c r="S15" i="24"/>
  <c r="V15" i="24" s="1"/>
  <c r="J15" i="24"/>
  <c r="S14" i="24"/>
  <c r="V14" i="24" s="1"/>
  <c r="J14" i="24"/>
  <c r="S13" i="24"/>
  <c r="V13" i="24" s="1"/>
  <c r="J13" i="24"/>
  <c r="S12" i="24"/>
  <c r="V12" i="24" s="1"/>
  <c r="J12" i="24"/>
  <c r="S11" i="24"/>
  <c r="V11" i="24" s="1"/>
  <c r="J11" i="24"/>
  <c r="S10" i="24"/>
  <c r="V10" i="24" s="1"/>
  <c r="J10" i="24"/>
  <c r="S9" i="24"/>
  <c r="V9" i="24" s="1"/>
  <c r="J9" i="24"/>
  <c r="S8" i="24"/>
  <c r="V8" i="24" s="1"/>
  <c r="J8" i="24"/>
  <c r="S7" i="24"/>
  <c r="V7" i="24" s="1"/>
  <c r="J7" i="24"/>
  <c r="V6" i="24"/>
  <c r="S6" i="24"/>
  <c r="J6" i="24"/>
  <c r="S5" i="24"/>
  <c r="V5" i="24" s="1"/>
  <c r="J5" i="24"/>
  <c r="S4" i="24"/>
  <c r="V4" i="24" s="1"/>
  <c r="J4" i="24"/>
  <c r="W120" i="23"/>
  <c r="Y120" i="23" s="1"/>
  <c r="V120" i="23"/>
  <c r="X120" i="23" s="1"/>
  <c r="W119" i="23"/>
  <c r="Y119" i="23" s="1"/>
  <c r="V119" i="23"/>
  <c r="X119" i="23" s="1"/>
  <c r="W118" i="23"/>
  <c r="Y118" i="23" s="1"/>
  <c r="V118" i="23"/>
  <c r="X118" i="23" s="1"/>
  <c r="W117" i="23"/>
  <c r="Y117" i="23" s="1"/>
  <c r="V117" i="23"/>
  <c r="X117" i="23" s="1"/>
  <c r="W116" i="23"/>
  <c r="Y116" i="23" s="1"/>
  <c r="V116" i="23"/>
  <c r="X116" i="23" s="1"/>
  <c r="W115" i="23"/>
  <c r="Y115" i="23" s="1"/>
  <c r="V115" i="23"/>
  <c r="X115" i="23" s="1"/>
  <c r="W114" i="23"/>
  <c r="Y114" i="23" s="1"/>
  <c r="V114" i="23"/>
  <c r="X114" i="23" s="1"/>
  <c r="W113" i="23"/>
  <c r="Y113" i="23" s="1"/>
  <c r="V113" i="23"/>
  <c r="X113" i="23" s="1"/>
  <c r="W112" i="23"/>
  <c r="Y112" i="23" s="1"/>
  <c r="V112" i="23"/>
  <c r="X112" i="23" s="1"/>
  <c r="W111" i="23"/>
  <c r="Y111" i="23" s="1"/>
  <c r="V111" i="23"/>
  <c r="X111" i="23" s="1"/>
  <c r="W110" i="23"/>
  <c r="Y110" i="23" s="1"/>
  <c r="V110" i="23"/>
  <c r="X110" i="23" s="1"/>
  <c r="W109" i="23"/>
  <c r="Y109" i="23" s="1"/>
  <c r="V109" i="23"/>
  <c r="X109" i="23" s="1"/>
  <c r="W108" i="23"/>
  <c r="Y108" i="23" s="1"/>
  <c r="V108" i="23"/>
  <c r="X108" i="23" s="1"/>
  <c r="W107" i="23"/>
  <c r="Y107" i="23" s="1"/>
  <c r="V107" i="23"/>
  <c r="X107" i="23" s="1"/>
  <c r="W106" i="23"/>
  <c r="Y106" i="23" s="1"/>
  <c r="V106" i="23"/>
  <c r="X106" i="23" s="1"/>
  <c r="W105" i="23"/>
  <c r="Y105" i="23" s="1"/>
  <c r="V105" i="23"/>
  <c r="X105" i="23" s="1"/>
  <c r="W104" i="23"/>
  <c r="Y104" i="23" s="1"/>
  <c r="V104" i="23"/>
  <c r="X104" i="23" s="1"/>
  <c r="W103" i="23"/>
  <c r="Y103" i="23" s="1"/>
  <c r="V103" i="23"/>
  <c r="X103" i="23" s="1"/>
  <c r="W102" i="23"/>
  <c r="Y102" i="23" s="1"/>
  <c r="V102" i="23"/>
  <c r="X102" i="23" s="1"/>
  <c r="W101" i="23"/>
  <c r="Y101" i="23" s="1"/>
  <c r="V101" i="23"/>
  <c r="X101" i="23" s="1"/>
  <c r="W100" i="23"/>
  <c r="Y100" i="23" s="1"/>
  <c r="V100" i="23"/>
  <c r="X100" i="23" s="1"/>
  <c r="W99" i="23"/>
  <c r="Y99" i="23" s="1"/>
  <c r="V99" i="23"/>
  <c r="X99" i="23" s="1"/>
  <c r="W98" i="23"/>
  <c r="Y98" i="23" s="1"/>
  <c r="V98" i="23"/>
  <c r="X98" i="23" s="1"/>
  <c r="W97" i="23"/>
  <c r="Y97" i="23" s="1"/>
  <c r="V97" i="23"/>
  <c r="X97" i="23" s="1"/>
  <c r="W96" i="23"/>
  <c r="Y96" i="23" s="1"/>
  <c r="V96" i="23"/>
  <c r="X96" i="23" s="1"/>
  <c r="W95" i="23"/>
  <c r="Y95" i="23" s="1"/>
  <c r="V95" i="23"/>
  <c r="X95" i="23" s="1"/>
  <c r="W94" i="23"/>
  <c r="Y94" i="23" s="1"/>
  <c r="V94" i="23"/>
  <c r="X94" i="23" s="1"/>
  <c r="W93" i="23"/>
  <c r="Y93" i="23" s="1"/>
  <c r="V93" i="23"/>
  <c r="X93" i="23" s="1"/>
  <c r="W92" i="23"/>
  <c r="Y92" i="23" s="1"/>
  <c r="V92" i="23"/>
  <c r="X92" i="23" s="1"/>
  <c r="W91" i="23"/>
  <c r="Y91" i="23" s="1"/>
  <c r="V91" i="23"/>
  <c r="X91" i="23" s="1"/>
  <c r="W90" i="23"/>
  <c r="Y90" i="23" s="1"/>
  <c r="V90" i="23"/>
  <c r="X90" i="23" s="1"/>
  <c r="W89" i="23"/>
  <c r="Y89" i="23" s="1"/>
  <c r="V89" i="23"/>
  <c r="X89" i="23" s="1"/>
  <c r="W88" i="23"/>
  <c r="Y88" i="23" s="1"/>
  <c r="V88" i="23"/>
  <c r="X88" i="23" s="1"/>
  <c r="W87" i="23"/>
  <c r="Y87" i="23" s="1"/>
  <c r="V87" i="23"/>
  <c r="X87" i="23" s="1"/>
  <c r="W86" i="23"/>
  <c r="Y86" i="23" s="1"/>
  <c r="V86" i="23"/>
  <c r="X86" i="23" s="1"/>
  <c r="W85" i="23"/>
  <c r="Y85" i="23" s="1"/>
  <c r="V85" i="23"/>
  <c r="X85" i="23" s="1"/>
  <c r="W84" i="23"/>
  <c r="Y84" i="23" s="1"/>
  <c r="V84" i="23"/>
  <c r="X84" i="23" s="1"/>
  <c r="W83" i="23"/>
  <c r="Y83" i="23" s="1"/>
  <c r="V83" i="23"/>
  <c r="X83" i="23" s="1"/>
  <c r="W82" i="23"/>
  <c r="Y82" i="23" s="1"/>
  <c r="V82" i="23"/>
  <c r="X82" i="23" s="1"/>
  <c r="W81" i="23"/>
  <c r="Y81" i="23" s="1"/>
  <c r="V81" i="23"/>
  <c r="X81" i="23" s="1"/>
  <c r="W80" i="23"/>
  <c r="Y80" i="23" s="1"/>
  <c r="V80" i="23"/>
  <c r="X80" i="23" s="1"/>
  <c r="W79" i="23"/>
  <c r="Y79" i="23" s="1"/>
  <c r="V79" i="23"/>
  <c r="X79" i="23" s="1"/>
  <c r="W78" i="23"/>
  <c r="Y78" i="23" s="1"/>
  <c r="V78" i="23"/>
  <c r="X78" i="23" s="1"/>
  <c r="W77" i="23"/>
  <c r="Y77" i="23" s="1"/>
  <c r="V77" i="23"/>
  <c r="X77" i="23" s="1"/>
  <c r="W76" i="23"/>
  <c r="Y76" i="23" s="1"/>
  <c r="V76" i="23"/>
  <c r="X76" i="23" s="1"/>
  <c r="W75" i="23"/>
  <c r="Y75" i="23" s="1"/>
  <c r="V75" i="23"/>
  <c r="X75" i="23" s="1"/>
  <c r="W74" i="23"/>
  <c r="Y74" i="23" s="1"/>
  <c r="V74" i="23"/>
  <c r="X74" i="23" s="1"/>
  <c r="W73" i="23"/>
  <c r="Y73" i="23" s="1"/>
  <c r="V73" i="23"/>
  <c r="X73" i="23" s="1"/>
  <c r="W72" i="23"/>
  <c r="Y72" i="23" s="1"/>
  <c r="V72" i="23"/>
  <c r="X72" i="23" s="1"/>
  <c r="W71" i="23"/>
  <c r="Y71" i="23" s="1"/>
  <c r="V71" i="23"/>
  <c r="X71" i="23" s="1"/>
  <c r="W70" i="23"/>
  <c r="Y70" i="23" s="1"/>
  <c r="V70" i="23"/>
  <c r="X70" i="23" s="1"/>
  <c r="W69" i="23"/>
  <c r="Y69" i="23" s="1"/>
  <c r="V69" i="23"/>
  <c r="X69" i="23" s="1"/>
  <c r="W68" i="23"/>
  <c r="Y68" i="23" s="1"/>
  <c r="V68" i="23"/>
  <c r="X68" i="23" s="1"/>
  <c r="W67" i="23"/>
  <c r="Y67" i="23" s="1"/>
  <c r="V67" i="23"/>
  <c r="X67" i="23" s="1"/>
  <c r="W66" i="23"/>
  <c r="Y66" i="23" s="1"/>
  <c r="V66" i="23"/>
  <c r="X66" i="23" s="1"/>
  <c r="W65" i="23"/>
  <c r="Y65" i="23" s="1"/>
  <c r="V65" i="23"/>
  <c r="X65" i="23" s="1"/>
  <c r="W64" i="23"/>
  <c r="Y64" i="23" s="1"/>
  <c r="V64" i="23"/>
  <c r="X64" i="23" s="1"/>
  <c r="W63" i="23"/>
  <c r="Y63" i="23" s="1"/>
  <c r="V63" i="23"/>
  <c r="X63" i="23" s="1"/>
  <c r="W62" i="23"/>
  <c r="Y62" i="23" s="1"/>
  <c r="V62" i="23"/>
  <c r="X62" i="23" s="1"/>
  <c r="W61" i="23"/>
  <c r="Y61" i="23" s="1"/>
  <c r="V61" i="23"/>
  <c r="X61" i="23" s="1"/>
  <c r="W60" i="23"/>
  <c r="Y60" i="23" s="1"/>
  <c r="V60" i="23"/>
  <c r="X60" i="23" s="1"/>
  <c r="W59" i="23"/>
  <c r="Y59" i="23" s="1"/>
  <c r="V59" i="23"/>
  <c r="X59" i="23" s="1"/>
  <c r="W58" i="23"/>
  <c r="Y58" i="23" s="1"/>
  <c r="V58" i="23"/>
  <c r="X58" i="23" s="1"/>
  <c r="W57" i="23"/>
  <c r="Y57" i="23" s="1"/>
  <c r="V57" i="23"/>
  <c r="X57" i="23" s="1"/>
  <c r="W56" i="23"/>
  <c r="Y56" i="23" s="1"/>
  <c r="V56" i="23"/>
  <c r="X56" i="23" s="1"/>
  <c r="W55" i="23"/>
  <c r="Y55" i="23" s="1"/>
  <c r="V55" i="23"/>
  <c r="X55" i="23" s="1"/>
  <c r="W54" i="23"/>
  <c r="Y54" i="23" s="1"/>
  <c r="V54" i="23"/>
  <c r="X54" i="23" s="1"/>
  <c r="W53" i="23"/>
  <c r="Y53" i="23" s="1"/>
  <c r="V53" i="23"/>
  <c r="X53" i="23" s="1"/>
  <c r="W52" i="23"/>
  <c r="Y52" i="23" s="1"/>
  <c r="V52" i="23"/>
  <c r="X52" i="23" s="1"/>
  <c r="W51" i="23"/>
  <c r="Y51" i="23" s="1"/>
  <c r="V51" i="23"/>
  <c r="X51" i="23" s="1"/>
  <c r="W50" i="23"/>
  <c r="Y50" i="23" s="1"/>
  <c r="V50" i="23"/>
  <c r="X50" i="23" s="1"/>
  <c r="W49" i="23"/>
  <c r="Y49" i="23" s="1"/>
  <c r="V49" i="23"/>
  <c r="X49" i="23" s="1"/>
  <c r="W48" i="23"/>
  <c r="Y48" i="23" s="1"/>
  <c r="V48" i="23"/>
  <c r="X48" i="23" s="1"/>
  <c r="W47" i="23"/>
  <c r="Y47" i="23" s="1"/>
  <c r="V47" i="23"/>
  <c r="X47" i="23" s="1"/>
  <c r="W46" i="23"/>
  <c r="Y46" i="23" s="1"/>
  <c r="V46" i="23"/>
  <c r="X46" i="23" s="1"/>
  <c r="W45" i="23"/>
  <c r="Y45" i="23" s="1"/>
  <c r="V45" i="23"/>
  <c r="X45" i="23" s="1"/>
  <c r="W44" i="23"/>
  <c r="Y44" i="23" s="1"/>
  <c r="V44" i="23"/>
  <c r="X44" i="23" s="1"/>
  <c r="W43" i="23"/>
  <c r="Y43" i="23" s="1"/>
  <c r="V43" i="23"/>
  <c r="X43" i="23" s="1"/>
  <c r="Y42" i="23"/>
  <c r="Y41" i="23"/>
  <c r="Y40" i="23"/>
  <c r="Y39" i="23"/>
  <c r="Y38" i="23"/>
  <c r="Y37" i="23"/>
  <c r="Y36" i="23"/>
  <c r="Y35" i="23"/>
  <c r="Y34" i="23"/>
  <c r="Y33" i="23"/>
  <c r="Y32" i="23"/>
  <c r="Y31" i="23"/>
  <c r="Y30" i="23"/>
  <c r="Y29" i="23"/>
  <c r="Y28" i="23"/>
  <c r="Y27" i="23"/>
  <c r="Y26" i="23"/>
  <c r="Y25" i="23"/>
  <c r="Y24" i="23"/>
  <c r="Y23" i="23"/>
  <c r="Y22" i="23"/>
  <c r="Y21" i="23"/>
  <c r="W20" i="23"/>
  <c r="Y20" i="23" s="1"/>
  <c r="V20" i="23"/>
  <c r="X20" i="23" s="1"/>
  <c r="W19" i="23"/>
  <c r="Y19" i="23" s="1"/>
  <c r="V19" i="23"/>
  <c r="X19" i="23" s="1"/>
  <c r="W18" i="23"/>
  <c r="Y18" i="23" s="1"/>
  <c r="V18" i="23"/>
  <c r="X18" i="23" s="1"/>
  <c r="S17" i="23"/>
  <c r="V17" i="23" s="1"/>
  <c r="J17" i="23"/>
  <c r="S16" i="23"/>
  <c r="V16" i="23" s="1"/>
  <c r="J16" i="23"/>
  <c r="S15" i="23"/>
  <c r="V15" i="23" s="1"/>
  <c r="J15" i="23"/>
  <c r="S14" i="23"/>
  <c r="V14" i="23" s="1"/>
  <c r="J14" i="23"/>
  <c r="S13" i="23"/>
  <c r="V13" i="23" s="1"/>
  <c r="J13" i="23"/>
  <c r="S12" i="23"/>
  <c r="V12" i="23" s="1"/>
  <c r="J12" i="23"/>
  <c r="S11" i="23"/>
  <c r="V11" i="23" s="1"/>
  <c r="J11" i="23"/>
  <c r="V10" i="23"/>
  <c r="S10" i="23"/>
  <c r="J10" i="23"/>
  <c r="S9" i="23"/>
  <c r="V9" i="23" s="1"/>
  <c r="J9" i="23"/>
  <c r="S8" i="23"/>
  <c r="V8" i="23" s="1"/>
  <c r="J8" i="23"/>
  <c r="S7" i="23"/>
  <c r="V7" i="23" s="1"/>
  <c r="J7" i="23"/>
  <c r="V6" i="23"/>
  <c r="S6" i="23"/>
  <c r="J6" i="23"/>
  <c r="S5" i="23"/>
  <c r="V5" i="23" s="1"/>
  <c r="J5" i="23"/>
  <c r="S4" i="23"/>
  <c r="V4" i="23" s="1"/>
  <c r="J4" i="23"/>
  <c r="W120" i="22"/>
  <c r="Y120" i="22" s="1"/>
  <c r="V120" i="22"/>
  <c r="X120" i="22" s="1"/>
  <c r="W119" i="22"/>
  <c r="Y119" i="22" s="1"/>
  <c r="V119" i="22"/>
  <c r="X119" i="22" s="1"/>
  <c r="W118" i="22"/>
  <c r="Y118" i="22" s="1"/>
  <c r="V118" i="22"/>
  <c r="X118" i="22" s="1"/>
  <c r="W117" i="22"/>
  <c r="Y117" i="22" s="1"/>
  <c r="V117" i="22"/>
  <c r="X117" i="22" s="1"/>
  <c r="W116" i="22"/>
  <c r="Y116" i="22" s="1"/>
  <c r="V116" i="22"/>
  <c r="X116" i="22" s="1"/>
  <c r="W115" i="22"/>
  <c r="Y115" i="22" s="1"/>
  <c r="V115" i="22"/>
  <c r="X115" i="22" s="1"/>
  <c r="W114" i="22"/>
  <c r="Y114" i="22" s="1"/>
  <c r="V114" i="22"/>
  <c r="X114" i="22" s="1"/>
  <c r="W113" i="22"/>
  <c r="Y113" i="22" s="1"/>
  <c r="V113" i="22"/>
  <c r="X113" i="22" s="1"/>
  <c r="W112" i="22"/>
  <c r="Y112" i="22" s="1"/>
  <c r="V112" i="22"/>
  <c r="X112" i="22" s="1"/>
  <c r="W111" i="22"/>
  <c r="Y111" i="22" s="1"/>
  <c r="V111" i="22"/>
  <c r="X111" i="22" s="1"/>
  <c r="W110" i="22"/>
  <c r="Y110" i="22" s="1"/>
  <c r="V110" i="22"/>
  <c r="X110" i="22" s="1"/>
  <c r="W109" i="22"/>
  <c r="Y109" i="22" s="1"/>
  <c r="V109" i="22"/>
  <c r="X109" i="22" s="1"/>
  <c r="W108" i="22"/>
  <c r="Y108" i="22" s="1"/>
  <c r="V108" i="22"/>
  <c r="X108" i="22" s="1"/>
  <c r="W107" i="22"/>
  <c r="Y107" i="22" s="1"/>
  <c r="V107" i="22"/>
  <c r="X107" i="22" s="1"/>
  <c r="W106" i="22"/>
  <c r="Y106" i="22" s="1"/>
  <c r="V106" i="22"/>
  <c r="X106" i="22" s="1"/>
  <c r="W105" i="22"/>
  <c r="Y105" i="22" s="1"/>
  <c r="V105" i="22"/>
  <c r="X105" i="22" s="1"/>
  <c r="W104" i="22"/>
  <c r="Y104" i="22" s="1"/>
  <c r="V104" i="22"/>
  <c r="X104" i="22" s="1"/>
  <c r="W103" i="22"/>
  <c r="Y103" i="22" s="1"/>
  <c r="V103" i="22"/>
  <c r="X103" i="22" s="1"/>
  <c r="W102" i="22"/>
  <c r="Y102" i="22" s="1"/>
  <c r="V102" i="22"/>
  <c r="X102" i="22" s="1"/>
  <c r="W101" i="22"/>
  <c r="Y101" i="22" s="1"/>
  <c r="V101" i="22"/>
  <c r="X101" i="22" s="1"/>
  <c r="W100" i="22"/>
  <c r="Y100" i="22" s="1"/>
  <c r="V100" i="22"/>
  <c r="X100" i="22" s="1"/>
  <c r="W99" i="22"/>
  <c r="Y99" i="22" s="1"/>
  <c r="V99" i="22"/>
  <c r="X99" i="22" s="1"/>
  <c r="W98" i="22"/>
  <c r="Y98" i="22" s="1"/>
  <c r="V98" i="22"/>
  <c r="X98" i="22" s="1"/>
  <c r="W97" i="22"/>
  <c r="Y97" i="22" s="1"/>
  <c r="V97" i="22"/>
  <c r="X97" i="22" s="1"/>
  <c r="W96" i="22"/>
  <c r="Y96" i="22" s="1"/>
  <c r="V96" i="22"/>
  <c r="X96" i="22" s="1"/>
  <c r="W95" i="22"/>
  <c r="Y95" i="22" s="1"/>
  <c r="V95" i="22"/>
  <c r="X95" i="22" s="1"/>
  <c r="W94" i="22"/>
  <c r="Y94" i="22" s="1"/>
  <c r="V94" i="22"/>
  <c r="X94" i="22" s="1"/>
  <c r="W93" i="22"/>
  <c r="Y93" i="22" s="1"/>
  <c r="V93" i="22"/>
  <c r="X93" i="22" s="1"/>
  <c r="W92" i="22"/>
  <c r="Y92" i="22" s="1"/>
  <c r="V92" i="22"/>
  <c r="X92" i="22" s="1"/>
  <c r="W91" i="22"/>
  <c r="Y91" i="22" s="1"/>
  <c r="V91" i="22"/>
  <c r="X91" i="22" s="1"/>
  <c r="W90" i="22"/>
  <c r="Y90" i="22" s="1"/>
  <c r="V90" i="22"/>
  <c r="X90" i="22" s="1"/>
  <c r="W89" i="22"/>
  <c r="Y89" i="22" s="1"/>
  <c r="V89" i="22"/>
  <c r="X89" i="22" s="1"/>
  <c r="W88" i="22"/>
  <c r="Y88" i="22" s="1"/>
  <c r="V88" i="22"/>
  <c r="X88" i="22" s="1"/>
  <c r="W87" i="22"/>
  <c r="Y87" i="22" s="1"/>
  <c r="V87" i="22"/>
  <c r="X87" i="22" s="1"/>
  <c r="W86" i="22"/>
  <c r="Y86" i="22" s="1"/>
  <c r="V86" i="22"/>
  <c r="X86" i="22" s="1"/>
  <c r="W85" i="22"/>
  <c r="Y85" i="22" s="1"/>
  <c r="V85" i="22"/>
  <c r="X85" i="22" s="1"/>
  <c r="W84" i="22"/>
  <c r="Y84" i="22" s="1"/>
  <c r="V84" i="22"/>
  <c r="X84" i="22" s="1"/>
  <c r="W83" i="22"/>
  <c r="Y83" i="22" s="1"/>
  <c r="V83" i="22"/>
  <c r="X83" i="22" s="1"/>
  <c r="W82" i="22"/>
  <c r="Y82" i="22" s="1"/>
  <c r="V82" i="22"/>
  <c r="X82" i="22" s="1"/>
  <c r="W81" i="22"/>
  <c r="Y81" i="22" s="1"/>
  <c r="V81" i="22"/>
  <c r="X81" i="22" s="1"/>
  <c r="W80" i="22"/>
  <c r="Y80" i="22" s="1"/>
  <c r="V80" i="22"/>
  <c r="X80" i="22" s="1"/>
  <c r="W79" i="22"/>
  <c r="Y79" i="22" s="1"/>
  <c r="V79" i="22"/>
  <c r="X79" i="22" s="1"/>
  <c r="W78" i="22"/>
  <c r="Y78" i="22" s="1"/>
  <c r="V78" i="22"/>
  <c r="X78" i="22" s="1"/>
  <c r="W77" i="22"/>
  <c r="Y77" i="22" s="1"/>
  <c r="V77" i="22"/>
  <c r="X77" i="22" s="1"/>
  <c r="W76" i="22"/>
  <c r="Y76" i="22" s="1"/>
  <c r="V76" i="22"/>
  <c r="X76" i="22" s="1"/>
  <c r="W75" i="22"/>
  <c r="Y75" i="22" s="1"/>
  <c r="V75" i="22"/>
  <c r="X75" i="22" s="1"/>
  <c r="W74" i="22"/>
  <c r="Y74" i="22" s="1"/>
  <c r="V74" i="22"/>
  <c r="X74" i="22" s="1"/>
  <c r="W73" i="22"/>
  <c r="Y73" i="22" s="1"/>
  <c r="V73" i="22"/>
  <c r="X73" i="22" s="1"/>
  <c r="W72" i="22"/>
  <c r="Y72" i="22" s="1"/>
  <c r="V72" i="22"/>
  <c r="X72" i="22" s="1"/>
  <c r="W71" i="22"/>
  <c r="Y71" i="22" s="1"/>
  <c r="V71" i="22"/>
  <c r="X71" i="22" s="1"/>
  <c r="W70" i="22"/>
  <c r="Y70" i="22" s="1"/>
  <c r="V70" i="22"/>
  <c r="X70" i="22" s="1"/>
  <c r="W69" i="22"/>
  <c r="Y69" i="22" s="1"/>
  <c r="V69" i="22"/>
  <c r="X69" i="22" s="1"/>
  <c r="W68" i="22"/>
  <c r="Y68" i="22" s="1"/>
  <c r="V68" i="22"/>
  <c r="X68" i="22" s="1"/>
  <c r="W67" i="22"/>
  <c r="Y67" i="22" s="1"/>
  <c r="V67" i="22"/>
  <c r="X67" i="22" s="1"/>
  <c r="W66" i="22"/>
  <c r="Y66" i="22" s="1"/>
  <c r="V66" i="22"/>
  <c r="X66" i="22" s="1"/>
  <c r="W65" i="22"/>
  <c r="Y65" i="22" s="1"/>
  <c r="V65" i="22"/>
  <c r="X65" i="22" s="1"/>
  <c r="W64" i="22"/>
  <c r="Y64" i="22" s="1"/>
  <c r="V64" i="22"/>
  <c r="X64" i="22" s="1"/>
  <c r="W63" i="22"/>
  <c r="Y63" i="22" s="1"/>
  <c r="V63" i="22"/>
  <c r="X63" i="22" s="1"/>
  <c r="W62" i="22"/>
  <c r="Y62" i="22" s="1"/>
  <c r="V62" i="22"/>
  <c r="X62" i="22" s="1"/>
  <c r="W61" i="22"/>
  <c r="Y61" i="22" s="1"/>
  <c r="V61" i="22"/>
  <c r="X61" i="22" s="1"/>
  <c r="W60" i="22"/>
  <c r="Y60" i="22" s="1"/>
  <c r="V60" i="22"/>
  <c r="X60" i="22" s="1"/>
  <c r="W59" i="22"/>
  <c r="Y59" i="22" s="1"/>
  <c r="V59" i="22"/>
  <c r="X59" i="22" s="1"/>
  <c r="W58" i="22"/>
  <c r="Y58" i="22" s="1"/>
  <c r="V58" i="22"/>
  <c r="X58" i="22" s="1"/>
  <c r="W57" i="22"/>
  <c r="Y57" i="22" s="1"/>
  <c r="V57" i="22"/>
  <c r="X57" i="22" s="1"/>
  <c r="W56" i="22"/>
  <c r="Y56" i="22" s="1"/>
  <c r="V56" i="22"/>
  <c r="X56" i="22" s="1"/>
  <c r="W55" i="22"/>
  <c r="Y55" i="22" s="1"/>
  <c r="V55" i="22"/>
  <c r="X55" i="22" s="1"/>
  <c r="W54" i="22"/>
  <c r="Y54" i="22" s="1"/>
  <c r="V54" i="22"/>
  <c r="X54" i="22" s="1"/>
  <c r="W53" i="22"/>
  <c r="Y53" i="22" s="1"/>
  <c r="V53" i="22"/>
  <c r="X53" i="22" s="1"/>
  <c r="W52" i="22"/>
  <c r="Y52" i="22" s="1"/>
  <c r="V52" i="22"/>
  <c r="X52" i="22" s="1"/>
  <c r="W51" i="22"/>
  <c r="Y51" i="22" s="1"/>
  <c r="V51" i="22"/>
  <c r="X51" i="22" s="1"/>
  <c r="W50" i="22"/>
  <c r="Y50" i="22" s="1"/>
  <c r="V50" i="22"/>
  <c r="X50" i="22" s="1"/>
  <c r="W49" i="22"/>
  <c r="Y49" i="22" s="1"/>
  <c r="V49" i="22"/>
  <c r="X49" i="22" s="1"/>
  <c r="W48" i="22"/>
  <c r="Y48" i="22" s="1"/>
  <c r="V48" i="22"/>
  <c r="X48" i="22" s="1"/>
  <c r="W47" i="22"/>
  <c r="Y47" i="22" s="1"/>
  <c r="V47" i="22"/>
  <c r="X47" i="22" s="1"/>
  <c r="W46" i="22"/>
  <c r="Y46" i="22" s="1"/>
  <c r="V46" i="22"/>
  <c r="X46" i="22" s="1"/>
  <c r="W45" i="22"/>
  <c r="Y45" i="22" s="1"/>
  <c r="V45" i="22"/>
  <c r="X45" i="22" s="1"/>
  <c r="W44" i="22"/>
  <c r="Y44" i="22" s="1"/>
  <c r="V44" i="22"/>
  <c r="X44" i="22" s="1"/>
  <c r="W43" i="22"/>
  <c r="Y43" i="22" s="1"/>
  <c r="V43" i="22"/>
  <c r="X43" i="22" s="1"/>
  <c r="Y42" i="22"/>
  <c r="Y41" i="22"/>
  <c r="Y40" i="22"/>
  <c r="Y39" i="22"/>
  <c r="Y38" i="22"/>
  <c r="Y37" i="22"/>
  <c r="Y36" i="22"/>
  <c r="Y35" i="22"/>
  <c r="Y34" i="22"/>
  <c r="Y33" i="22"/>
  <c r="Y32" i="22"/>
  <c r="Y31" i="22"/>
  <c r="Y30" i="22"/>
  <c r="Y29" i="22"/>
  <c r="Y28" i="22"/>
  <c r="Y27" i="22"/>
  <c r="Y26" i="22"/>
  <c r="Y25" i="22"/>
  <c r="Y24" i="22"/>
  <c r="Y23" i="22"/>
  <c r="Y22" i="22"/>
  <c r="Y21" i="22"/>
  <c r="W20" i="22"/>
  <c r="Y20" i="22" s="1"/>
  <c r="V20" i="22"/>
  <c r="X20" i="22" s="1"/>
  <c r="W19" i="22"/>
  <c r="Y19" i="22" s="1"/>
  <c r="V19" i="22"/>
  <c r="X19" i="22" s="1"/>
  <c r="W18" i="22"/>
  <c r="Y18" i="22" s="1"/>
  <c r="V18" i="22"/>
  <c r="X18" i="22" s="1"/>
  <c r="S17" i="22"/>
  <c r="V17" i="22" s="1"/>
  <c r="J17" i="22"/>
  <c r="S16" i="22"/>
  <c r="V16" i="22" s="1"/>
  <c r="J16" i="22"/>
  <c r="S15" i="22"/>
  <c r="V15" i="22" s="1"/>
  <c r="J15" i="22"/>
  <c r="S14" i="22"/>
  <c r="V14" i="22" s="1"/>
  <c r="J14" i="22"/>
  <c r="S13" i="22"/>
  <c r="V13" i="22" s="1"/>
  <c r="J13" i="22"/>
  <c r="S12" i="22"/>
  <c r="V12" i="22" s="1"/>
  <c r="J12" i="22"/>
  <c r="S11" i="22"/>
  <c r="V11" i="22" s="1"/>
  <c r="J11" i="22"/>
  <c r="S10" i="22"/>
  <c r="V10" i="22" s="1"/>
  <c r="J10" i="22"/>
  <c r="S9" i="22"/>
  <c r="V9" i="22" s="1"/>
  <c r="J9" i="22"/>
  <c r="S8" i="22"/>
  <c r="V8" i="22" s="1"/>
  <c r="J8" i="22"/>
  <c r="S7" i="22"/>
  <c r="V7" i="22" s="1"/>
  <c r="J7" i="22"/>
  <c r="V6" i="22"/>
  <c r="S6" i="22"/>
  <c r="J6" i="22"/>
  <c r="S5" i="22"/>
  <c r="V5" i="22" s="1"/>
  <c r="J5" i="22"/>
  <c r="S4" i="22"/>
  <c r="V4" i="22" s="1"/>
  <c r="J4" i="22"/>
  <c r="W120" i="21"/>
  <c r="Y120" i="21" s="1"/>
  <c r="V120" i="21"/>
  <c r="X120" i="21" s="1"/>
  <c r="W119" i="21"/>
  <c r="Y119" i="21" s="1"/>
  <c r="V119" i="21"/>
  <c r="X119" i="21" s="1"/>
  <c r="W118" i="21"/>
  <c r="Y118" i="21" s="1"/>
  <c r="V118" i="21"/>
  <c r="X118" i="21" s="1"/>
  <c r="W117" i="21"/>
  <c r="Y117" i="21" s="1"/>
  <c r="V117" i="21"/>
  <c r="X117" i="21" s="1"/>
  <c r="W116" i="21"/>
  <c r="Y116" i="21" s="1"/>
  <c r="V116" i="21"/>
  <c r="X116" i="21" s="1"/>
  <c r="W115" i="21"/>
  <c r="Y115" i="21" s="1"/>
  <c r="V115" i="21"/>
  <c r="X115" i="21" s="1"/>
  <c r="W114" i="21"/>
  <c r="Y114" i="21" s="1"/>
  <c r="V114" i="21"/>
  <c r="X114" i="21" s="1"/>
  <c r="W113" i="21"/>
  <c r="Y113" i="21" s="1"/>
  <c r="V113" i="21"/>
  <c r="X113" i="21" s="1"/>
  <c r="W112" i="21"/>
  <c r="Y112" i="21" s="1"/>
  <c r="V112" i="21"/>
  <c r="X112" i="21" s="1"/>
  <c r="W111" i="21"/>
  <c r="Y111" i="21" s="1"/>
  <c r="V111" i="21"/>
  <c r="X111" i="21" s="1"/>
  <c r="W110" i="21"/>
  <c r="Y110" i="21" s="1"/>
  <c r="V110" i="21"/>
  <c r="X110" i="21" s="1"/>
  <c r="W109" i="21"/>
  <c r="Y109" i="21" s="1"/>
  <c r="V109" i="21"/>
  <c r="X109" i="21" s="1"/>
  <c r="W108" i="21"/>
  <c r="Y108" i="21" s="1"/>
  <c r="V108" i="21"/>
  <c r="X108" i="21" s="1"/>
  <c r="W107" i="21"/>
  <c r="Y107" i="21" s="1"/>
  <c r="V107" i="21"/>
  <c r="X107" i="21" s="1"/>
  <c r="W106" i="21"/>
  <c r="Y106" i="21" s="1"/>
  <c r="V106" i="21"/>
  <c r="X106" i="21" s="1"/>
  <c r="W105" i="21"/>
  <c r="Y105" i="21" s="1"/>
  <c r="V105" i="21"/>
  <c r="X105" i="21" s="1"/>
  <c r="W104" i="21"/>
  <c r="Y104" i="21" s="1"/>
  <c r="V104" i="21"/>
  <c r="X104" i="21" s="1"/>
  <c r="W103" i="21"/>
  <c r="Y103" i="21" s="1"/>
  <c r="V103" i="21"/>
  <c r="X103" i="21" s="1"/>
  <c r="W102" i="21"/>
  <c r="Y102" i="21" s="1"/>
  <c r="V102" i="21"/>
  <c r="X102" i="21" s="1"/>
  <c r="W101" i="21"/>
  <c r="Y101" i="21" s="1"/>
  <c r="V101" i="21"/>
  <c r="X101" i="21" s="1"/>
  <c r="W100" i="21"/>
  <c r="Y100" i="21" s="1"/>
  <c r="V100" i="21"/>
  <c r="X100" i="21" s="1"/>
  <c r="W99" i="21"/>
  <c r="Y99" i="21" s="1"/>
  <c r="V99" i="21"/>
  <c r="X99" i="21" s="1"/>
  <c r="W98" i="21"/>
  <c r="Y98" i="21" s="1"/>
  <c r="V98" i="21"/>
  <c r="X98" i="21" s="1"/>
  <c r="W97" i="21"/>
  <c r="Y97" i="21" s="1"/>
  <c r="V97" i="21"/>
  <c r="X97" i="21" s="1"/>
  <c r="W96" i="21"/>
  <c r="Y96" i="21" s="1"/>
  <c r="V96" i="21"/>
  <c r="X96" i="21" s="1"/>
  <c r="W95" i="21"/>
  <c r="Y95" i="21" s="1"/>
  <c r="V95" i="21"/>
  <c r="X95" i="21" s="1"/>
  <c r="W94" i="21"/>
  <c r="Y94" i="21" s="1"/>
  <c r="V94" i="21"/>
  <c r="X94" i="21" s="1"/>
  <c r="W93" i="21"/>
  <c r="Y93" i="21" s="1"/>
  <c r="V93" i="21"/>
  <c r="X93" i="21" s="1"/>
  <c r="W92" i="21"/>
  <c r="Y92" i="21" s="1"/>
  <c r="V92" i="21"/>
  <c r="X92" i="21" s="1"/>
  <c r="W91" i="21"/>
  <c r="Y91" i="21" s="1"/>
  <c r="V91" i="21"/>
  <c r="X91" i="21" s="1"/>
  <c r="W90" i="21"/>
  <c r="Y90" i="21" s="1"/>
  <c r="V90" i="21"/>
  <c r="X90" i="21" s="1"/>
  <c r="W89" i="21"/>
  <c r="Y89" i="21" s="1"/>
  <c r="V89" i="21"/>
  <c r="X89" i="21" s="1"/>
  <c r="W88" i="21"/>
  <c r="Y88" i="21" s="1"/>
  <c r="V88" i="21"/>
  <c r="X88" i="21" s="1"/>
  <c r="W87" i="21"/>
  <c r="Y87" i="21" s="1"/>
  <c r="V87" i="21"/>
  <c r="X87" i="21" s="1"/>
  <c r="W86" i="21"/>
  <c r="Y86" i="21" s="1"/>
  <c r="V86" i="21"/>
  <c r="X86" i="21" s="1"/>
  <c r="W85" i="21"/>
  <c r="Y85" i="21" s="1"/>
  <c r="V85" i="21"/>
  <c r="X85" i="21" s="1"/>
  <c r="W84" i="21"/>
  <c r="Y84" i="21" s="1"/>
  <c r="V84" i="21"/>
  <c r="X84" i="21" s="1"/>
  <c r="W83" i="21"/>
  <c r="Y83" i="21" s="1"/>
  <c r="V83" i="21"/>
  <c r="X83" i="21" s="1"/>
  <c r="W82" i="21"/>
  <c r="Y82" i="21" s="1"/>
  <c r="V82" i="21"/>
  <c r="X82" i="21" s="1"/>
  <c r="W81" i="21"/>
  <c r="Y81" i="21" s="1"/>
  <c r="V81" i="21"/>
  <c r="X81" i="21" s="1"/>
  <c r="W80" i="21"/>
  <c r="Y80" i="21" s="1"/>
  <c r="V80" i="21"/>
  <c r="X80" i="21" s="1"/>
  <c r="W79" i="21"/>
  <c r="Y79" i="21" s="1"/>
  <c r="V79" i="21"/>
  <c r="X79" i="21" s="1"/>
  <c r="W78" i="21"/>
  <c r="Y78" i="21" s="1"/>
  <c r="V78" i="21"/>
  <c r="X78" i="21" s="1"/>
  <c r="W77" i="21"/>
  <c r="Y77" i="21" s="1"/>
  <c r="V77" i="21"/>
  <c r="X77" i="21" s="1"/>
  <c r="W76" i="21"/>
  <c r="Y76" i="21" s="1"/>
  <c r="V76" i="21"/>
  <c r="X76" i="21" s="1"/>
  <c r="W75" i="21"/>
  <c r="Y75" i="21" s="1"/>
  <c r="V75" i="21"/>
  <c r="X75" i="21" s="1"/>
  <c r="W74" i="21"/>
  <c r="Y74" i="21" s="1"/>
  <c r="V74" i="21"/>
  <c r="X74" i="21" s="1"/>
  <c r="W73" i="21"/>
  <c r="Y73" i="21" s="1"/>
  <c r="V73" i="21"/>
  <c r="X73" i="21" s="1"/>
  <c r="W72" i="21"/>
  <c r="Y72" i="21" s="1"/>
  <c r="V72" i="21"/>
  <c r="X72" i="21" s="1"/>
  <c r="W71" i="21"/>
  <c r="Y71" i="21" s="1"/>
  <c r="V71" i="21"/>
  <c r="X71" i="21" s="1"/>
  <c r="W70" i="21"/>
  <c r="Y70" i="21" s="1"/>
  <c r="V70" i="21"/>
  <c r="X70" i="21" s="1"/>
  <c r="W69" i="21"/>
  <c r="Y69" i="21" s="1"/>
  <c r="V69" i="21"/>
  <c r="X69" i="21" s="1"/>
  <c r="W68" i="21"/>
  <c r="Y68" i="21" s="1"/>
  <c r="V68" i="21"/>
  <c r="X68" i="21" s="1"/>
  <c r="W67" i="21"/>
  <c r="Y67" i="21" s="1"/>
  <c r="V67" i="21"/>
  <c r="X67" i="21" s="1"/>
  <c r="W66" i="21"/>
  <c r="Y66" i="21" s="1"/>
  <c r="V66" i="21"/>
  <c r="X66" i="21" s="1"/>
  <c r="W65" i="21"/>
  <c r="Y65" i="21" s="1"/>
  <c r="V65" i="21"/>
  <c r="X65" i="21" s="1"/>
  <c r="W64" i="21"/>
  <c r="Y64" i="21" s="1"/>
  <c r="V64" i="21"/>
  <c r="X64" i="21" s="1"/>
  <c r="W63" i="21"/>
  <c r="Y63" i="21" s="1"/>
  <c r="V63" i="21"/>
  <c r="X63" i="21" s="1"/>
  <c r="W62" i="21"/>
  <c r="Y62" i="21" s="1"/>
  <c r="V62" i="21"/>
  <c r="X62" i="21" s="1"/>
  <c r="W61" i="21"/>
  <c r="Y61" i="21" s="1"/>
  <c r="V61" i="21"/>
  <c r="X61" i="21" s="1"/>
  <c r="W60" i="21"/>
  <c r="Y60" i="21" s="1"/>
  <c r="V60" i="21"/>
  <c r="X60" i="21" s="1"/>
  <c r="W59" i="21"/>
  <c r="Y59" i="21" s="1"/>
  <c r="V59" i="21"/>
  <c r="X59" i="21" s="1"/>
  <c r="W58" i="21"/>
  <c r="Y58" i="21" s="1"/>
  <c r="V58" i="21"/>
  <c r="X58" i="21" s="1"/>
  <c r="W57" i="21"/>
  <c r="Y57" i="21" s="1"/>
  <c r="V57" i="21"/>
  <c r="X57" i="21" s="1"/>
  <c r="W56" i="21"/>
  <c r="Y56" i="21" s="1"/>
  <c r="V56" i="21"/>
  <c r="X56" i="21" s="1"/>
  <c r="W55" i="21"/>
  <c r="Y55" i="21" s="1"/>
  <c r="V55" i="21"/>
  <c r="X55" i="21" s="1"/>
  <c r="W54" i="21"/>
  <c r="Y54" i="21" s="1"/>
  <c r="V54" i="21"/>
  <c r="X54" i="21" s="1"/>
  <c r="W53" i="21"/>
  <c r="Y53" i="21" s="1"/>
  <c r="V53" i="21"/>
  <c r="X53" i="21" s="1"/>
  <c r="W52" i="21"/>
  <c r="Y52" i="21" s="1"/>
  <c r="V52" i="21"/>
  <c r="X52" i="21" s="1"/>
  <c r="W51" i="21"/>
  <c r="Y51" i="21" s="1"/>
  <c r="V51" i="21"/>
  <c r="X51" i="21" s="1"/>
  <c r="W50" i="21"/>
  <c r="Y50" i="21" s="1"/>
  <c r="V50" i="21"/>
  <c r="X50" i="21" s="1"/>
  <c r="W49" i="21"/>
  <c r="Y49" i="21" s="1"/>
  <c r="V49" i="21"/>
  <c r="X49" i="21" s="1"/>
  <c r="W48" i="21"/>
  <c r="Y48" i="21" s="1"/>
  <c r="V48" i="21"/>
  <c r="X48" i="21" s="1"/>
  <c r="W47" i="21"/>
  <c r="Y47" i="21" s="1"/>
  <c r="V47" i="21"/>
  <c r="X47" i="21" s="1"/>
  <c r="W46" i="21"/>
  <c r="Y46" i="21" s="1"/>
  <c r="V46" i="21"/>
  <c r="X46" i="21" s="1"/>
  <c r="W45" i="21"/>
  <c r="Y45" i="21" s="1"/>
  <c r="V45" i="21"/>
  <c r="X45" i="21" s="1"/>
  <c r="W44" i="21"/>
  <c r="Y44" i="21" s="1"/>
  <c r="V44" i="21"/>
  <c r="X44" i="21" s="1"/>
  <c r="W43" i="21"/>
  <c r="Y43" i="21" s="1"/>
  <c r="V43" i="21"/>
  <c r="X43" i="21" s="1"/>
  <c r="Y42" i="21"/>
  <c r="Y41" i="21"/>
  <c r="Y40" i="21"/>
  <c r="Y39" i="21"/>
  <c r="Y38" i="21"/>
  <c r="Y37" i="21"/>
  <c r="Y36" i="21"/>
  <c r="Y35" i="21"/>
  <c r="Y34" i="21"/>
  <c r="Y33" i="21"/>
  <c r="Y32" i="21"/>
  <c r="Y31" i="21"/>
  <c r="Y30" i="21"/>
  <c r="Y29" i="21"/>
  <c r="Y28" i="21"/>
  <c r="Y27" i="21"/>
  <c r="Y26" i="21"/>
  <c r="Y25" i="21"/>
  <c r="Y24" i="21"/>
  <c r="Y23" i="21"/>
  <c r="Y22" i="21"/>
  <c r="Y21" i="21"/>
  <c r="W20" i="21"/>
  <c r="Y20" i="21" s="1"/>
  <c r="V20" i="21"/>
  <c r="X20" i="21" s="1"/>
  <c r="W19" i="21"/>
  <c r="Y19" i="21" s="1"/>
  <c r="V19" i="21"/>
  <c r="X19" i="21" s="1"/>
  <c r="W18" i="21"/>
  <c r="Y18" i="21" s="1"/>
  <c r="V18" i="21"/>
  <c r="X18" i="21" s="1"/>
  <c r="S17" i="21"/>
  <c r="V17" i="21" s="1"/>
  <c r="J17" i="21"/>
  <c r="S16" i="21"/>
  <c r="V16" i="21" s="1"/>
  <c r="J16" i="21"/>
  <c r="S15" i="21"/>
  <c r="V15" i="21" s="1"/>
  <c r="J15" i="21"/>
  <c r="S14" i="21"/>
  <c r="V14" i="21" s="1"/>
  <c r="J14" i="21"/>
  <c r="S13" i="21"/>
  <c r="V13" i="21" s="1"/>
  <c r="J13" i="21"/>
  <c r="S12" i="21"/>
  <c r="V12" i="21" s="1"/>
  <c r="J12" i="21"/>
  <c r="S11" i="21"/>
  <c r="V11" i="21" s="1"/>
  <c r="J11" i="21"/>
  <c r="S10" i="21"/>
  <c r="V10" i="21" s="1"/>
  <c r="J10" i="21"/>
  <c r="S9" i="21"/>
  <c r="V9" i="21" s="1"/>
  <c r="J9" i="21"/>
  <c r="S8" i="21"/>
  <c r="V8" i="21" s="1"/>
  <c r="J8" i="21"/>
  <c r="S7" i="21"/>
  <c r="V7" i="21" s="1"/>
  <c r="J7" i="21"/>
  <c r="S6" i="21"/>
  <c r="V6" i="21" s="1"/>
  <c r="J6" i="21"/>
  <c r="S5" i="21"/>
  <c r="V5" i="21" s="1"/>
  <c r="J5" i="21"/>
  <c r="S4" i="21"/>
  <c r="V4" i="21" s="1"/>
  <c r="J4" i="21"/>
  <c r="N60" i="1" l="1" a="1"/>
  <c r="N60" i="1" s="1"/>
  <c r="N61" i="1" a="1"/>
  <c r="N61" i="1" s="1"/>
  <c r="O23" i="20"/>
  <c r="M23" i="20"/>
  <c r="G4" i="20"/>
  <c r="G5" i="20"/>
  <c r="G6" i="20"/>
  <c r="G7" i="20"/>
  <c r="G8" i="20"/>
  <c r="G9" i="20"/>
  <c r="G10" i="20"/>
  <c r="G11" i="20"/>
  <c r="G12" i="20"/>
  <c r="G13" i="20"/>
  <c r="G14" i="20"/>
  <c r="G15" i="20"/>
  <c r="G16" i="20"/>
  <c r="G17" i="20"/>
  <c r="W120" i="20"/>
  <c r="Y120" i="20" s="1"/>
  <c r="V120" i="20"/>
  <c r="X120" i="20" s="1"/>
  <c r="W119" i="20"/>
  <c r="Y119" i="20" s="1"/>
  <c r="V119" i="20"/>
  <c r="X119" i="20" s="1"/>
  <c r="W118" i="20"/>
  <c r="Y118" i="20" s="1"/>
  <c r="V118" i="20"/>
  <c r="X118" i="20" s="1"/>
  <c r="W117" i="20"/>
  <c r="Y117" i="20" s="1"/>
  <c r="V117" i="20"/>
  <c r="X117" i="20" s="1"/>
  <c r="W116" i="20"/>
  <c r="Y116" i="20" s="1"/>
  <c r="V116" i="20"/>
  <c r="X116" i="20" s="1"/>
  <c r="W115" i="20"/>
  <c r="Y115" i="20" s="1"/>
  <c r="V115" i="20"/>
  <c r="X115" i="20" s="1"/>
  <c r="W114" i="20"/>
  <c r="Y114" i="20" s="1"/>
  <c r="V114" i="20"/>
  <c r="X114" i="20" s="1"/>
  <c r="W113" i="20"/>
  <c r="Y113" i="20" s="1"/>
  <c r="V113" i="20"/>
  <c r="X113" i="20" s="1"/>
  <c r="W112" i="20"/>
  <c r="Y112" i="20" s="1"/>
  <c r="V112" i="20"/>
  <c r="X112" i="20" s="1"/>
  <c r="W111" i="20"/>
  <c r="Y111" i="20" s="1"/>
  <c r="V111" i="20"/>
  <c r="X111" i="20" s="1"/>
  <c r="W110" i="20"/>
  <c r="Y110" i="20" s="1"/>
  <c r="V110" i="20"/>
  <c r="X110" i="20" s="1"/>
  <c r="W109" i="20"/>
  <c r="Y109" i="20" s="1"/>
  <c r="V109" i="20"/>
  <c r="X109" i="20" s="1"/>
  <c r="W108" i="20"/>
  <c r="Y108" i="20" s="1"/>
  <c r="V108" i="20"/>
  <c r="X108" i="20" s="1"/>
  <c r="W107" i="20"/>
  <c r="Y107" i="20" s="1"/>
  <c r="V107" i="20"/>
  <c r="X107" i="20" s="1"/>
  <c r="W106" i="20"/>
  <c r="Y106" i="20" s="1"/>
  <c r="V106" i="20"/>
  <c r="X106" i="20" s="1"/>
  <c r="W105" i="20"/>
  <c r="Y105" i="20" s="1"/>
  <c r="V105" i="20"/>
  <c r="X105" i="20" s="1"/>
  <c r="W104" i="20"/>
  <c r="Y104" i="20" s="1"/>
  <c r="V104" i="20"/>
  <c r="X104" i="20" s="1"/>
  <c r="W103" i="20"/>
  <c r="Y103" i="20" s="1"/>
  <c r="V103" i="20"/>
  <c r="X103" i="20" s="1"/>
  <c r="W102" i="20"/>
  <c r="Y102" i="20" s="1"/>
  <c r="V102" i="20"/>
  <c r="X102" i="20" s="1"/>
  <c r="W101" i="20"/>
  <c r="Y101" i="20" s="1"/>
  <c r="V101" i="20"/>
  <c r="X101" i="20" s="1"/>
  <c r="W100" i="20"/>
  <c r="Y100" i="20" s="1"/>
  <c r="V100" i="20"/>
  <c r="X100" i="20" s="1"/>
  <c r="W99" i="20"/>
  <c r="Y99" i="20" s="1"/>
  <c r="V99" i="20"/>
  <c r="X99" i="20" s="1"/>
  <c r="W98" i="20"/>
  <c r="Y98" i="20" s="1"/>
  <c r="V98" i="20"/>
  <c r="X98" i="20" s="1"/>
  <c r="W97" i="20"/>
  <c r="Y97" i="20" s="1"/>
  <c r="V97" i="20"/>
  <c r="X97" i="20" s="1"/>
  <c r="W96" i="20"/>
  <c r="Y96" i="20" s="1"/>
  <c r="V96" i="20"/>
  <c r="X96" i="20" s="1"/>
  <c r="W95" i="20"/>
  <c r="Y95" i="20" s="1"/>
  <c r="V95" i="20"/>
  <c r="X95" i="20" s="1"/>
  <c r="W94" i="20"/>
  <c r="Y94" i="20" s="1"/>
  <c r="V94" i="20"/>
  <c r="X94" i="20" s="1"/>
  <c r="W93" i="20"/>
  <c r="Y93" i="20" s="1"/>
  <c r="V93" i="20"/>
  <c r="X93" i="20" s="1"/>
  <c r="W92" i="20"/>
  <c r="Y92" i="20" s="1"/>
  <c r="V92" i="20"/>
  <c r="X92" i="20" s="1"/>
  <c r="W91" i="20"/>
  <c r="Y91" i="20" s="1"/>
  <c r="V91" i="20"/>
  <c r="X91" i="20" s="1"/>
  <c r="W90" i="20"/>
  <c r="Y90" i="20" s="1"/>
  <c r="V90" i="20"/>
  <c r="X90" i="20" s="1"/>
  <c r="W89" i="20"/>
  <c r="Y89" i="20" s="1"/>
  <c r="V89" i="20"/>
  <c r="X89" i="20" s="1"/>
  <c r="W88" i="20"/>
  <c r="Y88" i="20" s="1"/>
  <c r="V88" i="20"/>
  <c r="X88" i="20" s="1"/>
  <c r="W87" i="20"/>
  <c r="Y87" i="20" s="1"/>
  <c r="V87" i="20"/>
  <c r="X87" i="20" s="1"/>
  <c r="W86" i="20"/>
  <c r="Y86" i="20" s="1"/>
  <c r="V86" i="20"/>
  <c r="X86" i="20" s="1"/>
  <c r="W85" i="20"/>
  <c r="Y85" i="20" s="1"/>
  <c r="V85" i="20"/>
  <c r="X85" i="20" s="1"/>
  <c r="W84" i="20"/>
  <c r="Y84" i="20" s="1"/>
  <c r="V84" i="20"/>
  <c r="X84" i="20" s="1"/>
  <c r="W83" i="20"/>
  <c r="Y83" i="20" s="1"/>
  <c r="V83" i="20"/>
  <c r="X83" i="20" s="1"/>
  <c r="W82" i="20"/>
  <c r="Y82" i="20" s="1"/>
  <c r="V82" i="20"/>
  <c r="X82" i="20" s="1"/>
  <c r="W81" i="20"/>
  <c r="Y81" i="20" s="1"/>
  <c r="V81" i="20"/>
  <c r="X81" i="20" s="1"/>
  <c r="W80" i="20"/>
  <c r="Y80" i="20" s="1"/>
  <c r="V80" i="20"/>
  <c r="X80" i="20" s="1"/>
  <c r="W79" i="20"/>
  <c r="Y79" i="20" s="1"/>
  <c r="V79" i="20"/>
  <c r="X79" i="20" s="1"/>
  <c r="W78" i="20"/>
  <c r="Y78" i="20" s="1"/>
  <c r="V78" i="20"/>
  <c r="X78" i="20" s="1"/>
  <c r="W77" i="20"/>
  <c r="Y77" i="20" s="1"/>
  <c r="V77" i="20"/>
  <c r="X77" i="20" s="1"/>
  <c r="W76" i="20"/>
  <c r="Y76" i="20" s="1"/>
  <c r="V76" i="20"/>
  <c r="X76" i="20" s="1"/>
  <c r="W75" i="20"/>
  <c r="Y75" i="20" s="1"/>
  <c r="V75" i="20"/>
  <c r="X75" i="20" s="1"/>
  <c r="W74" i="20"/>
  <c r="Y74" i="20" s="1"/>
  <c r="V74" i="20"/>
  <c r="X74" i="20" s="1"/>
  <c r="W73" i="20"/>
  <c r="Y73" i="20" s="1"/>
  <c r="V73" i="20"/>
  <c r="X73" i="20" s="1"/>
  <c r="W72" i="20"/>
  <c r="Y72" i="20" s="1"/>
  <c r="V72" i="20"/>
  <c r="X72" i="20" s="1"/>
  <c r="W71" i="20"/>
  <c r="Y71" i="20" s="1"/>
  <c r="V71" i="20"/>
  <c r="X71" i="20" s="1"/>
  <c r="W70" i="20"/>
  <c r="Y70" i="20" s="1"/>
  <c r="V70" i="20"/>
  <c r="X70" i="20" s="1"/>
  <c r="W69" i="20"/>
  <c r="Y69" i="20" s="1"/>
  <c r="V69" i="20"/>
  <c r="X69" i="20" s="1"/>
  <c r="W68" i="20"/>
  <c r="Y68" i="20" s="1"/>
  <c r="V68" i="20"/>
  <c r="X68" i="20" s="1"/>
  <c r="W67" i="20"/>
  <c r="Y67" i="20" s="1"/>
  <c r="V67" i="20"/>
  <c r="X67" i="20" s="1"/>
  <c r="W66" i="20"/>
  <c r="Y66" i="20" s="1"/>
  <c r="V66" i="20"/>
  <c r="X66" i="20" s="1"/>
  <c r="W65" i="20"/>
  <c r="Y65" i="20" s="1"/>
  <c r="V65" i="20"/>
  <c r="X65" i="20" s="1"/>
  <c r="W64" i="20"/>
  <c r="Y64" i="20" s="1"/>
  <c r="V64" i="20"/>
  <c r="X64" i="20" s="1"/>
  <c r="W63" i="20"/>
  <c r="Y63" i="20" s="1"/>
  <c r="V63" i="20"/>
  <c r="X63" i="20" s="1"/>
  <c r="W62" i="20"/>
  <c r="Y62" i="20" s="1"/>
  <c r="V62" i="20"/>
  <c r="X62" i="20" s="1"/>
  <c r="W61" i="20"/>
  <c r="Y61" i="20" s="1"/>
  <c r="V61" i="20"/>
  <c r="X61" i="20" s="1"/>
  <c r="W60" i="20"/>
  <c r="Y60" i="20" s="1"/>
  <c r="V60" i="20"/>
  <c r="X60" i="20" s="1"/>
  <c r="W59" i="20"/>
  <c r="Y59" i="20" s="1"/>
  <c r="V59" i="20"/>
  <c r="X59" i="20" s="1"/>
  <c r="W58" i="20"/>
  <c r="Y58" i="20" s="1"/>
  <c r="V58" i="20"/>
  <c r="X58" i="20" s="1"/>
  <c r="W57" i="20"/>
  <c r="Y57" i="20" s="1"/>
  <c r="V57" i="20"/>
  <c r="X57" i="20" s="1"/>
  <c r="W56" i="20"/>
  <c r="Y56" i="20" s="1"/>
  <c r="V56" i="20"/>
  <c r="X56" i="20" s="1"/>
  <c r="W55" i="20"/>
  <c r="Y55" i="20" s="1"/>
  <c r="V55" i="20"/>
  <c r="X55" i="20" s="1"/>
  <c r="W54" i="20"/>
  <c r="Y54" i="20" s="1"/>
  <c r="V54" i="20"/>
  <c r="X54" i="20" s="1"/>
  <c r="W53" i="20"/>
  <c r="Y53" i="20" s="1"/>
  <c r="V53" i="20"/>
  <c r="X53" i="20" s="1"/>
  <c r="W52" i="20"/>
  <c r="Y52" i="20" s="1"/>
  <c r="V52" i="20"/>
  <c r="X52" i="20" s="1"/>
  <c r="W51" i="20"/>
  <c r="Y51" i="20" s="1"/>
  <c r="V51" i="20"/>
  <c r="X51" i="20" s="1"/>
  <c r="W50" i="20"/>
  <c r="Y50" i="20" s="1"/>
  <c r="V50" i="20"/>
  <c r="X50" i="20" s="1"/>
  <c r="W49" i="20"/>
  <c r="Y49" i="20" s="1"/>
  <c r="V49" i="20"/>
  <c r="X49" i="20" s="1"/>
  <c r="W48" i="20"/>
  <c r="Y48" i="20" s="1"/>
  <c r="V48" i="20"/>
  <c r="X48" i="20" s="1"/>
  <c r="W47" i="20"/>
  <c r="Y47" i="20" s="1"/>
  <c r="V47" i="20"/>
  <c r="X47" i="20" s="1"/>
  <c r="W46" i="20"/>
  <c r="Y46" i="20" s="1"/>
  <c r="V46" i="20"/>
  <c r="X46" i="20" s="1"/>
  <c r="W45" i="20"/>
  <c r="Y45" i="20" s="1"/>
  <c r="V45" i="20"/>
  <c r="X45" i="20" s="1"/>
  <c r="W44" i="20"/>
  <c r="Y44" i="20" s="1"/>
  <c r="V44" i="20"/>
  <c r="X44" i="20" s="1"/>
  <c r="W43" i="20"/>
  <c r="Y43" i="20" s="1"/>
  <c r="V43" i="20"/>
  <c r="X43" i="20" s="1"/>
  <c r="Y42" i="20"/>
  <c r="Y41" i="20"/>
  <c r="Y40" i="20"/>
  <c r="Y39" i="20"/>
  <c r="Y38" i="20"/>
  <c r="Y37" i="20"/>
  <c r="Y36" i="20"/>
  <c r="Y35" i="20"/>
  <c r="Y34" i="20"/>
  <c r="Y33" i="20"/>
  <c r="Y32" i="20"/>
  <c r="Y31" i="20"/>
  <c r="Y30" i="20"/>
  <c r="Y29" i="20"/>
  <c r="Y28" i="20"/>
  <c r="Y27" i="20"/>
  <c r="Y26" i="20"/>
  <c r="Y25" i="20"/>
  <c r="Y24" i="20"/>
  <c r="Y23" i="20"/>
  <c r="Y22" i="20"/>
  <c r="Y21" i="20"/>
  <c r="W20" i="20"/>
  <c r="Y20" i="20" s="1"/>
  <c r="V20" i="20"/>
  <c r="X20" i="20" s="1"/>
  <c r="W19" i="20"/>
  <c r="Y19" i="20" s="1"/>
  <c r="V19" i="20"/>
  <c r="X19" i="20" s="1"/>
  <c r="W18" i="20"/>
  <c r="Y18" i="20" s="1"/>
  <c r="V18" i="20"/>
  <c r="X18" i="20" s="1"/>
  <c r="S17" i="20"/>
  <c r="V17" i="20" s="1"/>
  <c r="J17" i="20"/>
  <c r="S16" i="20"/>
  <c r="V16" i="20" s="1"/>
  <c r="J16" i="20"/>
  <c r="S15" i="20"/>
  <c r="V15" i="20" s="1"/>
  <c r="J15" i="20"/>
  <c r="S14" i="20"/>
  <c r="V14" i="20" s="1"/>
  <c r="J14" i="20"/>
  <c r="S13" i="20"/>
  <c r="V13" i="20" s="1"/>
  <c r="J13" i="20"/>
  <c r="S12" i="20"/>
  <c r="V12" i="20" s="1"/>
  <c r="J12" i="20"/>
  <c r="S11" i="20"/>
  <c r="V11" i="20" s="1"/>
  <c r="J11" i="20"/>
  <c r="S10" i="20"/>
  <c r="V10" i="20" s="1"/>
  <c r="J10" i="20"/>
  <c r="S9" i="20"/>
  <c r="V9" i="20" s="1"/>
  <c r="J9" i="20"/>
  <c r="S8" i="20"/>
  <c r="V8" i="20" s="1"/>
  <c r="J8" i="20"/>
  <c r="S7" i="20"/>
  <c r="V7" i="20" s="1"/>
  <c r="J7" i="20"/>
  <c r="S6" i="20"/>
  <c r="V6" i="20" s="1"/>
  <c r="J6" i="20"/>
  <c r="S5" i="20"/>
  <c r="V5" i="20" s="1"/>
  <c r="J5" i="20"/>
  <c r="S4" i="20"/>
  <c r="V4" i="20" s="1"/>
  <c r="J4" i="20"/>
  <c r="W120" i="19"/>
  <c r="Y120" i="19" s="1"/>
  <c r="V120" i="19"/>
  <c r="X120" i="19" s="1"/>
  <c r="W119" i="19"/>
  <c r="Y119" i="19" s="1"/>
  <c r="V119" i="19"/>
  <c r="X119" i="19" s="1"/>
  <c r="W118" i="19"/>
  <c r="Y118" i="19" s="1"/>
  <c r="V118" i="19"/>
  <c r="X118" i="19" s="1"/>
  <c r="W117" i="19"/>
  <c r="Y117" i="19" s="1"/>
  <c r="V117" i="19"/>
  <c r="X117" i="19" s="1"/>
  <c r="W116" i="19"/>
  <c r="Y116" i="19" s="1"/>
  <c r="V116" i="19"/>
  <c r="X116" i="19" s="1"/>
  <c r="W115" i="19"/>
  <c r="Y115" i="19" s="1"/>
  <c r="V115" i="19"/>
  <c r="X115" i="19" s="1"/>
  <c r="W114" i="19"/>
  <c r="Y114" i="19" s="1"/>
  <c r="V114" i="19"/>
  <c r="X114" i="19" s="1"/>
  <c r="W113" i="19"/>
  <c r="Y113" i="19" s="1"/>
  <c r="V113" i="19"/>
  <c r="X113" i="19" s="1"/>
  <c r="W112" i="19"/>
  <c r="Y112" i="19" s="1"/>
  <c r="V112" i="19"/>
  <c r="X112" i="19" s="1"/>
  <c r="W111" i="19"/>
  <c r="Y111" i="19" s="1"/>
  <c r="V111" i="19"/>
  <c r="X111" i="19" s="1"/>
  <c r="W110" i="19"/>
  <c r="Y110" i="19" s="1"/>
  <c r="V110" i="19"/>
  <c r="X110" i="19" s="1"/>
  <c r="W109" i="19"/>
  <c r="Y109" i="19" s="1"/>
  <c r="V109" i="19"/>
  <c r="X109" i="19" s="1"/>
  <c r="W108" i="19"/>
  <c r="Y108" i="19" s="1"/>
  <c r="V108" i="19"/>
  <c r="X108" i="19" s="1"/>
  <c r="W107" i="19"/>
  <c r="Y107" i="19" s="1"/>
  <c r="V107" i="19"/>
  <c r="X107" i="19" s="1"/>
  <c r="W106" i="19"/>
  <c r="Y106" i="19" s="1"/>
  <c r="V106" i="19"/>
  <c r="X106" i="19" s="1"/>
  <c r="W105" i="19"/>
  <c r="Y105" i="19" s="1"/>
  <c r="V105" i="19"/>
  <c r="X105" i="19" s="1"/>
  <c r="W104" i="19"/>
  <c r="Y104" i="19" s="1"/>
  <c r="V104" i="19"/>
  <c r="X104" i="19" s="1"/>
  <c r="W103" i="19"/>
  <c r="Y103" i="19" s="1"/>
  <c r="V103" i="19"/>
  <c r="X103" i="19" s="1"/>
  <c r="W102" i="19"/>
  <c r="Y102" i="19" s="1"/>
  <c r="V102" i="19"/>
  <c r="X102" i="19" s="1"/>
  <c r="W101" i="19"/>
  <c r="Y101" i="19" s="1"/>
  <c r="V101" i="19"/>
  <c r="X101" i="19" s="1"/>
  <c r="W100" i="19"/>
  <c r="Y100" i="19" s="1"/>
  <c r="V100" i="19"/>
  <c r="X100" i="19" s="1"/>
  <c r="W99" i="19"/>
  <c r="Y99" i="19" s="1"/>
  <c r="V99" i="19"/>
  <c r="X99" i="19" s="1"/>
  <c r="W98" i="19"/>
  <c r="Y98" i="19" s="1"/>
  <c r="V98" i="19"/>
  <c r="X98" i="19" s="1"/>
  <c r="W97" i="19"/>
  <c r="Y97" i="19" s="1"/>
  <c r="V97" i="19"/>
  <c r="X97" i="19" s="1"/>
  <c r="W96" i="19"/>
  <c r="Y96" i="19" s="1"/>
  <c r="V96" i="19"/>
  <c r="X96" i="19" s="1"/>
  <c r="W95" i="19"/>
  <c r="Y95" i="19" s="1"/>
  <c r="V95" i="19"/>
  <c r="X95" i="19" s="1"/>
  <c r="W94" i="19"/>
  <c r="Y94" i="19" s="1"/>
  <c r="V94" i="19"/>
  <c r="X94" i="19" s="1"/>
  <c r="W93" i="19"/>
  <c r="Y93" i="19" s="1"/>
  <c r="V93" i="19"/>
  <c r="X93" i="19" s="1"/>
  <c r="W92" i="19"/>
  <c r="Y92" i="19" s="1"/>
  <c r="V92" i="19"/>
  <c r="X92" i="19" s="1"/>
  <c r="W91" i="19"/>
  <c r="Y91" i="19" s="1"/>
  <c r="V91" i="19"/>
  <c r="X91" i="19" s="1"/>
  <c r="W90" i="19"/>
  <c r="Y90" i="19" s="1"/>
  <c r="V90" i="19"/>
  <c r="X90" i="19" s="1"/>
  <c r="W89" i="19"/>
  <c r="Y89" i="19" s="1"/>
  <c r="V89" i="19"/>
  <c r="X89" i="19" s="1"/>
  <c r="W88" i="19"/>
  <c r="Y88" i="19" s="1"/>
  <c r="V88" i="19"/>
  <c r="X88" i="19" s="1"/>
  <c r="W87" i="19"/>
  <c r="Y87" i="19" s="1"/>
  <c r="V87" i="19"/>
  <c r="X87" i="19" s="1"/>
  <c r="W86" i="19"/>
  <c r="Y86" i="19" s="1"/>
  <c r="V86" i="19"/>
  <c r="X86" i="19" s="1"/>
  <c r="W85" i="19"/>
  <c r="Y85" i="19" s="1"/>
  <c r="V85" i="19"/>
  <c r="X85" i="19" s="1"/>
  <c r="W84" i="19"/>
  <c r="Y84" i="19" s="1"/>
  <c r="V84" i="19"/>
  <c r="X84" i="19" s="1"/>
  <c r="W83" i="19"/>
  <c r="Y83" i="19" s="1"/>
  <c r="V83" i="19"/>
  <c r="X83" i="19" s="1"/>
  <c r="W82" i="19"/>
  <c r="Y82" i="19" s="1"/>
  <c r="V82" i="19"/>
  <c r="X82" i="19" s="1"/>
  <c r="W81" i="19"/>
  <c r="Y81" i="19" s="1"/>
  <c r="V81" i="19"/>
  <c r="X81" i="19" s="1"/>
  <c r="W80" i="19"/>
  <c r="Y80" i="19" s="1"/>
  <c r="V80" i="19"/>
  <c r="X80" i="19" s="1"/>
  <c r="W79" i="19"/>
  <c r="Y79" i="19" s="1"/>
  <c r="V79" i="19"/>
  <c r="X79" i="19" s="1"/>
  <c r="W78" i="19"/>
  <c r="Y78" i="19" s="1"/>
  <c r="V78" i="19"/>
  <c r="X78" i="19" s="1"/>
  <c r="W77" i="19"/>
  <c r="Y77" i="19" s="1"/>
  <c r="V77" i="19"/>
  <c r="X77" i="19" s="1"/>
  <c r="W76" i="19"/>
  <c r="Y76" i="19" s="1"/>
  <c r="V76" i="19"/>
  <c r="X76" i="19" s="1"/>
  <c r="W75" i="19"/>
  <c r="Y75" i="19" s="1"/>
  <c r="V75" i="19"/>
  <c r="X75" i="19" s="1"/>
  <c r="W74" i="19"/>
  <c r="Y74" i="19" s="1"/>
  <c r="V74" i="19"/>
  <c r="X74" i="19" s="1"/>
  <c r="W73" i="19"/>
  <c r="Y73" i="19" s="1"/>
  <c r="V73" i="19"/>
  <c r="X73" i="19" s="1"/>
  <c r="W72" i="19"/>
  <c r="Y72" i="19" s="1"/>
  <c r="V72" i="19"/>
  <c r="X72" i="19" s="1"/>
  <c r="W71" i="19"/>
  <c r="Y71" i="19" s="1"/>
  <c r="V71" i="19"/>
  <c r="X71" i="19" s="1"/>
  <c r="W70" i="19"/>
  <c r="Y70" i="19" s="1"/>
  <c r="V70" i="19"/>
  <c r="X70" i="19" s="1"/>
  <c r="W69" i="19"/>
  <c r="Y69" i="19" s="1"/>
  <c r="V69" i="19"/>
  <c r="X69" i="19" s="1"/>
  <c r="W68" i="19"/>
  <c r="Y68" i="19" s="1"/>
  <c r="V68" i="19"/>
  <c r="X68" i="19" s="1"/>
  <c r="W67" i="19"/>
  <c r="Y67" i="19" s="1"/>
  <c r="V67" i="19"/>
  <c r="X67" i="19" s="1"/>
  <c r="W66" i="19"/>
  <c r="Y66" i="19" s="1"/>
  <c r="V66" i="19"/>
  <c r="X66" i="19" s="1"/>
  <c r="W65" i="19"/>
  <c r="Y65" i="19" s="1"/>
  <c r="V65" i="19"/>
  <c r="X65" i="19" s="1"/>
  <c r="W64" i="19"/>
  <c r="Y64" i="19" s="1"/>
  <c r="V64" i="19"/>
  <c r="X64" i="19" s="1"/>
  <c r="W63" i="19"/>
  <c r="Y63" i="19" s="1"/>
  <c r="V63" i="19"/>
  <c r="X63" i="19" s="1"/>
  <c r="W62" i="19"/>
  <c r="Y62" i="19" s="1"/>
  <c r="V62" i="19"/>
  <c r="X62" i="19" s="1"/>
  <c r="Y61" i="19"/>
  <c r="W61" i="19"/>
  <c r="V61" i="19"/>
  <c r="X61" i="19" s="1"/>
  <c r="W60" i="19"/>
  <c r="Y60" i="19" s="1"/>
  <c r="V60" i="19"/>
  <c r="X60" i="19" s="1"/>
  <c r="W59" i="19"/>
  <c r="Y59" i="19" s="1"/>
  <c r="V59" i="19"/>
  <c r="X59" i="19" s="1"/>
  <c r="W58" i="19"/>
  <c r="Y58" i="19" s="1"/>
  <c r="V58" i="19"/>
  <c r="X58" i="19" s="1"/>
  <c r="W57" i="19"/>
  <c r="Y57" i="19" s="1"/>
  <c r="V57" i="19"/>
  <c r="X57" i="19" s="1"/>
  <c r="W56" i="19"/>
  <c r="Y56" i="19" s="1"/>
  <c r="V56" i="19"/>
  <c r="X56" i="19" s="1"/>
  <c r="W55" i="19"/>
  <c r="Y55" i="19" s="1"/>
  <c r="V55" i="19"/>
  <c r="X55" i="19" s="1"/>
  <c r="W54" i="19"/>
  <c r="Y54" i="19" s="1"/>
  <c r="V54" i="19"/>
  <c r="X54" i="19" s="1"/>
  <c r="W53" i="19"/>
  <c r="Y53" i="19" s="1"/>
  <c r="V53" i="19"/>
  <c r="X53" i="19" s="1"/>
  <c r="W52" i="19"/>
  <c r="Y52" i="19" s="1"/>
  <c r="V52" i="19"/>
  <c r="X52" i="19" s="1"/>
  <c r="Y51" i="19"/>
  <c r="W51" i="19"/>
  <c r="V51" i="19"/>
  <c r="X51" i="19" s="1"/>
  <c r="W50" i="19"/>
  <c r="Y50" i="19" s="1"/>
  <c r="V50" i="19"/>
  <c r="X50" i="19" s="1"/>
  <c r="W49" i="19"/>
  <c r="Y49" i="19" s="1"/>
  <c r="V49" i="19"/>
  <c r="X49" i="19" s="1"/>
  <c r="W48" i="19"/>
  <c r="Y48" i="19" s="1"/>
  <c r="V48" i="19"/>
  <c r="X48" i="19" s="1"/>
  <c r="W47" i="19"/>
  <c r="Y47" i="19" s="1"/>
  <c r="V47" i="19"/>
  <c r="X47" i="19" s="1"/>
  <c r="W46" i="19"/>
  <c r="Y46" i="19" s="1"/>
  <c r="V46" i="19"/>
  <c r="X46" i="19" s="1"/>
  <c r="Y45" i="19"/>
  <c r="W45" i="19"/>
  <c r="V45" i="19"/>
  <c r="X45" i="19" s="1"/>
  <c r="W44" i="19"/>
  <c r="Y44" i="19" s="1"/>
  <c r="V44" i="19"/>
  <c r="X44" i="19" s="1"/>
  <c r="W43" i="19"/>
  <c r="Y43" i="19" s="1"/>
  <c r="V43" i="19"/>
  <c r="X43" i="19" s="1"/>
  <c r="Y42" i="19"/>
  <c r="Y41" i="19"/>
  <c r="Y40" i="19"/>
  <c r="Y39" i="19"/>
  <c r="Y38" i="19"/>
  <c r="Y37" i="19"/>
  <c r="Y36" i="19"/>
  <c r="Y35" i="19"/>
  <c r="Y34" i="19"/>
  <c r="Y33" i="19"/>
  <c r="Y32" i="19"/>
  <c r="Y31" i="19"/>
  <c r="Y30" i="19"/>
  <c r="Y29" i="19"/>
  <c r="Y28" i="19"/>
  <c r="Y27" i="19"/>
  <c r="Y26" i="19"/>
  <c r="Y25" i="19"/>
  <c r="Y24" i="19"/>
  <c r="Y23" i="19"/>
  <c r="Y22" i="19"/>
  <c r="Y21" i="19"/>
  <c r="W20" i="19"/>
  <c r="Y20" i="19" s="1"/>
  <c r="V20" i="19"/>
  <c r="X20" i="19" s="1"/>
  <c r="W19" i="19"/>
  <c r="Y19" i="19" s="1"/>
  <c r="V19" i="19"/>
  <c r="X19" i="19" s="1"/>
  <c r="W18" i="19"/>
  <c r="Y18" i="19" s="1"/>
  <c r="V18" i="19"/>
  <c r="X18" i="19" s="1"/>
  <c r="R17" i="19"/>
  <c r="U17" i="19" s="1"/>
  <c r="I17" i="19"/>
  <c r="R16" i="19"/>
  <c r="U16" i="19" s="1"/>
  <c r="I16" i="19"/>
  <c r="U15" i="19"/>
  <c r="R15" i="19"/>
  <c r="I15" i="19"/>
  <c r="R14" i="19"/>
  <c r="U14" i="19" s="1"/>
  <c r="I14" i="19"/>
  <c r="R13" i="19"/>
  <c r="U13" i="19" s="1"/>
  <c r="I13" i="19"/>
  <c r="R12" i="19"/>
  <c r="U12" i="19" s="1"/>
  <c r="I12" i="19"/>
  <c r="R11" i="19"/>
  <c r="U11" i="19" s="1"/>
  <c r="I11" i="19"/>
  <c r="R10" i="19"/>
  <c r="U10" i="19" s="1"/>
  <c r="I10" i="19"/>
  <c r="U9" i="19"/>
  <c r="R9" i="19"/>
  <c r="I9" i="19"/>
  <c r="R8" i="19"/>
  <c r="U8" i="19" s="1"/>
  <c r="I8" i="19"/>
  <c r="R7" i="19"/>
  <c r="U7" i="19" s="1"/>
  <c r="I7" i="19"/>
  <c r="R6" i="19"/>
  <c r="U6" i="19" s="1"/>
  <c r="I6" i="19"/>
  <c r="R5" i="19"/>
  <c r="U5" i="19" s="1"/>
  <c r="I5" i="19"/>
  <c r="R4" i="19"/>
  <c r="U4" i="19" s="1"/>
  <c r="I4" i="19"/>
  <c r="U4" i="18"/>
  <c r="U5" i="18"/>
  <c r="U11" i="18"/>
  <c r="U12" i="18"/>
  <c r="U13" i="18"/>
  <c r="W120" i="18"/>
  <c r="Y120" i="18" s="1"/>
  <c r="V120" i="18"/>
  <c r="X120" i="18" s="1"/>
  <c r="W119" i="18"/>
  <c r="Y119" i="18" s="1"/>
  <c r="V119" i="18"/>
  <c r="X119" i="18" s="1"/>
  <c r="W118" i="18"/>
  <c r="Y118" i="18" s="1"/>
  <c r="V118" i="18"/>
  <c r="X118" i="18" s="1"/>
  <c r="W117" i="18"/>
  <c r="Y117" i="18" s="1"/>
  <c r="V117" i="18"/>
  <c r="X117" i="18" s="1"/>
  <c r="W116" i="18"/>
  <c r="Y116" i="18" s="1"/>
  <c r="V116" i="18"/>
  <c r="X116" i="18" s="1"/>
  <c r="W115" i="18"/>
  <c r="Y115" i="18" s="1"/>
  <c r="V115" i="18"/>
  <c r="X115" i="18" s="1"/>
  <c r="W114" i="18"/>
  <c r="Y114" i="18" s="1"/>
  <c r="V114" i="18"/>
  <c r="X114" i="18" s="1"/>
  <c r="W113" i="18"/>
  <c r="Y113" i="18" s="1"/>
  <c r="V113" i="18"/>
  <c r="X113" i="18" s="1"/>
  <c r="W112" i="18"/>
  <c r="Y112" i="18" s="1"/>
  <c r="V112" i="18"/>
  <c r="X112" i="18" s="1"/>
  <c r="W111" i="18"/>
  <c r="Y111" i="18" s="1"/>
  <c r="V111" i="18"/>
  <c r="X111" i="18" s="1"/>
  <c r="W110" i="18"/>
  <c r="Y110" i="18" s="1"/>
  <c r="V110" i="18"/>
  <c r="X110" i="18" s="1"/>
  <c r="W109" i="18"/>
  <c r="Y109" i="18" s="1"/>
  <c r="V109" i="18"/>
  <c r="X109" i="18" s="1"/>
  <c r="W108" i="18"/>
  <c r="Y108" i="18" s="1"/>
  <c r="V108" i="18"/>
  <c r="X108" i="18" s="1"/>
  <c r="W107" i="18"/>
  <c r="Y107" i="18" s="1"/>
  <c r="V107" i="18"/>
  <c r="X107" i="18" s="1"/>
  <c r="W106" i="18"/>
  <c r="Y106" i="18" s="1"/>
  <c r="V106" i="18"/>
  <c r="X106" i="18" s="1"/>
  <c r="W105" i="18"/>
  <c r="Y105" i="18" s="1"/>
  <c r="V105" i="18"/>
  <c r="X105" i="18" s="1"/>
  <c r="W104" i="18"/>
  <c r="Y104" i="18" s="1"/>
  <c r="V104" i="18"/>
  <c r="X104" i="18" s="1"/>
  <c r="W103" i="18"/>
  <c r="Y103" i="18" s="1"/>
  <c r="V103" i="18"/>
  <c r="X103" i="18" s="1"/>
  <c r="W102" i="18"/>
  <c r="Y102" i="18" s="1"/>
  <c r="V102" i="18"/>
  <c r="X102" i="18" s="1"/>
  <c r="W101" i="18"/>
  <c r="Y101" i="18" s="1"/>
  <c r="V101" i="18"/>
  <c r="X101" i="18" s="1"/>
  <c r="W100" i="18"/>
  <c r="Y100" i="18" s="1"/>
  <c r="V100" i="18"/>
  <c r="X100" i="18" s="1"/>
  <c r="W99" i="18"/>
  <c r="Y99" i="18" s="1"/>
  <c r="V99" i="18"/>
  <c r="X99" i="18" s="1"/>
  <c r="W98" i="18"/>
  <c r="Y98" i="18" s="1"/>
  <c r="V98" i="18"/>
  <c r="X98" i="18" s="1"/>
  <c r="W97" i="18"/>
  <c r="Y97" i="18" s="1"/>
  <c r="V97" i="18"/>
  <c r="X97" i="18" s="1"/>
  <c r="W96" i="18"/>
  <c r="Y96" i="18" s="1"/>
  <c r="V96" i="18"/>
  <c r="X96" i="18" s="1"/>
  <c r="W95" i="18"/>
  <c r="Y95" i="18" s="1"/>
  <c r="V95" i="18"/>
  <c r="X95" i="18" s="1"/>
  <c r="W94" i="18"/>
  <c r="Y94" i="18" s="1"/>
  <c r="V94" i="18"/>
  <c r="X94" i="18" s="1"/>
  <c r="W93" i="18"/>
  <c r="Y93" i="18" s="1"/>
  <c r="V93" i="18"/>
  <c r="X93" i="18" s="1"/>
  <c r="W92" i="18"/>
  <c r="Y92" i="18" s="1"/>
  <c r="V92" i="18"/>
  <c r="X92" i="18" s="1"/>
  <c r="Y91" i="18"/>
  <c r="W91" i="18"/>
  <c r="V91" i="18"/>
  <c r="X91" i="18" s="1"/>
  <c r="W90" i="18"/>
  <c r="Y90" i="18" s="1"/>
  <c r="V90" i="18"/>
  <c r="X90" i="18" s="1"/>
  <c r="W89" i="18"/>
  <c r="Y89" i="18" s="1"/>
  <c r="V89" i="18"/>
  <c r="X89" i="18" s="1"/>
  <c r="W88" i="18"/>
  <c r="Y88" i="18" s="1"/>
  <c r="V88" i="18"/>
  <c r="X88" i="18" s="1"/>
  <c r="W87" i="18"/>
  <c r="Y87" i="18" s="1"/>
  <c r="V87" i="18"/>
  <c r="X87" i="18" s="1"/>
  <c r="W86" i="18"/>
  <c r="Y86" i="18" s="1"/>
  <c r="V86" i="18"/>
  <c r="X86" i="18" s="1"/>
  <c r="Y85" i="18"/>
  <c r="W85" i="18"/>
  <c r="V85" i="18"/>
  <c r="X85" i="18" s="1"/>
  <c r="W84" i="18"/>
  <c r="Y84" i="18" s="1"/>
  <c r="V84" i="18"/>
  <c r="X84" i="18" s="1"/>
  <c r="W83" i="18"/>
  <c r="Y83" i="18" s="1"/>
  <c r="V83" i="18"/>
  <c r="X83" i="18" s="1"/>
  <c r="W82" i="18"/>
  <c r="Y82" i="18" s="1"/>
  <c r="V82" i="18"/>
  <c r="X82" i="18" s="1"/>
  <c r="W81" i="18"/>
  <c r="Y81" i="18" s="1"/>
  <c r="V81" i="18"/>
  <c r="X81" i="18" s="1"/>
  <c r="W80" i="18"/>
  <c r="Y80" i="18" s="1"/>
  <c r="V80" i="18"/>
  <c r="X80" i="18" s="1"/>
  <c r="W79" i="18"/>
  <c r="Y79" i="18" s="1"/>
  <c r="V79" i="18"/>
  <c r="X79" i="18" s="1"/>
  <c r="W78" i="18"/>
  <c r="Y78" i="18" s="1"/>
  <c r="V78" i="18"/>
  <c r="X78" i="18" s="1"/>
  <c r="W77" i="18"/>
  <c r="Y77" i="18" s="1"/>
  <c r="V77" i="18"/>
  <c r="X77" i="18" s="1"/>
  <c r="W76" i="18"/>
  <c r="Y76" i="18" s="1"/>
  <c r="V76" i="18"/>
  <c r="X76" i="18" s="1"/>
  <c r="Y75" i="18"/>
  <c r="W75" i="18"/>
  <c r="V75" i="18"/>
  <c r="X75" i="18" s="1"/>
  <c r="W74" i="18"/>
  <c r="Y74" i="18" s="1"/>
  <c r="V74" i="18"/>
  <c r="X74" i="18" s="1"/>
  <c r="W73" i="18"/>
  <c r="Y73" i="18" s="1"/>
  <c r="V73" i="18"/>
  <c r="X73" i="18" s="1"/>
  <c r="W72" i="18"/>
  <c r="Y72" i="18" s="1"/>
  <c r="V72" i="18"/>
  <c r="X72" i="18" s="1"/>
  <c r="W71" i="18"/>
  <c r="Y71" i="18" s="1"/>
  <c r="V71" i="18"/>
  <c r="X71" i="18" s="1"/>
  <c r="W70" i="18"/>
  <c r="Y70" i="18" s="1"/>
  <c r="V70" i="18"/>
  <c r="X70" i="18" s="1"/>
  <c r="Y69" i="18"/>
  <c r="W69" i="18"/>
  <c r="V69" i="18"/>
  <c r="X69" i="18" s="1"/>
  <c r="W68" i="18"/>
  <c r="Y68" i="18" s="1"/>
  <c r="V68" i="18"/>
  <c r="X68" i="18" s="1"/>
  <c r="W67" i="18"/>
  <c r="Y67" i="18" s="1"/>
  <c r="V67" i="18"/>
  <c r="X67" i="18" s="1"/>
  <c r="W66" i="18"/>
  <c r="Y66" i="18" s="1"/>
  <c r="V66" i="18"/>
  <c r="X66" i="18" s="1"/>
  <c r="W65" i="18"/>
  <c r="Y65" i="18" s="1"/>
  <c r="V65" i="18"/>
  <c r="X65" i="18" s="1"/>
  <c r="W64" i="18"/>
  <c r="Y64" i="18" s="1"/>
  <c r="V64" i="18"/>
  <c r="X64" i="18" s="1"/>
  <c r="W63" i="18"/>
  <c r="Y63" i="18" s="1"/>
  <c r="V63" i="18"/>
  <c r="X63" i="18" s="1"/>
  <c r="W62" i="18"/>
  <c r="Y62" i="18" s="1"/>
  <c r="V62" i="18"/>
  <c r="X62" i="18" s="1"/>
  <c r="W61" i="18"/>
  <c r="Y61" i="18" s="1"/>
  <c r="V61" i="18"/>
  <c r="X61" i="18" s="1"/>
  <c r="W60" i="18"/>
  <c r="Y60" i="18" s="1"/>
  <c r="V60" i="18"/>
  <c r="X60" i="18" s="1"/>
  <c r="Y59" i="18"/>
  <c r="W59" i="18"/>
  <c r="V59" i="18"/>
  <c r="X59" i="18" s="1"/>
  <c r="W58" i="18"/>
  <c r="Y58" i="18" s="1"/>
  <c r="V58" i="18"/>
  <c r="X58" i="18" s="1"/>
  <c r="W57" i="18"/>
  <c r="Y57" i="18" s="1"/>
  <c r="V57" i="18"/>
  <c r="X57" i="18" s="1"/>
  <c r="W56" i="18"/>
  <c r="Y56" i="18" s="1"/>
  <c r="V56" i="18"/>
  <c r="X56" i="18" s="1"/>
  <c r="W55" i="18"/>
  <c r="Y55" i="18" s="1"/>
  <c r="V55" i="18"/>
  <c r="X55" i="18" s="1"/>
  <c r="W54" i="18"/>
  <c r="Y54" i="18" s="1"/>
  <c r="V54" i="18"/>
  <c r="X54" i="18" s="1"/>
  <c r="Y53" i="18"/>
  <c r="W53" i="18"/>
  <c r="V53" i="18"/>
  <c r="X53" i="18" s="1"/>
  <c r="W52" i="18"/>
  <c r="Y52" i="18" s="1"/>
  <c r="V52" i="18"/>
  <c r="X52" i="18" s="1"/>
  <c r="W51" i="18"/>
  <c r="Y51" i="18" s="1"/>
  <c r="V51" i="18"/>
  <c r="X51" i="18" s="1"/>
  <c r="W50" i="18"/>
  <c r="Y50" i="18" s="1"/>
  <c r="V50" i="18"/>
  <c r="X50" i="18" s="1"/>
  <c r="W49" i="18"/>
  <c r="Y49" i="18" s="1"/>
  <c r="V49" i="18"/>
  <c r="X49" i="18" s="1"/>
  <c r="W48" i="18"/>
  <c r="Y48" i="18" s="1"/>
  <c r="V48" i="18"/>
  <c r="X48" i="18" s="1"/>
  <c r="W47" i="18"/>
  <c r="Y47" i="18" s="1"/>
  <c r="V47" i="18"/>
  <c r="X47" i="18" s="1"/>
  <c r="W46" i="18"/>
  <c r="Y46" i="18" s="1"/>
  <c r="V46" i="18"/>
  <c r="X46" i="18" s="1"/>
  <c r="W45" i="18"/>
  <c r="Y45" i="18" s="1"/>
  <c r="V45" i="18"/>
  <c r="X45" i="18" s="1"/>
  <c r="W44" i="18"/>
  <c r="Y44" i="18" s="1"/>
  <c r="V44" i="18"/>
  <c r="X44" i="18" s="1"/>
  <c r="Y43" i="18"/>
  <c r="W43" i="18"/>
  <c r="V43" i="18"/>
  <c r="X43" i="18" s="1"/>
  <c r="W42" i="18"/>
  <c r="Y42" i="18" s="1"/>
  <c r="V42" i="18"/>
  <c r="X42" i="18" s="1"/>
  <c r="W41" i="18"/>
  <c r="Y41" i="18" s="1"/>
  <c r="V41" i="18"/>
  <c r="X41" i="18" s="1"/>
  <c r="W40" i="18"/>
  <c r="Y40" i="18" s="1"/>
  <c r="V40" i="18"/>
  <c r="X40" i="18" s="1"/>
  <c r="W39" i="18"/>
  <c r="Y39" i="18" s="1"/>
  <c r="V39" i="18"/>
  <c r="X39" i="18" s="1"/>
  <c r="W38" i="18"/>
  <c r="Y38" i="18" s="1"/>
  <c r="V38" i="18"/>
  <c r="X38" i="18" s="1"/>
  <c r="Y37" i="18"/>
  <c r="W37" i="18"/>
  <c r="V37" i="18"/>
  <c r="X37" i="18" s="1"/>
  <c r="W36" i="18"/>
  <c r="Y36" i="18" s="1"/>
  <c r="V36" i="18"/>
  <c r="X36" i="18" s="1"/>
  <c r="W35" i="18"/>
  <c r="Y35" i="18" s="1"/>
  <c r="V35" i="18"/>
  <c r="X35" i="18" s="1"/>
  <c r="W34" i="18"/>
  <c r="Y34" i="18" s="1"/>
  <c r="V34" i="18"/>
  <c r="X34" i="18" s="1"/>
  <c r="W33" i="18"/>
  <c r="Y33" i="18" s="1"/>
  <c r="V33" i="18"/>
  <c r="X33" i="18" s="1"/>
  <c r="W32" i="18"/>
  <c r="Y32" i="18" s="1"/>
  <c r="V32" i="18"/>
  <c r="X32" i="18" s="1"/>
  <c r="W31" i="18"/>
  <c r="Y31" i="18" s="1"/>
  <c r="V31" i="18"/>
  <c r="X31" i="18" s="1"/>
  <c r="W30" i="18"/>
  <c r="Y30" i="18" s="1"/>
  <c r="V30" i="18"/>
  <c r="X30" i="18" s="1"/>
  <c r="W29" i="18"/>
  <c r="Y29" i="18" s="1"/>
  <c r="V29" i="18"/>
  <c r="X29" i="18" s="1"/>
  <c r="W28" i="18"/>
  <c r="Y28" i="18" s="1"/>
  <c r="V28" i="18"/>
  <c r="X28" i="18" s="1"/>
  <c r="W27" i="18"/>
  <c r="Y27" i="18" s="1"/>
  <c r="V27" i="18"/>
  <c r="X27" i="18" s="1"/>
  <c r="W26" i="18"/>
  <c r="Y26" i="18" s="1"/>
  <c r="V26" i="18"/>
  <c r="X26" i="18" s="1"/>
  <c r="W25" i="18"/>
  <c r="Y25" i="18" s="1"/>
  <c r="V25" i="18"/>
  <c r="X25" i="18" s="1"/>
  <c r="W24" i="18"/>
  <c r="Y24" i="18" s="1"/>
  <c r="V24" i="18"/>
  <c r="X24" i="18" s="1"/>
  <c r="W23" i="18"/>
  <c r="Y23" i="18" s="1"/>
  <c r="V23" i="18"/>
  <c r="X23" i="18" s="1"/>
  <c r="W22" i="18"/>
  <c r="Y22" i="18" s="1"/>
  <c r="V22" i="18"/>
  <c r="X22" i="18" s="1"/>
  <c r="W21" i="18"/>
  <c r="Y21" i="18" s="1"/>
  <c r="V21" i="18"/>
  <c r="X21" i="18" s="1"/>
  <c r="W20" i="18"/>
  <c r="Y20" i="18" s="1"/>
  <c r="V20" i="18"/>
  <c r="X20" i="18" s="1"/>
  <c r="W19" i="18"/>
  <c r="Y19" i="18" s="1"/>
  <c r="V19" i="18"/>
  <c r="X19" i="18" s="1"/>
  <c r="W18" i="18"/>
  <c r="Y18" i="18" s="1"/>
  <c r="V18" i="18"/>
  <c r="X18" i="18" s="1"/>
  <c r="R17" i="18"/>
  <c r="U17" i="18" s="1"/>
  <c r="I17" i="18"/>
  <c r="R16" i="18"/>
  <c r="U16" i="18" s="1"/>
  <c r="I16" i="18"/>
  <c r="R15" i="18"/>
  <c r="U15" i="18" s="1"/>
  <c r="I15" i="18"/>
  <c r="R14" i="18"/>
  <c r="U14" i="18" s="1"/>
  <c r="I14" i="18"/>
  <c r="R13" i="18"/>
  <c r="I13" i="18"/>
  <c r="R12" i="18"/>
  <c r="I12" i="18"/>
  <c r="R11" i="18"/>
  <c r="I11" i="18"/>
  <c r="R10" i="18"/>
  <c r="U10" i="18" s="1"/>
  <c r="I10" i="18"/>
  <c r="R9" i="18"/>
  <c r="U9" i="18" s="1"/>
  <c r="I9" i="18"/>
  <c r="R8" i="18"/>
  <c r="U8" i="18" s="1"/>
  <c r="I8" i="18"/>
  <c r="R7" i="18"/>
  <c r="U7" i="18" s="1"/>
  <c r="I7" i="18"/>
  <c r="R6" i="18"/>
  <c r="U6" i="18" s="1"/>
  <c r="I6" i="18"/>
  <c r="R5" i="18"/>
  <c r="I5" i="18"/>
  <c r="R4" i="18"/>
  <c r="I4" i="18"/>
  <c r="A5" i="1"/>
  <c r="N62" i="1" l="1" a="1"/>
  <c r="N62" i="1" s="1"/>
  <c r="W120" i="17"/>
  <c r="Y120" i="17" s="1"/>
  <c r="V120" i="17"/>
  <c r="X120" i="17" s="1"/>
  <c r="W119" i="17"/>
  <c r="Y119" i="17" s="1"/>
  <c r="V119" i="17"/>
  <c r="X119" i="17" s="1"/>
  <c r="W118" i="17"/>
  <c r="Y118" i="17" s="1"/>
  <c r="V118" i="17"/>
  <c r="X118" i="17" s="1"/>
  <c r="W117" i="17"/>
  <c r="Y117" i="17" s="1"/>
  <c r="V117" i="17"/>
  <c r="X117" i="17" s="1"/>
  <c r="W116" i="17"/>
  <c r="Y116" i="17" s="1"/>
  <c r="V116" i="17"/>
  <c r="X116" i="17" s="1"/>
  <c r="W115" i="17"/>
  <c r="Y115" i="17" s="1"/>
  <c r="V115" i="17"/>
  <c r="X115" i="17" s="1"/>
  <c r="W114" i="17"/>
  <c r="Y114" i="17" s="1"/>
  <c r="V114" i="17"/>
  <c r="X114" i="17" s="1"/>
  <c r="W113" i="17"/>
  <c r="Y113" i="17" s="1"/>
  <c r="V113" i="17"/>
  <c r="X113" i="17" s="1"/>
  <c r="W112" i="17"/>
  <c r="Y112" i="17" s="1"/>
  <c r="V112" i="17"/>
  <c r="X112" i="17" s="1"/>
  <c r="W111" i="17"/>
  <c r="Y111" i="17" s="1"/>
  <c r="V111" i="17"/>
  <c r="X111" i="17" s="1"/>
  <c r="W110" i="17"/>
  <c r="Y110" i="17" s="1"/>
  <c r="V110" i="17"/>
  <c r="X110" i="17" s="1"/>
  <c r="W109" i="17"/>
  <c r="Y109" i="17" s="1"/>
  <c r="V109" i="17"/>
  <c r="X109" i="17" s="1"/>
  <c r="W108" i="17"/>
  <c r="Y108" i="17" s="1"/>
  <c r="V108" i="17"/>
  <c r="X108" i="17" s="1"/>
  <c r="W107" i="17"/>
  <c r="Y107" i="17" s="1"/>
  <c r="V107" i="17"/>
  <c r="X107" i="17" s="1"/>
  <c r="W106" i="17"/>
  <c r="Y106" i="17" s="1"/>
  <c r="V106" i="17"/>
  <c r="X106" i="17" s="1"/>
  <c r="W105" i="17"/>
  <c r="Y105" i="17" s="1"/>
  <c r="V105" i="17"/>
  <c r="X105" i="17" s="1"/>
  <c r="W104" i="17"/>
  <c r="Y104" i="17" s="1"/>
  <c r="V104" i="17"/>
  <c r="X104" i="17" s="1"/>
  <c r="W103" i="17"/>
  <c r="Y103" i="17" s="1"/>
  <c r="V103" i="17"/>
  <c r="X103" i="17" s="1"/>
  <c r="W102" i="17"/>
  <c r="Y102" i="17" s="1"/>
  <c r="V102" i="17"/>
  <c r="X102" i="17" s="1"/>
  <c r="W101" i="17"/>
  <c r="Y101" i="17" s="1"/>
  <c r="V101" i="17"/>
  <c r="X101" i="17" s="1"/>
  <c r="W100" i="17"/>
  <c r="Y100" i="17" s="1"/>
  <c r="V100" i="17"/>
  <c r="X100" i="17" s="1"/>
  <c r="W99" i="17"/>
  <c r="Y99" i="17" s="1"/>
  <c r="V99" i="17"/>
  <c r="X99" i="17" s="1"/>
  <c r="W98" i="17"/>
  <c r="Y98" i="17" s="1"/>
  <c r="V98" i="17"/>
  <c r="X98" i="17" s="1"/>
  <c r="W97" i="17"/>
  <c r="Y97" i="17" s="1"/>
  <c r="V97" i="17"/>
  <c r="X97" i="17" s="1"/>
  <c r="W96" i="17"/>
  <c r="Y96" i="17" s="1"/>
  <c r="V96" i="17"/>
  <c r="X96" i="17" s="1"/>
  <c r="W95" i="17"/>
  <c r="Y95" i="17" s="1"/>
  <c r="V95" i="17"/>
  <c r="X95" i="17" s="1"/>
  <c r="W94" i="17"/>
  <c r="Y94" i="17" s="1"/>
  <c r="V94" i="17"/>
  <c r="X94" i="17" s="1"/>
  <c r="W93" i="17"/>
  <c r="Y93" i="17" s="1"/>
  <c r="V93" i="17"/>
  <c r="X93" i="17" s="1"/>
  <c r="W92" i="17"/>
  <c r="Y92" i="17" s="1"/>
  <c r="V92" i="17"/>
  <c r="X92" i="17" s="1"/>
  <c r="W91" i="17"/>
  <c r="Y91" i="17" s="1"/>
  <c r="V91" i="17"/>
  <c r="X91" i="17" s="1"/>
  <c r="W90" i="17"/>
  <c r="Y90" i="17" s="1"/>
  <c r="V90" i="17"/>
  <c r="X90" i="17" s="1"/>
  <c r="W89" i="17"/>
  <c r="Y89" i="17" s="1"/>
  <c r="V89" i="17"/>
  <c r="X89" i="17" s="1"/>
  <c r="W88" i="17"/>
  <c r="Y88" i="17" s="1"/>
  <c r="V88" i="17"/>
  <c r="X88" i="17" s="1"/>
  <c r="W87" i="17"/>
  <c r="Y87" i="17" s="1"/>
  <c r="V87" i="17"/>
  <c r="X87" i="17" s="1"/>
  <c r="W86" i="17"/>
  <c r="Y86" i="17" s="1"/>
  <c r="V86" i="17"/>
  <c r="X86" i="17" s="1"/>
  <c r="W85" i="17"/>
  <c r="Y85" i="17" s="1"/>
  <c r="V85" i="17"/>
  <c r="X85" i="17" s="1"/>
  <c r="W84" i="17"/>
  <c r="Y84" i="17" s="1"/>
  <c r="V84" i="17"/>
  <c r="X84" i="17" s="1"/>
  <c r="W83" i="17"/>
  <c r="Y83" i="17" s="1"/>
  <c r="V83" i="17"/>
  <c r="X83" i="17" s="1"/>
  <c r="W82" i="17"/>
  <c r="Y82" i="17" s="1"/>
  <c r="V82" i="17"/>
  <c r="X82" i="17" s="1"/>
  <c r="W81" i="17"/>
  <c r="Y81" i="17" s="1"/>
  <c r="V81" i="17"/>
  <c r="X81" i="17" s="1"/>
  <c r="W80" i="17"/>
  <c r="Y80" i="17" s="1"/>
  <c r="V80" i="17"/>
  <c r="X80" i="17" s="1"/>
  <c r="W79" i="17"/>
  <c r="Y79" i="17" s="1"/>
  <c r="V79" i="17"/>
  <c r="X79" i="17" s="1"/>
  <c r="W78" i="17"/>
  <c r="Y78" i="17" s="1"/>
  <c r="V78" i="17"/>
  <c r="X78" i="17" s="1"/>
  <c r="W77" i="17"/>
  <c r="Y77" i="17" s="1"/>
  <c r="V77" i="17"/>
  <c r="X77" i="17" s="1"/>
  <c r="W76" i="17"/>
  <c r="Y76" i="17" s="1"/>
  <c r="V76" i="17"/>
  <c r="X76" i="17" s="1"/>
  <c r="W75" i="17"/>
  <c r="Y75" i="17" s="1"/>
  <c r="V75" i="17"/>
  <c r="X75" i="17" s="1"/>
  <c r="W74" i="17"/>
  <c r="Y74" i="17" s="1"/>
  <c r="V74" i="17"/>
  <c r="X74" i="17" s="1"/>
  <c r="W73" i="17"/>
  <c r="Y73" i="17" s="1"/>
  <c r="V73" i="17"/>
  <c r="X73" i="17" s="1"/>
  <c r="W72" i="17"/>
  <c r="Y72" i="17" s="1"/>
  <c r="V72" i="17"/>
  <c r="X72" i="17" s="1"/>
  <c r="W71" i="17"/>
  <c r="Y71" i="17" s="1"/>
  <c r="V71" i="17"/>
  <c r="X71" i="17" s="1"/>
  <c r="W70" i="17"/>
  <c r="Y70" i="17" s="1"/>
  <c r="V70" i="17"/>
  <c r="X70" i="17" s="1"/>
  <c r="W69" i="17"/>
  <c r="Y69" i="17" s="1"/>
  <c r="V69" i="17"/>
  <c r="X69" i="17" s="1"/>
  <c r="W68" i="17"/>
  <c r="Y68" i="17" s="1"/>
  <c r="V68" i="17"/>
  <c r="X68" i="17" s="1"/>
  <c r="W67" i="17"/>
  <c r="Y67" i="17" s="1"/>
  <c r="V67" i="17"/>
  <c r="X67" i="17" s="1"/>
  <c r="W66" i="17"/>
  <c r="Y66" i="17" s="1"/>
  <c r="V66" i="17"/>
  <c r="X66" i="17" s="1"/>
  <c r="W65" i="17"/>
  <c r="Y65" i="17" s="1"/>
  <c r="V65" i="17"/>
  <c r="X65" i="17" s="1"/>
  <c r="W64" i="17"/>
  <c r="Y64" i="17" s="1"/>
  <c r="V64" i="17"/>
  <c r="X64" i="17" s="1"/>
  <c r="W63" i="17"/>
  <c r="Y63" i="17" s="1"/>
  <c r="V63" i="17"/>
  <c r="X63" i="17" s="1"/>
  <c r="W62" i="17"/>
  <c r="Y62" i="17" s="1"/>
  <c r="V62" i="17"/>
  <c r="X62" i="17" s="1"/>
  <c r="W61" i="17"/>
  <c r="Y61" i="17" s="1"/>
  <c r="V61" i="17"/>
  <c r="X61" i="17" s="1"/>
  <c r="W60" i="17"/>
  <c r="Y60" i="17" s="1"/>
  <c r="V60" i="17"/>
  <c r="X60" i="17" s="1"/>
  <c r="W59" i="17"/>
  <c r="Y59" i="17" s="1"/>
  <c r="V59" i="17"/>
  <c r="X59" i="17" s="1"/>
  <c r="W58" i="17"/>
  <c r="Y58" i="17" s="1"/>
  <c r="V58" i="17"/>
  <c r="X58" i="17" s="1"/>
  <c r="W57" i="17"/>
  <c r="Y57" i="17" s="1"/>
  <c r="V57" i="17"/>
  <c r="X57" i="17" s="1"/>
  <c r="W56" i="17"/>
  <c r="Y56" i="17" s="1"/>
  <c r="V56" i="17"/>
  <c r="X56" i="17" s="1"/>
  <c r="W55" i="17"/>
  <c r="Y55" i="17" s="1"/>
  <c r="V55" i="17"/>
  <c r="X55" i="17" s="1"/>
  <c r="W54" i="17"/>
  <c r="Y54" i="17" s="1"/>
  <c r="V54" i="17"/>
  <c r="X54" i="17" s="1"/>
  <c r="W53" i="17"/>
  <c r="Y53" i="17" s="1"/>
  <c r="V53" i="17"/>
  <c r="X53" i="17" s="1"/>
  <c r="W52" i="17"/>
  <c r="Y52" i="17" s="1"/>
  <c r="V52" i="17"/>
  <c r="X52" i="17" s="1"/>
  <c r="W51" i="17"/>
  <c r="Y51" i="17" s="1"/>
  <c r="V51" i="17"/>
  <c r="X51" i="17" s="1"/>
  <c r="W50" i="17"/>
  <c r="Y50" i="17" s="1"/>
  <c r="V50" i="17"/>
  <c r="X50" i="17" s="1"/>
  <c r="Y49" i="17"/>
  <c r="W49" i="17"/>
  <c r="V49" i="17"/>
  <c r="X49" i="17" s="1"/>
  <c r="W48" i="17"/>
  <c r="Y48" i="17" s="1"/>
  <c r="V48" i="17"/>
  <c r="X48" i="17" s="1"/>
  <c r="Y47" i="17"/>
  <c r="W47" i="17"/>
  <c r="V47" i="17"/>
  <c r="X47" i="17" s="1"/>
  <c r="W46" i="17"/>
  <c r="Y46" i="17" s="1"/>
  <c r="V46" i="17"/>
  <c r="X46" i="17" s="1"/>
  <c r="Y45" i="17"/>
  <c r="W45" i="17"/>
  <c r="V45" i="17"/>
  <c r="X45" i="17" s="1"/>
  <c r="W44" i="17"/>
  <c r="Y44" i="17" s="1"/>
  <c r="V44" i="17"/>
  <c r="X44" i="17" s="1"/>
  <c r="W43" i="17"/>
  <c r="Y43" i="17" s="1"/>
  <c r="V43" i="17"/>
  <c r="X43" i="17" s="1"/>
  <c r="W42" i="17"/>
  <c r="Y42" i="17" s="1"/>
  <c r="V42" i="17"/>
  <c r="X42" i="17" s="1"/>
  <c r="W41" i="17"/>
  <c r="Y41" i="17" s="1"/>
  <c r="V41" i="17"/>
  <c r="X41" i="17" s="1"/>
  <c r="W40" i="17"/>
  <c r="Y40" i="17" s="1"/>
  <c r="V40" i="17"/>
  <c r="X40" i="17" s="1"/>
  <c r="W39" i="17"/>
  <c r="Y39" i="17" s="1"/>
  <c r="V39" i="17"/>
  <c r="X39" i="17" s="1"/>
  <c r="W38" i="17"/>
  <c r="Y38" i="17" s="1"/>
  <c r="V38" i="17"/>
  <c r="X38" i="17" s="1"/>
  <c r="W37" i="17"/>
  <c r="Y37" i="17" s="1"/>
  <c r="V37" i="17"/>
  <c r="X37" i="17" s="1"/>
  <c r="W36" i="17"/>
  <c r="Y36" i="17" s="1"/>
  <c r="V36" i="17"/>
  <c r="X36" i="17" s="1"/>
  <c r="W35" i="17"/>
  <c r="Y35" i="17" s="1"/>
  <c r="V35" i="17"/>
  <c r="X35" i="17" s="1"/>
  <c r="W34" i="17"/>
  <c r="Y34" i="17" s="1"/>
  <c r="V34" i="17"/>
  <c r="X34" i="17" s="1"/>
  <c r="W33" i="17"/>
  <c r="Y33" i="17" s="1"/>
  <c r="V33" i="17"/>
  <c r="X33" i="17" s="1"/>
  <c r="W32" i="17"/>
  <c r="Y32" i="17" s="1"/>
  <c r="V32" i="17"/>
  <c r="X32" i="17" s="1"/>
  <c r="W31" i="17"/>
  <c r="Y31" i="17" s="1"/>
  <c r="V31" i="17"/>
  <c r="X31" i="17" s="1"/>
  <c r="W30" i="17"/>
  <c r="Y30" i="17" s="1"/>
  <c r="V30" i="17"/>
  <c r="X30" i="17" s="1"/>
  <c r="W29" i="17"/>
  <c r="Y29" i="17" s="1"/>
  <c r="V29" i="17"/>
  <c r="X29" i="17" s="1"/>
  <c r="W28" i="17"/>
  <c r="Y28" i="17" s="1"/>
  <c r="V28" i="17"/>
  <c r="X28" i="17" s="1"/>
  <c r="W27" i="17"/>
  <c r="Y27" i="17" s="1"/>
  <c r="V27" i="17"/>
  <c r="X27" i="17" s="1"/>
  <c r="W26" i="17"/>
  <c r="Y26" i="17" s="1"/>
  <c r="V26" i="17"/>
  <c r="X26" i="17" s="1"/>
  <c r="W25" i="17"/>
  <c r="Y25" i="17" s="1"/>
  <c r="V25" i="17"/>
  <c r="X25" i="17" s="1"/>
  <c r="W24" i="17"/>
  <c r="Y24" i="17" s="1"/>
  <c r="V24" i="17"/>
  <c r="X24" i="17" s="1"/>
  <c r="W23" i="17"/>
  <c r="Y23" i="17" s="1"/>
  <c r="V23" i="17"/>
  <c r="X23" i="17" s="1"/>
  <c r="W22" i="17"/>
  <c r="Y22" i="17" s="1"/>
  <c r="V22" i="17"/>
  <c r="X22" i="17" s="1"/>
  <c r="W21" i="17"/>
  <c r="Y21" i="17" s="1"/>
  <c r="V21" i="17"/>
  <c r="X21" i="17" s="1"/>
  <c r="W20" i="17"/>
  <c r="Y20" i="17" s="1"/>
  <c r="V20" i="17"/>
  <c r="X20" i="17" s="1"/>
  <c r="W19" i="17"/>
  <c r="Y19" i="17" s="1"/>
  <c r="V19" i="17"/>
  <c r="X19" i="17" s="1"/>
  <c r="W18" i="17"/>
  <c r="Y18" i="17" s="1"/>
  <c r="V18" i="17"/>
  <c r="X18" i="17" s="1"/>
  <c r="R17" i="17"/>
  <c r="I17" i="17"/>
  <c r="R16" i="17"/>
  <c r="I16" i="17"/>
  <c r="R15" i="17"/>
  <c r="I15" i="17"/>
  <c r="R14" i="17"/>
  <c r="I14" i="17"/>
  <c r="R13" i="17"/>
  <c r="I13" i="17"/>
  <c r="R12" i="17"/>
  <c r="I12" i="17"/>
  <c r="R11" i="17"/>
  <c r="I11" i="17"/>
  <c r="R10" i="17"/>
  <c r="I10" i="17"/>
  <c r="R9" i="17"/>
  <c r="I9" i="17"/>
  <c r="R8" i="17"/>
  <c r="I8" i="17"/>
  <c r="R7" i="17"/>
  <c r="I7" i="17"/>
  <c r="R6" i="17"/>
  <c r="I6" i="17"/>
  <c r="R5" i="17"/>
  <c r="I5" i="17"/>
  <c r="R4" i="17"/>
  <c r="I4" i="17"/>
  <c r="R4" i="16"/>
  <c r="R5" i="16"/>
  <c r="R6" i="16"/>
  <c r="R7" i="16"/>
  <c r="R8" i="16"/>
  <c r="R9" i="16"/>
  <c r="R10" i="16"/>
  <c r="R11" i="16"/>
  <c r="R12" i="16"/>
  <c r="R13" i="16"/>
  <c r="R14" i="16"/>
  <c r="R15" i="16"/>
  <c r="R16" i="16"/>
  <c r="R17" i="16"/>
  <c r="I4" i="16"/>
  <c r="I5" i="16"/>
  <c r="I6" i="16"/>
  <c r="I7" i="16"/>
  <c r="I8" i="16"/>
  <c r="I9" i="16"/>
  <c r="I10" i="16"/>
  <c r="I11" i="16"/>
  <c r="I12" i="16"/>
  <c r="I13" i="16"/>
  <c r="I14" i="16"/>
  <c r="I15" i="16"/>
  <c r="I16" i="16"/>
  <c r="I17" i="16"/>
  <c r="W120" i="16"/>
  <c r="Y120" i="16" s="1"/>
  <c r="V120" i="16"/>
  <c r="X120" i="16" s="1"/>
  <c r="W119" i="16"/>
  <c r="Y119" i="16" s="1"/>
  <c r="V119" i="16"/>
  <c r="X119" i="16" s="1"/>
  <c r="W118" i="16"/>
  <c r="Y118" i="16" s="1"/>
  <c r="V118" i="16"/>
  <c r="X118" i="16" s="1"/>
  <c r="W117" i="16"/>
  <c r="Y117" i="16" s="1"/>
  <c r="V117" i="16"/>
  <c r="X117" i="16" s="1"/>
  <c r="W116" i="16"/>
  <c r="Y116" i="16" s="1"/>
  <c r="V116" i="16"/>
  <c r="X116" i="16" s="1"/>
  <c r="W115" i="16"/>
  <c r="Y115" i="16" s="1"/>
  <c r="V115" i="16"/>
  <c r="X115" i="16" s="1"/>
  <c r="W114" i="16"/>
  <c r="Y114" i="16" s="1"/>
  <c r="V114" i="16"/>
  <c r="X114" i="16" s="1"/>
  <c r="W113" i="16"/>
  <c r="Y113" i="16" s="1"/>
  <c r="V113" i="16"/>
  <c r="X113" i="16" s="1"/>
  <c r="W112" i="16"/>
  <c r="Y112" i="16" s="1"/>
  <c r="V112" i="16"/>
  <c r="X112" i="16" s="1"/>
  <c r="W111" i="16"/>
  <c r="Y111" i="16" s="1"/>
  <c r="V111" i="16"/>
  <c r="X111" i="16" s="1"/>
  <c r="W110" i="16"/>
  <c r="Y110" i="16" s="1"/>
  <c r="V110" i="16"/>
  <c r="X110" i="16" s="1"/>
  <c r="W109" i="16"/>
  <c r="Y109" i="16" s="1"/>
  <c r="V109" i="16"/>
  <c r="X109" i="16" s="1"/>
  <c r="W108" i="16"/>
  <c r="Y108" i="16" s="1"/>
  <c r="V108" i="16"/>
  <c r="X108" i="16" s="1"/>
  <c r="W107" i="16"/>
  <c r="Y107" i="16" s="1"/>
  <c r="V107" i="16"/>
  <c r="X107" i="16" s="1"/>
  <c r="W106" i="16"/>
  <c r="Y106" i="16" s="1"/>
  <c r="V106" i="16"/>
  <c r="X106" i="16" s="1"/>
  <c r="W105" i="16"/>
  <c r="Y105" i="16" s="1"/>
  <c r="V105" i="16"/>
  <c r="X105" i="16" s="1"/>
  <c r="W104" i="16"/>
  <c r="Y104" i="16" s="1"/>
  <c r="V104" i="16"/>
  <c r="X104" i="16" s="1"/>
  <c r="W103" i="16"/>
  <c r="Y103" i="16" s="1"/>
  <c r="V103" i="16"/>
  <c r="X103" i="16" s="1"/>
  <c r="W102" i="16"/>
  <c r="Y102" i="16" s="1"/>
  <c r="V102" i="16"/>
  <c r="X102" i="16" s="1"/>
  <c r="W101" i="16"/>
  <c r="Y101" i="16" s="1"/>
  <c r="V101" i="16"/>
  <c r="X101" i="16" s="1"/>
  <c r="W100" i="16"/>
  <c r="Y100" i="16" s="1"/>
  <c r="V100" i="16"/>
  <c r="X100" i="16" s="1"/>
  <c r="W99" i="16"/>
  <c r="Y99" i="16" s="1"/>
  <c r="V99" i="16"/>
  <c r="X99" i="16" s="1"/>
  <c r="W98" i="16"/>
  <c r="Y98" i="16" s="1"/>
  <c r="V98" i="16"/>
  <c r="X98" i="16" s="1"/>
  <c r="W97" i="16"/>
  <c r="Y97" i="16" s="1"/>
  <c r="V97" i="16"/>
  <c r="X97" i="16" s="1"/>
  <c r="W96" i="16"/>
  <c r="Y96" i="16" s="1"/>
  <c r="V96" i="16"/>
  <c r="X96" i="16" s="1"/>
  <c r="W95" i="16"/>
  <c r="Y95" i="16" s="1"/>
  <c r="V95" i="16"/>
  <c r="X95" i="16" s="1"/>
  <c r="W94" i="16"/>
  <c r="Y94" i="16" s="1"/>
  <c r="V94" i="16"/>
  <c r="X94" i="16" s="1"/>
  <c r="W93" i="16"/>
  <c r="Y93" i="16" s="1"/>
  <c r="V93" i="16"/>
  <c r="X93" i="16" s="1"/>
  <c r="W92" i="16"/>
  <c r="Y92" i="16" s="1"/>
  <c r="V92" i="16"/>
  <c r="X92" i="16" s="1"/>
  <c r="W91" i="16"/>
  <c r="Y91" i="16" s="1"/>
  <c r="V91" i="16"/>
  <c r="X91" i="16" s="1"/>
  <c r="W90" i="16"/>
  <c r="Y90" i="16" s="1"/>
  <c r="V90" i="16"/>
  <c r="X90" i="16" s="1"/>
  <c r="W89" i="16"/>
  <c r="Y89" i="16" s="1"/>
  <c r="V89" i="16"/>
  <c r="X89" i="16" s="1"/>
  <c r="W88" i="16"/>
  <c r="Y88" i="16" s="1"/>
  <c r="V88" i="16"/>
  <c r="X88" i="16" s="1"/>
  <c r="W87" i="16"/>
  <c r="Y87" i="16" s="1"/>
  <c r="V87" i="16"/>
  <c r="X87" i="16" s="1"/>
  <c r="W86" i="16"/>
  <c r="Y86" i="16" s="1"/>
  <c r="V86" i="16"/>
  <c r="X86" i="16" s="1"/>
  <c r="W85" i="16"/>
  <c r="Y85" i="16" s="1"/>
  <c r="V85" i="16"/>
  <c r="X85" i="16" s="1"/>
  <c r="W84" i="16"/>
  <c r="Y84" i="16" s="1"/>
  <c r="V84" i="16"/>
  <c r="X84" i="16" s="1"/>
  <c r="W83" i="16"/>
  <c r="Y83" i="16" s="1"/>
  <c r="V83" i="16"/>
  <c r="X83" i="16" s="1"/>
  <c r="W82" i="16"/>
  <c r="Y82" i="16" s="1"/>
  <c r="V82" i="16"/>
  <c r="X82" i="16" s="1"/>
  <c r="W81" i="16"/>
  <c r="Y81" i="16" s="1"/>
  <c r="V81" i="16"/>
  <c r="X81" i="16" s="1"/>
  <c r="W80" i="16"/>
  <c r="Y80" i="16" s="1"/>
  <c r="V80" i="16"/>
  <c r="X80" i="16" s="1"/>
  <c r="W79" i="16"/>
  <c r="Y79" i="16" s="1"/>
  <c r="V79" i="16"/>
  <c r="X79" i="16" s="1"/>
  <c r="W78" i="16"/>
  <c r="Y78" i="16" s="1"/>
  <c r="V78" i="16"/>
  <c r="X78" i="16" s="1"/>
  <c r="W77" i="16"/>
  <c r="Y77" i="16" s="1"/>
  <c r="V77" i="16"/>
  <c r="X77" i="16" s="1"/>
  <c r="W76" i="16"/>
  <c r="Y76" i="16" s="1"/>
  <c r="V76" i="16"/>
  <c r="X76" i="16" s="1"/>
  <c r="W75" i="16"/>
  <c r="Y75" i="16" s="1"/>
  <c r="V75" i="16"/>
  <c r="X75" i="16" s="1"/>
  <c r="W74" i="16"/>
  <c r="Y74" i="16" s="1"/>
  <c r="V74" i="16"/>
  <c r="X74" i="16" s="1"/>
  <c r="W73" i="16"/>
  <c r="Y73" i="16" s="1"/>
  <c r="V73" i="16"/>
  <c r="X73" i="16" s="1"/>
  <c r="W72" i="16"/>
  <c r="Y72" i="16" s="1"/>
  <c r="V72" i="16"/>
  <c r="X72" i="16" s="1"/>
  <c r="W71" i="16"/>
  <c r="Y71" i="16" s="1"/>
  <c r="V71" i="16"/>
  <c r="X71" i="16" s="1"/>
  <c r="W70" i="16"/>
  <c r="Y70" i="16" s="1"/>
  <c r="V70" i="16"/>
  <c r="X70" i="16" s="1"/>
  <c r="W69" i="16"/>
  <c r="Y69" i="16" s="1"/>
  <c r="V69" i="16"/>
  <c r="X69" i="16" s="1"/>
  <c r="W68" i="16"/>
  <c r="Y68" i="16" s="1"/>
  <c r="V68" i="16"/>
  <c r="X68" i="16" s="1"/>
  <c r="W67" i="16"/>
  <c r="Y67" i="16" s="1"/>
  <c r="V67" i="16"/>
  <c r="X67" i="16" s="1"/>
  <c r="W66" i="16"/>
  <c r="Y66" i="16" s="1"/>
  <c r="V66" i="16"/>
  <c r="X66" i="16" s="1"/>
  <c r="W65" i="16"/>
  <c r="Y65" i="16" s="1"/>
  <c r="V65" i="16"/>
  <c r="X65" i="16" s="1"/>
  <c r="W64" i="16"/>
  <c r="Y64" i="16" s="1"/>
  <c r="V64" i="16"/>
  <c r="X64" i="16" s="1"/>
  <c r="W63" i="16"/>
  <c r="Y63" i="16" s="1"/>
  <c r="V63" i="16"/>
  <c r="X63" i="16" s="1"/>
  <c r="W62" i="16"/>
  <c r="Y62" i="16" s="1"/>
  <c r="V62" i="16"/>
  <c r="X62" i="16" s="1"/>
  <c r="W61" i="16"/>
  <c r="Y61" i="16" s="1"/>
  <c r="V61" i="16"/>
  <c r="X61" i="16" s="1"/>
  <c r="W60" i="16"/>
  <c r="Y60" i="16" s="1"/>
  <c r="V60" i="16"/>
  <c r="X60" i="16" s="1"/>
  <c r="W59" i="16"/>
  <c r="Y59" i="16" s="1"/>
  <c r="V59" i="16"/>
  <c r="X59" i="16" s="1"/>
  <c r="W58" i="16"/>
  <c r="Y58" i="16" s="1"/>
  <c r="V58" i="16"/>
  <c r="X58" i="16" s="1"/>
  <c r="W57" i="16"/>
  <c r="Y57" i="16" s="1"/>
  <c r="V57" i="16"/>
  <c r="X57" i="16" s="1"/>
  <c r="W56" i="16"/>
  <c r="Y56" i="16" s="1"/>
  <c r="V56" i="16"/>
  <c r="X56" i="16" s="1"/>
  <c r="W55" i="16"/>
  <c r="Y55" i="16" s="1"/>
  <c r="V55" i="16"/>
  <c r="X55" i="16" s="1"/>
  <c r="W54" i="16"/>
  <c r="Y54" i="16" s="1"/>
  <c r="V54" i="16"/>
  <c r="X54" i="16" s="1"/>
  <c r="W53" i="16"/>
  <c r="Y53" i="16" s="1"/>
  <c r="V53" i="16"/>
  <c r="X53" i="16" s="1"/>
  <c r="W52" i="16"/>
  <c r="Y52" i="16" s="1"/>
  <c r="V52" i="16"/>
  <c r="X52" i="16" s="1"/>
  <c r="Y51" i="16"/>
  <c r="W51" i="16"/>
  <c r="V51" i="16"/>
  <c r="X51" i="16" s="1"/>
  <c r="W50" i="16"/>
  <c r="Y50" i="16" s="1"/>
  <c r="V50" i="16"/>
  <c r="X50" i="16" s="1"/>
  <c r="Y49" i="16"/>
  <c r="W49" i="16"/>
  <c r="V49" i="16"/>
  <c r="X49" i="16" s="1"/>
  <c r="W48" i="16"/>
  <c r="Y48" i="16" s="1"/>
  <c r="V48" i="16"/>
  <c r="X48" i="16" s="1"/>
  <c r="W47" i="16"/>
  <c r="Y47" i="16" s="1"/>
  <c r="V47" i="16"/>
  <c r="X47" i="16" s="1"/>
  <c r="W46" i="16"/>
  <c r="Y46" i="16" s="1"/>
  <c r="V46" i="16"/>
  <c r="X46" i="16" s="1"/>
  <c r="W45" i="16"/>
  <c r="Y45" i="16" s="1"/>
  <c r="V45" i="16"/>
  <c r="X45" i="16" s="1"/>
  <c r="W44" i="16"/>
  <c r="Y44" i="16" s="1"/>
  <c r="V44" i="16"/>
  <c r="X44" i="16" s="1"/>
  <c r="W43" i="16"/>
  <c r="Y43" i="16" s="1"/>
  <c r="V43" i="16"/>
  <c r="X43" i="16" s="1"/>
  <c r="W42" i="16"/>
  <c r="Y42" i="16" s="1"/>
  <c r="V42" i="16"/>
  <c r="X42" i="16" s="1"/>
  <c r="W41" i="16"/>
  <c r="Y41" i="16" s="1"/>
  <c r="V41" i="16"/>
  <c r="X41" i="16" s="1"/>
  <c r="W40" i="16"/>
  <c r="Y40" i="16" s="1"/>
  <c r="V40" i="16"/>
  <c r="X40" i="16" s="1"/>
  <c r="W39" i="16"/>
  <c r="Y39" i="16" s="1"/>
  <c r="V39" i="16"/>
  <c r="X39" i="16" s="1"/>
  <c r="W38" i="16"/>
  <c r="Y38" i="16" s="1"/>
  <c r="V38" i="16"/>
  <c r="X38" i="16" s="1"/>
  <c r="W37" i="16"/>
  <c r="Y37" i="16" s="1"/>
  <c r="V37" i="16"/>
  <c r="X37" i="16" s="1"/>
  <c r="W36" i="16"/>
  <c r="Y36" i="16" s="1"/>
  <c r="V36" i="16"/>
  <c r="X36" i="16" s="1"/>
  <c r="W35" i="16"/>
  <c r="Y35" i="16" s="1"/>
  <c r="V35" i="16"/>
  <c r="X35" i="16" s="1"/>
  <c r="W34" i="16"/>
  <c r="Y34" i="16" s="1"/>
  <c r="V34" i="16"/>
  <c r="X34" i="16" s="1"/>
  <c r="W33" i="16"/>
  <c r="Y33" i="16" s="1"/>
  <c r="V33" i="16"/>
  <c r="X33" i="16" s="1"/>
  <c r="W32" i="16"/>
  <c r="Y32" i="16" s="1"/>
  <c r="V32" i="16"/>
  <c r="X32" i="16" s="1"/>
  <c r="W31" i="16"/>
  <c r="Y31" i="16" s="1"/>
  <c r="V31" i="16"/>
  <c r="X31" i="16" s="1"/>
  <c r="W30" i="16"/>
  <c r="Y30" i="16" s="1"/>
  <c r="V30" i="16"/>
  <c r="X30" i="16" s="1"/>
  <c r="W29" i="16"/>
  <c r="Y29" i="16" s="1"/>
  <c r="V29" i="16"/>
  <c r="X29" i="16" s="1"/>
  <c r="W28" i="16"/>
  <c r="Y28" i="16" s="1"/>
  <c r="V28" i="16"/>
  <c r="X28" i="16" s="1"/>
  <c r="W27" i="16"/>
  <c r="Y27" i="16" s="1"/>
  <c r="V27" i="16"/>
  <c r="X27" i="16" s="1"/>
  <c r="W26" i="16"/>
  <c r="Y26" i="16" s="1"/>
  <c r="V26" i="16"/>
  <c r="X26" i="16" s="1"/>
  <c r="W25" i="16"/>
  <c r="Y25" i="16" s="1"/>
  <c r="V25" i="16"/>
  <c r="X25" i="16" s="1"/>
  <c r="W24" i="16"/>
  <c r="Y24" i="16" s="1"/>
  <c r="V24" i="16"/>
  <c r="X24" i="16" s="1"/>
  <c r="W23" i="16"/>
  <c r="Y23" i="16" s="1"/>
  <c r="V23" i="16"/>
  <c r="X23" i="16" s="1"/>
  <c r="W22" i="16"/>
  <c r="Y22" i="16" s="1"/>
  <c r="V22" i="16"/>
  <c r="X22" i="16" s="1"/>
  <c r="W21" i="16"/>
  <c r="Y21" i="16" s="1"/>
  <c r="V21" i="16"/>
  <c r="X21" i="16" s="1"/>
  <c r="W20" i="16"/>
  <c r="Y20" i="16" s="1"/>
  <c r="V20" i="16"/>
  <c r="X20" i="16" s="1"/>
  <c r="W19" i="16"/>
  <c r="Y19" i="16" s="1"/>
  <c r="V19" i="16"/>
  <c r="X19" i="16" s="1"/>
  <c r="W18" i="16"/>
  <c r="Y18" i="16" s="1"/>
  <c r="V18" i="16"/>
  <c r="X18" i="16" s="1"/>
  <c r="N63" i="1" l="1" a="1"/>
  <c r="N63" i="1" s="1"/>
  <c r="W120" i="15"/>
  <c r="Y120" i="15" s="1"/>
  <c r="V120" i="15"/>
  <c r="X120" i="15" s="1"/>
  <c r="W119" i="15"/>
  <c r="Y119" i="15" s="1"/>
  <c r="V119" i="15"/>
  <c r="X119" i="15" s="1"/>
  <c r="W118" i="15"/>
  <c r="Y118" i="15" s="1"/>
  <c r="V118" i="15"/>
  <c r="X118" i="15" s="1"/>
  <c r="W117" i="15"/>
  <c r="Y117" i="15" s="1"/>
  <c r="V117" i="15"/>
  <c r="X117" i="15" s="1"/>
  <c r="W116" i="15"/>
  <c r="Y116" i="15" s="1"/>
  <c r="V116" i="15"/>
  <c r="X116" i="15" s="1"/>
  <c r="W115" i="15"/>
  <c r="Y115" i="15" s="1"/>
  <c r="V115" i="15"/>
  <c r="X115" i="15" s="1"/>
  <c r="W114" i="15"/>
  <c r="Y114" i="15" s="1"/>
  <c r="V114" i="15"/>
  <c r="X114" i="15" s="1"/>
  <c r="W113" i="15"/>
  <c r="Y113" i="15" s="1"/>
  <c r="V113" i="15"/>
  <c r="X113" i="15" s="1"/>
  <c r="W112" i="15"/>
  <c r="Y112" i="15" s="1"/>
  <c r="V112" i="15"/>
  <c r="X112" i="15" s="1"/>
  <c r="W111" i="15"/>
  <c r="Y111" i="15" s="1"/>
  <c r="V111" i="15"/>
  <c r="X111" i="15" s="1"/>
  <c r="W110" i="15"/>
  <c r="Y110" i="15" s="1"/>
  <c r="V110" i="15"/>
  <c r="X110" i="15" s="1"/>
  <c r="W109" i="15"/>
  <c r="Y109" i="15" s="1"/>
  <c r="V109" i="15"/>
  <c r="X109" i="15" s="1"/>
  <c r="W108" i="15"/>
  <c r="Y108" i="15" s="1"/>
  <c r="V108" i="15"/>
  <c r="X108" i="15" s="1"/>
  <c r="W107" i="15"/>
  <c r="Y107" i="15" s="1"/>
  <c r="V107" i="15"/>
  <c r="X107" i="15" s="1"/>
  <c r="W106" i="15"/>
  <c r="Y106" i="15" s="1"/>
  <c r="V106" i="15"/>
  <c r="X106" i="15" s="1"/>
  <c r="W105" i="15"/>
  <c r="Y105" i="15" s="1"/>
  <c r="V105" i="15"/>
  <c r="X105" i="15" s="1"/>
  <c r="W104" i="15"/>
  <c r="Y104" i="15" s="1"/>
  <c r="V104" i="15"/>
  <c r="X104" i="15" s="1"/>
  <c r="W103" i="15"/>
  <c r="Y103" i="15" s="1"/>
  <c r="V103" i="15"/>
  <c r="X103" i="15" s="1"/>
  <c r="W102" i="15"/>
  <c r="Y102" i="15" s="1"/>
  <c r="V102" i="15"/>
  <c r="X102" i="15" s="1"/>
  <c r="W101" i="15"/>
  <c r="Y101" i="15" s="1"/>
  <c r="V101" i="15"/>
  <c r="X101" i="15" s="1"/>
  <c r="W100" i="15"/>
  <c r="Y100" i="15" s="1"/>
  <c r="V100" i="15"/>
  <c r="X100" i="15" s="1"/>
  <c r="W99" i="15"/>
  <c r="Y99" i="15" s="1"/>
  <c r="V99" i="15"/>
  <c r="X99" i="15" s="1"/>
  <c r="W98" i="15"/>
  <c r="Y98" i="15" s="1"/>
  <c r="V98" i="15"/>
  <c r="X98" i="15" s="1"/>
  <c r="W97" i="15"/>
  <c r="Y97" i="15" s="1"/>
  <c r="V97" i="15"/>
  <c r="X97" i="15" s="1"/>
  <c r="W96" i="15"/>
  <c r="Y96" i="15" s="1"/>
  <c r="V96" i="15"/>
  <c r="X96" i="15" s="1"/>
  <c r="W95" i="15"/>
  <c r="Y95" i="15" s="1"/>
  <c r="V95" i="15"/>
  <c r="X95" i="15" s="1"/>
  <c r="W94" i="15"/>
  <c r="Y94" i="15" s="1"/>
  <c r="V94" i="15"/>
  <c r="X94" i="15" s="1"/>
  <c r="W93" i="15"/>
  <c r="Y93" i="15" s="1"/>
  <c r="V93" i="15"/>
  <c r="X93" i="15" s="1"/>
  <c r="W92" i="15"/>
  <c r="Y92" i="15" s="1"/>
  <c r="V92" i="15"/>
  <c r="X92" i="15" s="1"/>
  <c r="W91" i="15"/>
  <c r="Y91" i="15" s="1"/>
  <c r="V91" i="15"/>
  <c r="X91" i="15" s="1"/>
  <c r="W90" i="15"/>
  <c r="Y90" i="15" s="1"/>
  <c r="V90" i="15"/>
  <c r="X90" i="15" s="1"/>
  <c r="W89" i="15"/>
  <c r="Y89" i="15" s="1"/>
  <c r="V89" i="15"/>
  <c r="X89" i="15" s="1"/>
  <c r="W88" i="15"/>
  <c r="Y88" i="15" s="1"/>
  <c r="V88" i="15"/>
  <c r="X88" i="15" s="1"/>
  <c r="W87" i="15"/>
  <c r="Y87" i="15" s="1"/>
  <c r="V87" i="15"/>
  <c r="X87" i="15" s="1"/>
  <c r="W86" i="15"/>
  <c r="Y86" i="15" s="1"/>
  <c r="V86" i="15"/>
  <c r="X86" i="15" s="1"/>
  <c r="W85" i="15"/>
  <c r="Y85" i="15" s="1"/>
  <c r="V85" i="15"/>
  <c r="X85" i="15" s="1"/>
  <c r="W84" i="15"/>
  <c r="Y84" i="15" s="1"/>
  <c r="V84" i="15"/>
  <c r="X84" i="15" s="1"/>
  <c r="W83" i="15"/>
  <c r="Y83" i="15" s="1"/>
  <c r="V83" i="15"/>
  <c r="X83" i="15" s="1"/>
  <c r="W82" i="15"/>
  <c r="Y82" i="15" s="1"/>
  <c r="V82" i="15"/>
  <c r="X82" i="15" s="1"/>
  <c r="W81" i="15"/>
  <c r="Y81" i="15" s="1"/>
  <c r="V81" i="15"/>
  <c r="X81" i="15" s="1"/>
  <c r="W80" i="15"/>
  <c r="Y80" i="15" s="1"/>
  <c r="V80" i="15"/>
  <c r="X80" i="15" s="1"/>
  <c r="W79" i="15"/>
  <c r="Y79" i="15" s="1"/>
  <c r="V79" i="15"/>
  <c r="X79" i="15" s="1"/>
  <c r="W78" i="15"/>
  <c r="Y78" i="15" s="1"/>
  <c r="V78" i="15"/>
  <c r="X78" i="15" s="1"/>
  <c r="W77" i="15"/>
  <c r="Y77" i="15" s="1"/>
  <c r="V77" i="15"/>
  <c r="X77" i="15" s="1"/>
  <c r="W76" i="15"/>
  <c r="Y76" i="15" s="1"/>
  <c r="V76" i="15"/>
  <c r="X76" i="15" s="1"/>
  <c r="W75" i="15"/>
  <c r="Y75" i="15" s="1"/>
  <c r="V75" i="15"/>
  <c r="X75" i="15" s="1"/>
  <c r="W74" i="15"/>
  <c r="Y74" i="15" s="1"/>
  <c r="V74" i="15"/>
  <c r="X74" i="15" s="1"/>
  <c r="W73" i="15"/>
  <c r="Y73" i="15" s="1"/>
  <c r="V73" i="15"/>
  <c r="X73" i="15" s="1"/>
  <c r="W72" i="15"/>
  <c r="Y72" i="15" s="1"/>
  <c r="V72" i="15"/>
  <c r="X72" i="15" s="1"/>
  <c r="W71" i="15"/>
  <c r="Y71" i="15" s="1"/>
  <c r="V71" i="15"/>
  <c r="X71" i="15" s="1"/>
  <c r="W70" i="15"/>
  <c r="Y70" i="15" s="1"/>
  <c r="V70" i="15"/>
  <c r="X70" i="15" s="1"/>
  <c r="W69" i="15"/>
  <c r="Y69" i="15" s="1"/>
  <c r="V69" i="15"/>
  <c r="X69" i="15" s="1"/>
  <c r="W68" i="15"/>
  <c r="Y68" i="15" s="1"/>
  <c r="V68" i="15"/>
  <c r="X68" i="15" s="1"/>
  <c r="W67" i="15"/>
  <c r="Y67" i="15" s="1"/>
  <c r="V67" i="15"/>
  <c r="X67" i="15" s="1"/>
  <c r="W66" i="15"/>
  <c r="Y66" i="15" s="1"/>
  <c r="V66" i="15"/>
  <c r="X66" i="15" s="1"/>
  <c r="W65" i="15"/>
  <c r="Y65" i="15" s="1"/>
  <c r="V65" i="15"/>
  <c r="X65" i="15" s="1"/>
  <c r="W64" i="15"/>
  <c r="Y64" i="15" s="1"/>
  <c r="V64" i="15"/>
  <c r="X64" i="15" s="1"/>
  <c r="W63" i="15"/>
  <c r="Y63" i="15" s="1"/>
  <c r="V63" i="15"/>
  <c r="X63" i="15" s="1"/>
  <c r="W62" i="15"/>
  <c r="Y62" i="15" s="1"/>
  <c r="V62" i="15"/>
  <c r="X62" i="15" s="1"/>
  <c r="W61" i="15"/>
  <c r="Y61" i="15" s="1"/>
  <c r="V61" i="15"/>
  <c r="X61" i="15" s="1"/>
  <c r="W60" i="15"/>
  <c r="Y60" i="15" s="1"/>
  <c r="V60" i="15"/>
  <c r="X60" i="15" s="1"/>
  <c r="W59" i="15"/>
  <c r="Y59" i="15" s="1"/>
  <c r="V59" i="15"/>
  <c r="X59" i="15" s="1"/>
  <c r="W58" i="15"/>
  <c r="Y58" i="15" s="1"/>
  <c r="V58" i="15"/>
  <c r="X58" i="15" s="1"/>
  <c r="W57" i="15"/>
  <c r="Y57" i="15" s="1"/>
  <c r="V57" i="15"/>
  <c r="X57" i="15" s="1"/>
  <c r="W56" i="15"/>
  <c r="Y56" i="15" s="1"/>
  <c r="V56" i="15"/>
  <c r="X56" i="15" s="1"/>
  <c r="W55" i="15"/>
  <c r="Y55" i="15" s="1"/>
  <c r="V55" i="15"/>
  <c r="X55" i="15" s="1"/>
  <c r="W54" i="15"/>
  <c r="Y54" i="15" s="1"/>
  <c r="V54" i="15"/>
  <c r="X54" i="15" s="1"/>
  <c r="W53" i="15"/>
  <c r="Y53" i="15" s="1"/>
  <c r="V53" i="15"/>
  <c r="X53" i="15" s="1"/>
  <c r="W52" i="15"/>
  <c r="Y52" i="15" s="1"/>
  <c r="V52" i="15"/>
  <c r="X52" i="15" s="1"/>
  <c r="W51" i="15"/>
  <c r="Y51" i="15" s="1"/>
  <c r="V51" i="15"/>
  <c r="X51" i="15" s="1"/>
  <c r="W50" i="15"/>
  <c r="Y50" i="15" s="1"/>
  <c r="V50" i="15"/>
  <c r="X50" i="15" s="1"/>
  <c r="W49" i="15"/>
  <c r="Y49" i="15" s="1"/>
  <c r="V49" i="15"/>
  <c r="X49" i="15" s="1"/>
  <c r="W48" i="15"/>
  <c r="Y48" i="15" s="1"/>
  <c r="V48" i="15"/>
  <c r="X48" i="15" s="1"/>
  <c r="W47" i="15"/>
  <c r="Y47" i="15" s="1"/>
  <c r="V47" i="15"/>
  <c r="X47" i="15" s="1"/>
  <c r="W46" i="15"/>
  <c r="Y46" i="15" s="1"/>
  <c r="V46" i="15"/>
  <c r="X46" i="15" s="1"/>
  <c r="W45" i="15"/>
  <c r="Y45" i="15" s="1"/>
  <c r="V45" i="15"/>
  <c r="X45" i="15" s="1"/>
  <c r="W44" i="15"/>
  <c r="Y44" i="15" s="1"/>
  <c r="V44" i="15"/>
  <c r="X44" i="15" s="1"/>
  <c r="W43" i="15"/>
  <c r="Y43" i="15" s="1"/>
  <c r="V43" i="15"/>
  <c r="X43" i="15" s="1"/>
  <c r="W42" i="15"/>
  <c r="Y42" i="15" s="1"/>
  <c r="V42" i="15"/>
  <c r="X42" i="15" s="1"/>
  <c r="W41" i="15"/>
  <c r="Y41" i="15" s="1"/>
  <c r="V41" i="15"/>
  <c r="X41" i="15" s="1"/>
  <c r="W40" i="15"/>
  <c r="Y40" i="15" s="1"/>
  <c r="V40" i="15"/>
  <c r="X40" i="15" s="1"/>
  <c r="W39" i="15"/>
  <c r="Y39" i="15" s="1"/>
  <c r="V39" i="15"/>
  <c r="X39" i="15" s="1"/>
  <c r="W38" i="15"/>
  <c r="Y38" i="15" s="1"/>
  <c r="V38" i="15"/>
  <c r="X38" i="15" s="1"/>
  <c r="W37" i="15"/>
  <c r="Y37" i="15" s="1"/>
  <c r="V37" i="15"/>
  <c r="X37" i="15" s="1"/>
  <c r="W36" i="15"/>
  <c r="Y36" i="15" s="1"/>
  <c r="V36" i="15"/>
  <c r="X36" i="15" s="1"/>
  <c r="W35" i="15"/>
  <c r="Y35" i="15" s="1"/>
  <c r="V35" i="15"/>
  <c r="X35" i="15" s="1"/>
  <c r="W34" i="15"/>
  <c r="Y34" i="15" s="1"/>
  <c r="V34" i="15"/>
  <c r="X34" i="15" s="1"/>
  <c r="W33" i="15"/>
  <c r="Y33" i="15" s="1"/>
  <c r="V33" i="15"/>
  <c r="X33" i="15" s="1"/>
  <c r="W32" i="15"/>
  <c r="Y32" i="15" s="1"/>
  <c r="V32" i="15"/>
  <c r="X32" i="15" s="1"/>
  <c r="W31" i="15"/>
  <c r="Y31" i="15" s="1"/>
  <c r="V31" i="15"/>
  <c r="X31" i="15" s="1"/>
  <c r="W30" i="15"/>
  <c r="Y30" i="15" s="1"/>
  <c r="V30" i="15"/>
  <c r="X30" i="15" s="1"/>
  <c r="W29" i="15"/>
  <c r="Y29" i="15" s="1"/>
  <c r="V29" i="15"/>
  <c r="X29" i="15" s="1"/>
  <c r="W28" i="15"/>
  <c r="Y28" i="15" s="1"/>
  <c r="V28" i="15"/>
  <c r="X28" i="15" s="1"/>
  <c r="W27" i="15"/>
  <c r="Y27" i="15" s="1"/>
  <c r="V27" i="15"/>
  <c r="X27" i="15" s="1"/>
  <c r="W26" i="15"/>
  <c r="Y26" i="15" s="1"/>
  <c r="V26" i="15"/>
  <c r="X26" i="15" s="1"/>
  <c r="W25" i="15"/>
  <c r="Y25" i="15" s="1"/>
  <c r="V25" i="15"/>
  <c r="X25" i="15" s="1"/>
  <c r="W24" i="15"/>
  <c r="Y24" i="15" s="1"/>
  <c r="V24" i="15"/>
  <c r="X24" i="15" s="1"/>
  <c r="W23" i="15"/>
  <c r="Y23" i="15" s="1"/>
  <c r="V23" i="15"/>
  <c r="X23" i="15" s="1"/>
  <c r="W22" i="15"/>
  <c r="Y22" i="15" s="1"/>
  <c r="V22" i="15"/>
  <c r="X22" i="15" s="1"/>
  <c r="W21" i="15"/>
  <c r="Y21" i="15" s="1"/>
  <c r="V21" i="15"/>
  <c r="X21" i="15" s="1"/>
  <c r="W20" i="15"/>
  <c r="Y20" i="15" s="1"/>
  <c r="V20" i="15"/>
  <c r="X20" i="15" s="1"/>
  <c r="W19" i="15"/>
  <c r="Y19" i="15" s="1"/>
  <c r="V19" i="15"/>
  <c r="X19" i="15" s="1"/>
  <c r="W18" i="15"/>
  <c r="Y18" i="15" s="1"/>
  <c r="V18" i="15"/>
  <c r="X18" i="15" s="1"/>
  <c r="I5" i="13"/>
  <c r="I6" i="13"/>
  <c r="I7" i="13"/>
  <c r="I8" i="13"/>
  <c r="I9" i="13"/>
  <c r="I10" i="13"/>
  <c r="I11" i="13"/>
  <c r="I12" i="13"/>
  <c r="I13" i="13"/>
  <c r="I14" i="13"/>
  <c r="I15" i="13"/>
  <c r="I16" i="13"/>
  <c r="I17" i="13"/>
  <c r="I4" i="13"/>
  <c r="W5" i="13"/>
  <c r="Y5" i="13" s="1"/>
  <c r="W6" i="13"/>
  <c r="Y6" i="13" s="1"/>
  <c r="W7" i="13"/>
  <c r="Y7" i="13" s="1"/>
  <c r="W8" i="13"/>
  <c r="Y8" i="13" s="1"/>
  <c r="W9" i="13"/>
  <c r="Y9" i="13" s="1"/>
  <c r="W10" i="13"/>
  <c r="Y10" i="13" s="1"/>
  <c r="W11" i="13"/>
  <c r="Y11" i="13" s="1"/>
  <c r="W12" i="13"/>
  <c r="Y12" i="13" s="1"/>
  <c r="W13" i="13"/>
  <c r="Y13" i="13" s="1"/>
  <c r="W14" i="13"/>
  <c r="Y14" i="13" s="1"/>
  <c r="W15" i="13"/>
  <c r="Y15" i="13" s="1"/>
  <c r="W16" i="13"/>
  <c r="Y16" i="13" s="1"/>
  <c r="W17" i="13"/>
  <c r="Y17" i="13" s="1"/>
  <c r="W18" i="13"/>
  <c r="Y18" i="13" s="1"/>
  <c r="W19" i="13"/>
  <c r="Y19" i="13" s="1"/>
  <c r="W20" i="13"/>
  <c r="Y20" i="13" s="1"/>
  <c r="W21" i="13"/>
  <c r="Y21" i="13" s="1"/>
  <c r="W22" i="13"/>
  <c r="Y22" i="13" s="1"/>
  <c r="W23" i="13"/>
  <c r="Y23" i="13" s="1"/>
  <c r="W24" i="13"/>
  <c r="Y24" i="13" s="1"/>
  <c r="W25" i="13"/>
  <c r="Y25" i="13" s="1"/>
  <c r="W26" i="13"/>
  <c r="Y26" i="13" s="1"/>
  <c r="W27" i="13"/>
  <c r="Y27" i="13" s="1"/>
  <c r="W28" i="13"/>
  <c r="Y28" i="13" s="1"/>
  <c r="W29" i="13"/>
  <c r="Y29" i="13" s="1"/>
  <c r="W30" i="13"/>
  <c r="Y30" i="13" s="1"/>
  <c r="W31" i="13"/>
  <c r="Y31" i="13" s="1"/>
  <c r="W32" i="13"/>
  <c r="Y32" i="13" s="1"/>
  <c r="W33" i="13"/>
  <c r="Y33" i="13" s="1"/>
  <c r="W34" i="13"/>
  <c r="Y34" i="13" s="1"/>
  <c r="W35" i="13"/>
  <c r="Y35" i="13" s="1"/>
  <c r="W36" i="13"/>
  <c r="Y36" i="13" s="1"/>
  <c r="W37" i="13"/>
  <c r="Y37" i="13" s="1"/>
  <c r="W38" i="13"/>
  <c r="Y38" i="13" s="1"/>
  <c r="W39" i="13"/>
  <c r="Y39" i="13" s="1"/>
  <c r="W40" i="13"/>
  <c r="Y40" i="13" s="1"/>
  <c r="W41" i="13"/>
  <c r="Y41" i="13" s="1"/>
  <c r="W42" i="13"/>
  <c r="Y42" i="13" s="1"/>
  <c r="W43" i="13"/>
  <c r="Y43" i="13" s="1"/>
  <c r="W44" i="13"/>
  <c r="Y44" i="13" s="1"/>
  <c r="W45" i="13"/>
  <c r="Y45" i="13" s="1"/>
  <c r="W46" i="13"/>
  <c r="Y46" i="13" s="1"/>
  <c r="W47" i="13"/>
  <c r="Y47" i="13" s="1"/>
  <c r="W48" i="13"/>
  <c r="Y48" i="13" s="1"/>
  <c r="W49" i="13"/>
  <c r="Y49" i="13" s="1"/>
  <c r="W50" i="13"/>
  <c r="Y50" i="13" s="1"/>
  <c r="W51" i="13"/>
  <c r="Y51" i="13" s="1"/>
  <c r="W52" i="13"/>
  <c r="Y52" i="13" s="1"/>
  <c r="W53" i="13"/>
  <c r="Y53" i="13" s="1"/>
  <c r="W54" i="13"/>
  <c r="Y54" i="13" s="1"/>
  <c r="W55" i="13"/>
  <c r="Y55" i="13" s="1"/>
  <c r="W56" i="13"/>
  <c r="Y56" i="13" s="1"/>
  <c r="W57" i="13"/>
  <c r="Y57" i="13" s="1"/>
  <c r="W58" i="13"/>
  <c r="Y58" i="13" s="1"/>
  <c r="W59" i="13"/>
  <c r="Y59" i="13" s="1"/>
  <c r="W60" i="13"/>
  <c r="Y60" i="13" s="1"/>
  <c r="W61" i="13"/>
  <c r="Y61" i="13" s="1"/>
  <c r="W62" i="13"/>
  <c r="Y62" i="13" s="1"/>
  <c r="W63" i="13"/>
  <c r="Y63" i="13" s="1"/>
  <c r="W64" i="13"/>
  <c r="Y64" i="13" s="1"/>
  <c r="W65" i="13"/>
  <c r="Y65" i="13" s="1"/>
  <c r="W66" i="13"/>
  <c r="Y66" i="13" s="1"/>
  <c r="W67" i="13"/>
  <c r="Y67" i="13" s="1"/>
  <c r="W68" i="13"/>
  <c r="Y68" i="13" s="1"/>
  <c r="W69" i="13"/>
  <c r="Y69" i="13" s="1"/>
  <c r="W70" i="13"/>
  <c r="Y70" i="13" s="1"/>
  <c r="W71" i="13"/>
  <c r="Y71" i="13" s="1"/>
  <c r="W72" i="13"/>
  <c r="Y72" i="13" s="1"/>
  <c r="W73" i="13"/>
  <c r="Y73" i="13" s="1"/>
  <c r="W74" i="13"/>
  <c r="Y74" i="13" s="1"/>
  <c r="W75" i="13"/>
  <c r="Y75" i="13" s="1"/>
  <c r="W76" i="13"/>
  <c r="Y76" i="13" s="1"/>
  <c r="W77" i="13"/>
  <c r="Y77" i="13" s="1"/>
  <c r="W78" i="13"/>
  <c r="Y78" i="13" s="1"/>
  <c r="W79" i="13"/>
  <c r="Y79" i="13" s="1"/>
  <c r="W80" i="13"/>
  <c r="Y80" i="13" s="1"/>
  <c r="W81" i="13"/>
  <c r="Y81" i="13" s="1"/>
  <c r="W82" i="13"/>
  <c r="Y82" i="13" s="1"/>
  <c r="W83" i="13"/>
  <c r="Y83" i="13" s="1"/>
  <c r="W84" i="13"/>
  <c r="Y84" i="13" s="1"/>
  <c r="W85" i="13"/>
  <c r="Y85" i="13" s="1"/>
  <c r="W86" i="13"/>
  <c r="Y86" i="13" s="1"/>
  <c r="W87" i="13"/>
  <c r="Y87" i="13" s="1"/>
  <c r="W88" i="13"/>
  <c r="Y88" i="13" s="1"/>
  <c r="W89" i="13"/>
  <c r="Y89" i="13" s="1"/>
  <c r="W90" i="13"/>
  <c r="Y90" i="13" s="1"/>
  <c r="W91" i="13"/>
  <c r="Y91" i="13" s="1"/>
  <c r="W92" i="13"/>
  <c r="Y92" i="13" s="1"/>
  <c r="W93" i="13"/>
  <c r="Y93" i="13" s="1"/>
  <c r="W94" i="13"/>
  <c r="Y94" i="13" s="1"/>
  <c r="W95" i="13"/>
  <c r="Y95" i="13" s="1"/>
  <c r="W96" i="13"/>
  <c r="Y96" i="13" s="1"/>
  <c r="W97" i="13"/>
  <c r="Y97" i="13" s="1"/>
  <c r="W98" i="13"/>
  <c r="Y98" i="13" s="1"/>
  <c r="W99" i="13"/>
  <c r="Y99" i="13" s="1"/>
  <c r="W100" i="13"/>
  <c r="Y100" i="13" s="1"/>
  <c r="W101" i="13"/>
  <c r="Y101" i="13" s="1"/>
  <c r="W102" i="13"/>
  <c r="Y102" i="13" s="1"/>
  <c r="W103" i="13"/>
  <c r="Y103" i="13" s="1"/>
  <c r="W104" i="13"/>
  <c r="Y104" i="13" s="1"/>
  <c r="W105" i="13"/>
  <c r="Y105" i="13" s="1"/>
  <c r="W106" i="13"/>
  <c r="Y106" i="13" s="1"/>
  <c r="W107" i="13"/>
  <c r="Y107" i="13" s="1"/>
  <c r="W108" i="13"/>
  <c r="Y108" i="13" s="1"/>
  <c r="W109" i="13"/>
  <c r="Y109" i="13" s="1"/>
  <c r="W110" i="13"/>
  <c r="Y110" i="13" s="1"/>
  <c r="W111" i="13"/>
  <c r="Y111" i="13" s="1"/>
  <c r="W112" i="13"/>
  <c r="Y112" i="13" s="1"/>
  <c r="W113" i="13"/>
  <c r="Y113" i="13" s="1"/>
  <c r="W114" i="13"/>
  <c r="Y114" i="13" s="1"/>
  <c r="W115" i="13"/>
  <c r="Y115" i="13" s="1"/>
  <c r="W116" i="13"/>
  <c r="Y116" i="13" s="1"/>
  <c r="W117" i="13"/>
  <c r="Y117" i="13" s="1"/>
  <c r="W118" i="13"/>
  <c r="Y118" i="13" s="1"/>
  <c r="W119" i="13"/>
  <c r="Y119" i="13" s="1"/>
  <c r="W120" i="13"/>
  <c r="Y120" i="13" s="1"/>
  <c r="V19" i="13"/>
  <c r="X19" i="13" s="1"/>
  <c r="V20" i="13"/>
  <c r="X20" i="13" s="1"/>
  <c r="V21" i="13"/>
  <c r="X21" i="13" s="1"/>
  <c r="V22" i="13"/>
  <c r="X22" i="13" s="1"/>
  <c r="V23" i="13"/>
  <c r="X23" i="13" s="1"/>
  <c r="V24" i="13"/>
  <c r="X24" i="13" s="1"/>
  <c r="V25" i="13"/>
  <c r="X25" i="13" s="1"/>
  <c r="V26" i="13"/>
  <c r="X26" i="13" s="1"/>
  <c r="V27" i="13"/>
  <c r="X27" i="13" s="1"/>
  <c r="V28" i="13"/>
  <c r="X28" i="13" s="1"/>
  <c r="V29" i="13"/>
  <c r="X29" i="13" s="1"/>
  <c r="V30" i="13"/>
  <c r="X30" i="13" s="1"/>
  <c r="V31" i="13"/>
  <c r="X31" i="13" s="1"/>
  <c r="V32" i="13"/>
  <c r="X32" i="13" s="1"/>
  <c r="V33" i="13"/>
  <c r="X33" i="13" s="1"/>
  <c r="V34" i="13"/>
  <c r="X34" i="13" s="1"/>
  <c r="V35" i="13"/>
  <c r="X35" i="13" s="1"/>
  <c r="V36" i="13"/>
  <c r="X36" i="13" s="1"/>
  <c r="V37" i="13"/>
  <c r="X37" i="13" s="1"/>
  <c r="V38" i="13"/>
  <c r="X38" i="13" s="1"/>
  <c r="V39" i="13"/>
  <c r="X39" i="13" s="1"/>
  <c r="V40" i="13"/>
  <c r="X40" i="13" s="1"/>
  <c r="V41" i="13"/>
  <c r="X41" i="13" s="1"/>
  <c r="V42" i="13"/>
  <c r="X42" i="13" s="1"/>
  <c r="V43" i="13"/>
  <c r="X43" i="13" s="1"/>
  <c r="V44" i="13"/>
  <c r="X44" i="13" s="1"/>
  <c r="V45" i="13"/>
  <c r="X45" i="13" s="1"/>
  <c r="V46" i="13"/>
  <c r="X46" i="13" s="1"/>
  <c r="V47" i="13"/>
  <c r="X47" i="13" s="1"/>
  <c r="V48" i="13"/>
  <c r="X48" i="13" s="1"/>
  <c r="V49" i="13"/>
  <c r="X49" i="13" s="1"/>
  <c r="V50" i="13"/>
  <c r="X50" i="13" s="1"/>
  <c r="V51" i="13"/>
  <c r="X51" i="13" s="1"/>
  <c r="V52" i="13"/>
  <c r="X52" i="13" s="1"/>
  <c r="V53" i="13"/>
  <c r="X53" i="13" s="1"/>
  <c r="V54" i="13"/>
  <c r="X54" i="13" s="1"/>
  <c r="V55" i="13"/>
  <c r="X55" i="13" s="1"/>
  <c r="V56" i="13"/>
  <c r="X56" i="13" s="1"/>
  <c r="V57" i="13"/>
  <c r="X57" i="13" s="1"/>
  <c r="V58" i="13"/>
  <c r="X58" i="13" s="1"/>
  <c r="V59" i="13"/>
  <c r="X59" i="13" s="1"/>
  <c r="V60" i="13"/>
  <c r="X60" i="13" s="1"/>
  <c r="V61" i="13"/>
  <c r="X61" i="13" s="1"/>
  <c r="V62" i="13"/>
  <c r="X62" i="13" s="1"/>
  <c r="V63" i="13"/>
  <c r="X63" i="13" s="1"/>
  <c r="V64" i="13"/>
  <c r="X64" i="13" s="1"/>
  <c r="V65" i="13"/>
  <c r="X65" i="13" s="1"/>
  <c r="V66" i="13"/>
  <c r="X66" i="13" s="1"/>
  <c r="V67" i="13"/>
  <c r="X67" i="13" s="1"/>
  <c r="V68" i="13"/>
  <c r="X68" i="13" s="1"/>
  <c r="V69" i="13"/>
  <c r="X69" i="13" s="1"/>
  <c r="V70" i="13"/>
  <c r="X70" i="13" s="1"/>
  <c r="V71" i="13"/>
  <c r="X71" i="13" s="1"/>
  <c r="V72" i="13"/>
  <c r="X72" i="13" s="1"/>
  <c r="V73" i="13"/>
  <c r="X73" i="13" s="1"/>
  <c r="V74" i="13"/>
  <c r="X74" i="13" s="1"/>
  <c r="V75" i="13"/>
  <c r="X75" i="13" s="1"/>
  <c r="V76" i="13"/>
  <c r="X76" i="13" s="1"/>
  <c r="V77" i="13"/>
  <c r="X77" i="13" s="1"/>
  <c r="V78" i="13"/>
  <c r="X78" i="13" s="1"/>
  <c r="V79" i="13"/>
  <c r="X79" i="13" s="1"/>
  <c r="V80" i="13"/>
  <c r="X80" i="13" s="1"/>
  <c r="V81" i="13"/>
  <c r="X81" i="13" s="1"/>
  <c r="V82" i="13"/>
  <c r="X82" i="13" s="1"/>
  <c r="V83" i="13"/>
  <c r="X83" i="13" s="1"/>
  <c r="V84" i="13"/>
  <c r="X84" i="13" s="1"/>
  <c r="V85" i="13"/>
  <c r="X85" i="13" s="1"/>
  <c r="V86" i="13"/>
  <c r="X86" i="13" s="1"/>
  <c r="V87" i="13"/>
  <c r="X87" i="13" s="1"/>
  <c r="V88" i="13"/>
  <c r="X88" i="13" s="1"/>
  <c r="V89" i="13"/>
  <c r="X89" i="13" s="1"/>
  <c r="V90" i="13"/>
  <c r="X90" i="13" s="1"/>
  <c r="V91" i="13"/>
  <c r="X91" i="13" s="1"/>
  <c r="V92" i="13"/>
  <c r="X92" i="13" s="1"/>
  <c r="V93" i="13"/>
  <c r="X93" i="13" s="1"/>
  <c r="V94" i="13"/>
  <c r="X94" i="13" s="1"/>
  <c r="V95" i="13"/>
  <c r="X95" i="13" s="1"/>
  <c r="V96" i="13"/>
  <c r="X96" i="13" s="1"/>
  <c r="V97" i="13"/>
  <c r="X97" i="13" s="1"/>
  <c r="V98" i="13"/>
  <c r="X98" i="13" s="1"/>
  <c r="V99" i="13"/>
  <c r="X99" i="13" s="1"/>
  <c r="V100" i="13"/>
  <c r="X100" i="13" s="1"/>
  <c r="V101" i="13"/>
  <c r="X101" i="13" s="1"/>
  <c r="V102" i="13"/>
  <c r="X102" i="13" s="1"/>
  <c r="V103" i="13"/>
  <c r="X103" i="13" s="1"/>
  <c r="V104" i="13"/>
  <c r="X104" i="13" s="1"/>
  <c r="V105" i="13"/>
  <c r="X105" i="13" s="1"/>
  <c r="V106" i="13"/>
  <c r="X106" i="13" s="1"/>
  <c r="V107" i="13"/>
  <c r="X107" i="13" s="1"/>
  <c r="V108" i="13"/>
  <c r="X108" i="13" s="1"/>
  <c r="V109" i="13"/>
  <c r="X109" i="13" s="1"/>
  <c r="V110" i="13"/>
  <c r="X110" i="13" s="1"/>
  <c r="V111" i="13"/>
  <c r="X111" i="13" s="1"/>
  <c r="V112" i="13"/>
  <c r="X112" i="13" s="1"/>
  <c r="V113" i="13"/>
  <c r="X113" i="13" s="1"/>
  <c r="V114" i="13"/>
  <c r="X114" i="13" s="1"/>
  <c r="V115" i="13"/>
  <c r="X115" i="13" s="1"/>
  <c r="V116" i="13"/>
  <c r="X116" i="13" s="1"/>
  <c r="V117" i="13"/>
  <c r="X117" i="13" s="1"/>
  <c r="V118" i="13"/>
  <c r="X118" i="13" s="1"/>
  <c r="V119" i="13"/>
  <c r="X119" i="13" s="1"/>
  <c r="V120" i="13"/>
  <c r="X120" i="13" s="1"/>
  <c r="W4" i="13"/>
  <c r="Y4" i="13" s="1"/>
  <c r="V5" i="13"/>
  <c r="X5" i="13" s="1"/>
  <c r="V6" i="13"/>
  <c r="X6" i="13" s="1"/>
  <c r="V7" i="13"/>
  <c r="X7" i="13" s="1"/>
  <c r="V8" i="13"/>
  <c r="X8" i="13" s="1"/>
  <c r="V9" i="13"/>
  <c r="X9" i="13" s="1"/>
  <c r="V10" i="13"/>
  <c r="X10" i="13" s="1"/>
  <c r="V11" i="13"/>
  <c r="X11" i="13" s="1"/>
  <c r="V12" i="13"/>
  <c r="X12" i="13" s="1"/>
  <c r="V13" i="13"/>
  <c r="X13" i="13" s="1"/>
  <c r="V14" i="13"/>
  <c r="X14" i="13" s="1"/>
  <c r="V15" i="13"/>
  <c r="X15" i="13" s="1"/>
  <c r="V16" i="13"/>
  <c r="X16" i="13" s="1"/>
  <c r="V17" i="13"/>
  <c r="X17" i="13" s="1"/>
  <c r="V18" i="13"/>
  <c r="X18" i="13" s="1"/>
  <c r="V4" i="13"/>
  <c r="X4" i="13" s="1"/>
  <c r="N64" i="1" l="1" a="1"/>
  <c r="N64" i="1" s="1"/>
  <c r="N66" i="1" s="1" a="1"/>
  <c r="N66" i="1" s="1"/>
  <c r="N65" i="1" a="1"/>
  <c r="N65" i="1" s="1"/>
  <c r="O10" i="1"/>
  <c r="M25" i="1"/>
  <c r="N67" i="1" l="1" a="1"/>
  <c r="N67" i="1" s="1"/>
  <c r="N68" i="1" s="1" a="1"/>
  <c r="N68" i="1" s="1"/>
  <c r="N69" i="1" s="1" a="1"/>
  <c r="N69" i="1" s="1"/>
  <c r="N70" i="1" s="1" a="1"/>
  <c r="N70" i="1" s="1"/>
  <c r="N71" i="1" s="1" a="1"/>
  <c r="N71" i="1" s="1"/>
  <c r="O58" i="1" a="1"/>
  <c r="O58" i="1" s="1"/>
  <c r="O59" i="1" s="1" a="1"/>
  <c r="O59" i="1" s="1"/>
  <c r="M59" i="1"/>
  <c r="M43" i="1"/>
  <c r="M55" i="1"/>
  <c r="M54" i="1"/>
  <c r="M40" i="1"/>
  <c r="O5" i="1"/>
  <c r="M41" i="1"/>
  <c r="M60" i="1"/>
  <c r="O60" i="1" l="1" a="1"/>
  <c r="O60" i="1" s="1"/>
  <c r="O61" i="1" s="1" a="1"/>
  <c r="O61" i="1" s="1"/>
  <c r="O62" i="1" l="1" a="1"/>
  <c r="O62" i="1" s="1"/>
  <c r="O63" i="1" s="1" a="1"/>
  <c r="O63" i="1" s="1"/>
  <c r="O64" i="1" s="1" a="1"/>
  <c r="O64" i="1" s="1"/>
  <c r="O65" i="1" l="1" a="1"/>
  <c r="O65" i="1" s="1"/>
  <c r="O66" i="1" s="1" a="1"/>
  <c r="O66" i="1" s="1"/>
  <c r="O68" i="1" l="1" a="1"/>
  <c r="O68" i="1" s="1"/>
  <c r="O69" i="1" s="1" a="1"/>
  <c r="O69" i="1" s="1"/>
  <c r="O70" i="1" s="1" a="1"/>
  <c r="O70" i="1" s="1"/>
  <c r="O71" i="1" l="1" a="1"/>
  <c r="O71" i="1" s="1"/>
  <c r="M46" i="1" l="1"/>
  <c r="M33" i="1"/>
  <c r="M27" i="1" l="1"/>
  <c r="M26" i="1"/>
  <c r="F10" i="1"/>
  <c r="F8" i="1"/>
  <c r="F9" i="1"/>
  <c r="F14" i="1"/>
  <c r="F16" i="1"/>
  <c r="F11" i="1"/>
  <c r="F5" i="1"/>
  <c r="F7" i="1"/>
  <c r="F6" i="1"/>
  <c r="F15" i="1"/>
  <c r="F12" i="1"/>
  <c r="F13" i="1"/>
  <c r="F17" i="1"/>
  <c r="M44" i="1"/>
  <c r="M45" i="1"/>
  <c r="M42" i="1"/>
  <c r="M56" i="1" l="1" a="1"/>
  <c r="M56" i="1" s="1"/>
  <c r="M32" i="1"/>
  <c r="M39" i="1"/>
  <c r="M34" i="1"/>
  <c r="M35" i="1"/>
  <c r="M37" i="1"/>
  <c r="M36" i="1"/>
  <c r="M38" i="1"/>
  <c r="M24" i="1"/>
  <c r="M30" i="1"/>
  <c r="O8" i="1"/>
  <c r="O9" i="1"/>
  <c r="O14" i="1"/>
  <c r="O16" i="1"/>
  <c r="O11" i="1"/>
  <c r="O7" i="1"/>
  <c r="O6" i="1"/>
  <c r="O15" i="1"/>
  <c r="O12" i="1"/>
  <c r="O13" i="1"/>
  <c r="O17" i="1"/>
  <c r="M28" i="1"/>
  <c r="M29" i="1"/>
  <c r="M57" i="1" l="1" a="1"/>
  <c r="M57" i="1" s="1"/>
  <c r="M31" i="1"/>
  <c r="A6"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PowerPivot Data" description="This connection is used by Excel for communication between the workbook and embedded PowerPivot data, and should not be manually edited or deleted." type="5" refreshedVersion="0" background="1">
    <dbPr connection="Provider=MSOLAP.5;Persist Security Info=True;Initial Catalog=Microsoft_SQLServer_AnalysisServices;Data Source=$Embedded$;MDX Compatibility=1;Safety Options=2;ConnectTo=11.0;MDX Missing Member Mode=Error;Optimize Response=3;Cell Error Mode=TextValue" command="Model" commandType="1"/>
    <olapPr sendLocale="1" rowDrillCount="1000"/>
    <extLst>
      <ext xmlns:x14="http://schemas.microsoft.com/office/spreadsheetml/2009/9/main" uri="{D79990A0-CA42-45e3-83F4-45C500A0EAA5}">
        <x14:connection culture="" embeddedDataId="Microsoft_SQLServer_AnalysisServices"/>
      </ext>
    </extLst>
  </connection>
</connections>
</file>

<file path=xl/sharedStrings.xml><?xml version="1.0" encoding="utf-8"?>
<sst xmlns="http://schemas.openxmlformats.org/spreadsheetml/2006/main" count="2876" uniqueCount="319">
  <si>
    <t>Formulas</t>
  </si>
  <si>
    <t>Example</t>
  </si>
  <si>
    <t>Unique ID #</t>
  </si>
  <si>
    <t>First Name</t>
  </si>
  <si>
    <t>Last Name</t>
  </si>
  <si>
    <t>Manager</t>
  </si>
  <si>
    <t>Position Title</t>
  </si>
  <si>
    <t>Employee Grade</t>
  </si>
  <si>
    <t>John</t>
  </si>
  <si>
    <t>Doe</t>
  </si>
  <si>
    <t>Personal Information</t>
  </si>
  <si>
    <t>Position Information</t>
  </si>
  <si>
    <t>Employee Cluster</t>
  </si>
  <si>
    <t>IF</t>
  </si>
  <si>
    <t>Executive</t>
  </si>
  <si>
    <t>Director of Knowledge</t>
  </si>
  <si>
    <t>Pay Information</t>
  </si>
  <si>
    <t>Cell formatting</t>
  </si>
  <si>
    <t>Conditional formatting</t>
  </si>
  <si>
    <t>Basic and Advanced formulas</t>
  </si>
  <si>
    <t>2016 Annual Base Salary</t>
  </si>
  <si>
    <t>2016 Annual Bonus
(at target)</t>
  </si>
  <si>
    <t>2016 AEI
(at target)</t>
  </si>
  <si>
    <t>2016 MTB
(at target)</t>
  </si>
  <si>
    <t>2016 TTDC</t>
  </si>
  <si>
    <t>Worksheet best practices</t>
  </si>
  <si>
    <t>Jane</t>
  </si>
  <si>
    <t>Deer</t>
  </si>
  <si>
    <t>Upgrade?</t>
  </si>
  <si>
    <t>YES</t>
  </si>
  <si>
    <t>NO</t>
  </si>
  <si>
    <t>Jeffrey</t>
  </si>
  <si>
    <t>Samuel</t>
  </si>
  <si>
    <t>Tom</t>
  </si>
  <si>
    <t>Johnson</t>
  </si>
  <si>
    <t>Caroline</t>
  </si>
  <si>
    <t>Ingrid</t>
  </si>
  <si>
    <t>Cristina</t>
  </si>
  <si>
    <t>Semrel</t>
  </si>
  <si>
    <t>Kim</t>
  </si>
  <si>
    <t>Robert</t>
  </si>
  <si>
    <t>Tony</t>
  </si>
  <si>
    <t>Smith</t>
  </si>
  <si>
    <t>Beacher</t>
  </si>
  <si>
    <t>Lones</t>
  </si>
  <si>
    <t>Diener</t>
  </si>
  <si>
    <t>White</t>
  </si>
  <si>
    <t>Taft</t>
  </si>
  <si>
    <t>Mousta</t>
  </si>
  <si>
    <t>Jones</t>
  </si>
  <si>
    <t>Rolling</t>
  </si>
  <si>
    <t>Prince</t>
  </si>
  <si>
    <t>Randall Smith</t>
  </si>
  <si>
    <t>Ramon Gibbs</t>
  </si>
  <si>
    <t>Gertrude Hanson</t>
  </si>
  <si>
    <t>Portfolio Analyst</t>
  </si>
  <si>
    <t>Director of Spandex Sales</t>
  </si>
  <si>
    <t>AND</t>
  </si>
  <si>
    <t>Relevant for Budget?</t>
  </si>
  <si>
    <t>TRIM</t>
  </si>
  <si>
    <t>FORMULA</t>
  </si>
  <si>
    <t xml:space="preserve">   Bob Jones</t>
  </si>
  <si>
    <t>Explanation / Formula Example</t>
  </si>
  <si>
    <t>CONCATENATE</t>
  </si>
  <si>
    <t>Copy/Pasting shortcuts</t>
  </si>
  <si>
    <t>Paste Special</t>
  </si>
  <si>
    <t>Which cell was last edited with what?</t>
  </si>
  <si>
    <t>Combines text in multiple fields</t>
  </si>
  <si>
    <t>Field 1</t>
  </si>
  <si>
    <t>Field 2</t>
  </si>
  <si>
    <t>Formula writing tips</t>
  </si>
  <si>
    <t>Transposing</t>
  </si>
  <si>
    <t>Basically always right click and choose which paste option you want to use. Use the highlight feature to see what each paste option does</t>
  </si>
  <si>
    <t>Trim unwanted spaces from copied text, but leave spaces between words</t>
  </si>
  <si>
    <t>SUM</t>
  </si>
  <si>
    <t>SUMIFS</t>
  </si>
  <si>
    <t>Database Administrator</t>
  </si>
  <si>
    <t>Sales</t>
  </si>
  <si>
    <t>Retail</t>
  </si>
  <si>
    <t>Fund Investments</t>
  </si>
  <si>
    <t>Risk Analysis</t>
  </si>
  <si>
    <t>Business Operations</t>
  </si>
  <si>
    <t>Non-Executive</t>
  </si>
  <si>
    <t>Calculation Help</t>
  </si>
  <si>
    <t>Sum values only IF specified cells meet criteria</t>
  </si>
  <si>
    <t>VLOOKUP</t>
  </si>
  <si>
    <t>The name manager is your friend</t>
  </si>
  <si>
    <t>ADVANCED</t>
  </si>
  <si>
    <t>INDEX+MATCH</t>
  </si>
  <si>
    <t>Nested IFS</t>
  </si>
  <si>
    <t>SUBSTITUTE</t>
  </si>
  <si>
    <t>SMALL</t>
  </si>
  <si>
    <t>IFERROR</t>
  </si>
  <si>
    <t>Solver</t>
  </si>
  <si>
    <t>What-if Analysis</t>
  </si>
  <si>
    <t>Data Validation</t>
  </si>
  <si>
    <t>Remove Duplicates</t>
  </si>
  <si>
    <t>Text To Columns</t>
  </si>
  <si>
    <t>LARGE</t>
  </si>
  <si>
    <t>LEFT</t>
  </si>
  <si>
    <t>RIGHT</t>
  </si>
  <si>
    <t>LOWER</t>
  </si>
  <si>
    <t>BE QUIET</t>
  </si>
  <si>
    <t>TOPICS TO COVER</t>
  </si>
  <si>
    <t>Points</t>
  </si>
  <si>
    <t>More points</t>
  </si>
  <si>
    <t>Formula Result</t>
  </si>
  <si>
    <t>Substitutes one word or phrase for another</t>
  </si>
  <si>
    <t>Sums the specified cells following BODMAS</t>
  </si>
  <si>
    <t>Returns a specified number of character from the right end of the text</t>
  </si>
  <si>
    <t>Returns a specified number of character from the left end of the text</t>
  </si>
  <si>
    <t>Make all text lowercase</t>
  </si>
  <si>
    <t>UPPER</t>
  </si>
  <si>
    <t>be loud</t>
  </si>
  <si>
    <t>Make all text uppercase</t>
  </si>
  <si>
    <t>MID</t>
  </si>
  <si>
    <t>middle</t>
  </si>
  <si>
    <t>Grabs text from the 'middle' (your specified range) of a cell</t>
  </si>
  <si>
    <t>ROUND</t>
  </si>
  <si>
    <t>Round a number to a specified number of digits</t>
  </si>
  <si>
    <t>Lookup the position of this ID #:</t>
  </si>
  <si>
    <t>Keybaord AND mouse Shortcuts</t>
  </si>
  <si>
    <t>Double click to fill down data</t>
  </si>
  <si>
    <t>{=INDEX(Table1[Position Title]; MATCH(L49; Table1[Unique ID '#]; 0))}</t>
  </si>
  <si>
    <t>Basically just used to keep tables clean from error messages!</t>
  </si>
  <si>
    <t>Insert/Delete rows and columns at will</t>
  </si>
  <si>
    <t>Look up left to right or right to left. Doesn't matter which direction!</t>
  </si>
  <si>
    <t>2D INDEX+MATCH</t>
  </si>
  <si>
    <t>ctrl + scroll</t>
  </si>
  <si>
    <t>Returns the (n)th largest number from an array</t>
  </si>
  <si>
    <t>Return the (n)th smallest number from an array</t>
  </si>
  <si>
    <t>COUNT</t>
  </si>
  <si>
    <t>COUNTA</t>
  </si>
  <si>
    <t>Can only be used in cells with numbers (NO TEXT!)</t>
  </si>
  <si>
    <t>=COUNT(Example_Table[Employee Grade])</t>
  </si>
  <si>
    <t>How many Field 1 cells are filled?</t>
  </si>
  <si>
    <t>Counts how many fields are NOT empty</t>
  </si>
  <si>
    <t>Presets</t>
  </si>
  <si>
    <t>Advanced Cell Rules</t>
  </si>
  <si>
    <t>Table Filters</t>
  </si>
  <si>
    <t>Individual choice filter</t>
  </si>
  <si>
    <t>Contains / Does Not Contain, Begins with, Wildcards (*)</t>
  </si>
  <si>
    <t>Protecting Spreadsheets</t>
  </si>
  <si>
    <t>Even more points!</t>
  </si>
  <si>
    <t>Protect Sheet</t>
  </si>
  <si>
    <t>Protect Workbook</t>
  </si>
  <si>
    <t>LEN</t>
  </si>
  <si>
    <t>How long is this sentence?</t>
  </si>
  <si>
    <t>OR</t>
  </si>
  <si>
    <t>NOT</t>
  </si>
  <si>
    <t>Macros!</t>
  </si>
  <si>
    <t>Automatic Macro Building</t>
  </si>
  <si>
    <t>Full Name</t>
  </si>
  <si>
    <t>Pivot Tables</t>
  </si>
  <si>
    <t>Pivot Charts</t>
  </si>
  <si>
    <t>Row Labels</t>
  </si>
  <si>
    <t>Caroline Diener</t>
  </si>
  <si>
    <t>Ingrid White</t>
  </si>
  <si>
    <t>Jane Deer</t>
  </si>
  <si>
    <t>Jeffrey Smith</t>
  </si>
  <si>
    <t>John Doe</t>
  </si>
  <si>
    <t>Johnson Johnson</t>
  </si>
  <si>
    <t>Kim Jones</t>
  </si>
  <si>
    <t>Robert Rolling</t>
  </si>
  <si>
    <t>Samuel Beacher</t>
  </si>
  <si>
    <t>Semrel Mousta</t>
  </si>
  <si>
    <t>Tom Lones</t>
  </si>
  <si>
    <t>Tony Prince</t>
  </si>
  <si>
    <t>Grand Total</t>
  </si>
  <si>
    <t>Sum of 2016 Annual Base Salary</t>
  </si>
  <si>
    <t>Sum of 2016 TTDC</t>
  </si>
  <si>
    <t>Sum of 2016 AEI</t>
  </si>
  <si>
    <t>Sum of 2016 MTB</t>
  </si>
  <si>
    <t>Absolute and Relative Formatting ( $ / F4 )</t>
  </si>
  <si>
    <t>Primary Uses (numbers only), Basic Building Blocks</t>
  </si>
  <si>
    <t>Calculated Fields, Report Types, Slicers!!!!</t>
  </si>
  <si>
    <t>Primary Uses, Basic Building Blocks</t>
  </si>
  <si>
    <t>Sum of 2016 Annual Bonus</t>
  </si>
  <si>
    <t>Easily Summarise data with multiple criteria visually</t>
  </si>
  <si>
    <t>Checks if all arguments are true, then returns true</t>
  </si>
  <si>
    <t>Checks if argument is true, then returns false</t>
  </si>
  <si>
    <t>Checks if ONE OF MANY argument is true, then returns true</t>
  </si>
  <si>
    <t>Creating Dropdown Menus</t>
  </si>
  <si>
    <r>
      <t xml:space="preserve">Use </t>
    </r>
    <r>
      <rPr>
        <b/>
        <sz val="11"/>
        <color theme="1"/>
        <rFont val="Calibri"/>
        <family val="2"/>
        <scheme val="minor"/>
      </rPr>
      <t>F3</t>
    </r>
    <r>
      <rPr>
        <sz val="11"/>
        <color theme="1"/>
        <rFont val="Calibri"/>
        <family val="2"/>
        <scheme val="minor"/>
      </rPr>
      <t xml:space="preserve"> to pick from Name Manager List</t>
    </r>
  </si>
  <si>
    <t>Create Menus as tables on Separate Worksheet</t>
  </si>
  <si>
    <t>Create as tables for easy updating</t>
  </si>
  <si>
    <t>Always Make Tables</t>
  </si>
  <si>
    <r>
      <t>=</t>
    </r>
    <r>
      <rPr>
        <b/>
        <sz val="11"/>
        <color theme="1"/>
        <rFont val="Calibri"/>
        <family val="2"/>
        <scheme val="minor"/>
      </rPr>
      <t>INDEX</t>
    </r>
    <r>
      <rPr>
        <sz val="11"/>
        <color theme="1"/>
        <rFont val="Calibri"/>
        <family val="2"/>
        <scheme val="minor"/>
      </rPr>
      <t xml:space="preserve">( Column I want a return value from; </t>
    </r>
    <r>
      <rPr>
        <b/>
        <sz val="11"/>
        <color theme="1"/>
        <rFont val="Calibri"/>
        <family val="2"/>
        <scheme val="minor"/>
      </rPr>
      <t>MATCH</t>
    </r>
    <r>
      <rPr>
        <sz val="11"/>
        <color theme="1"/>
        <rFont val="Calibri"/>
        <family val="2"/>
        <scheme val="minor"/>
      </rPr>
      <t>(My Lookup Value; Column I want to Lookup against; Enter "0" ))</t>
    </r>
  </si>
  <si>
    <t>=IF( what you would like to test; value if true; value if false )</t>
  </si>
  <si>
    <t>Goal Seek to find exact percentages or numbers with formulas</t>
  </si>
  <si>
    <t>Handling Formula Errors</t>
  </si>
  <si>
    <t>Trace Precedents and Dependents</t>
  </si>
  <si>
    <t>Show Formulas</t>
  </si>
  <si>
    <t>Trace / Evaluate Formulas</t>
  </si>
  <si>
    <t>(All)</t>
  </si>
  <si>
    <t>Generate Reports with Filters</t>
  </si>
  <si>
    <t>…And some more</t>
  </si>
  <si>
    <t>I am very sad :(</t>
  </si>
  <si>
    <t>No more nasty #N/A's</t>
  </si>
  <si>
    <t>"Go To Special" function (F5) OR (Ctrl + G)</t>
  </si>
  <si>
    <t>Explore data without a chance of altering original input data</t>
  </si>
  <si>
    <t>Before sending your workbook into the world:</t>
  </si>
  <si>
    <t>Autofit Row and Column height is your friend</t>
  </si>
  <si>
    <t>Highlight a number of cells to make them all the same size</t>
  </si>
  <si>
    <t>ctrl+alt+v, or right-click and explore your options visually!</t>
  </si>
  <si>
    <t>Paste formulas, values, images, linked image formatting, you name it.</t>
  </si>
  <si>
    <t>Refer to Examples</t>
  </si>
  <si>
    <t>Always Create Tables
Tables like to be surrounded by empty space</t>
  </si>
  <si>
    <t>Formatting as a table makes calculation and formulas much more readable, 
and allows you to insert/Delete rows and columns without fudging everything up</t>
  </si>
  <si>
    <t>robert smith</t>
  </si>
  <si>
    <t xml:space="preserve"> robert smiTH</t>
  </si>
  <si>
    <t>TRIM + PROPER</t>
  </si>
  <si>
    <t>PROPER</t>
  </si>
  <si>
    <r>
      <t>=</t>
    </r>
    <r>
      <rPr>
        <b/>
        <sz val="11"/>
        <color theme="1"/>
        <rFont val="Calibri"/>
        <family val="2"/>
        <scheme val="minor"/>
      </rPr>
      <t>INDEX</t>
    </r>
    <r>
      <rPr>
        <sz val="11"/>
        <color theme="1"/>
        <rFont val="Calibri"/>
        <family val="2"/>
        <scheme val="minor"/>
      </rPr>
      <t xml:space="preserve">( TABLE I want a return value from; </t>
    </r>
    <r>
      <rPr>
        <b/>
        <sz val="11"/>
        <color theme="1"/>
        <rFont val="Calibri"/>
        <family val="2"/>
        <scheme val="minor"/>
      </rPr>
      <t>MATCH</t>
    </r>
    <r>
      <rPr>
        <sz val="11"/>
        <color theme="1"/>
        <rFont val="Calibri"/>
        <family val="2"/>
        <scheme val="minor"/>
      </rPr>
      <t xml:space="preserve">(My 1st Lookup Value; COLUMN I want to Lookup against; Enter "0" ); </t>
    </r>
    <r>
      <rPr>
        <b/>
        <sz val="11"/>
        <color theme="1"/>
        <rFont val="Calibri"/>
        <family val="2"/>
        <scheme val="minor"/>
      </rPr>
      <t>MATCH</t>
    </r>
    <r>
      <rPr>
        <sz val="11"/>
        <color theme="1"/>
        <rFont val="Calibri"/>
        <family val="2"/>
        <scheme val="minor"/>
      </rPr>
      <t>(My 2nd Lookup Value; ROW I want to Lookup against; Enter "0" ))</t>
    </r>
  </si>
  <si>
    <r>
      <t xml:space="preserve">=VLOOKUP( </t>
    </r>
    <r>
      <rPr>
        <sz val="11"/>
        <color theme="1"/>
        <rFont val="Calibri"/>
        <family val="2"/>
        <scheme val="minor"/>
      </rPr>
      <t>What you want to look up; table you want to look in; column of value you want; JUST ALWAYS USE</t>
    </r>
    <r>
      <rPr>
        <b/>
        <sz val="11"/>
        <color theme="1"/>
        <rFont val="Calibri"/>
        <family val="2"/>
        <scheme val="minor"/>
      </rPr>
      <t xml:space="preserve"> FALSE )</t>
    </r>
  </si>
  <si>
    <t>=PROPER(K40)</t>
  </si>
  <si>
    <t>Converts text into Proper Nouns</t>
  </si>
  <si>
    <t>Returns the number of letters (including spaces and special characters) in a text string</t>
  </si>
  <si>
    <t>INDEX+MATCH+COUNTIF</t>
  </si>
  <si>
    <t>INDEX</t>
  </si>
  <si>
    <t>MATCH</t>
  </si>
  <si>
    <t>Make a constantly upating list of all:</t>
  </si>
  <si>
    <t>The order of your IF statements are very important here. If we put the 10 first, the number would always say "10 or greater" because it's the first condition checked. Because of that fact, we need to put the 10 as the last condition, and our conditions need to be in decreasing order.</t>
  </si>
  <si>
    <t>=IF(L59&gt;30; "Greater than 30";
IF(L59&gt;20; "Greater than 20";
IF(L59&gt;=10; "10 or greater"; "Less than 10!")))</t>
  </si>
  <si>
    <t>=TRIM(PROPER(L60))</t>
  </si>
  <si>
    <r>
      <rPr>
        <b/>
        <sz val="11"/>
        <color theme="1"/>
        <rFont val="Calibri"/>
        <family val="2"/>
        <scheme val="minor"/>
      </rPr>
      <t>=INDEX</t>
    </r>
    <r>
      <rPr>
        <sz val="11"/>
        <color theme="1"/>
        <rFont val="Calibri"/>
        <family val="2"/>
        <scheme val="minor"/>
      </rPr>
      <t>( Lookup_Table; Row lookup; Column lookup )
Not especially useful on it's own, looks up the value in a specific row and column of a table</t>
    </r>
  </si>
  <si>
    <t>=INDEX(Example_Table; K54; L54)</t>
  </si>
  <si>
    <r>
      <rPr>
        <b/>
        <sz val="11"/>
        <color theme="1"/>
        <rFont val="Calibri"/>
        <family val="2"/>
        <scheme val="minor"/>
      </rPr>
      <t>=MATCH</t>
    </r>
    <r>
      <rPr>
        <sz val="11"/>
        <color theme="1"/>
        <rFont val="Calibri"/>
        <family val="2"/>
        <scheme val="minor"/>
      </rPr>
      <t>( Value you want to lookup; Column you want to look it up in; 0 for exact match )
Match looks up the position of an item in an array. Coupled with Index, this can be very powerful.</t>
    </r>
  </si>
  <si>
    <t>=MATCH(L55; Example_Table[Unique ID '#]; 0)</t>
  </si>
  <si>
    <t>How many rows are in the table above?</t>
  </si>
  <si>
    <t>=SMALL(Example_Table[2016 Annual Base Salary]; 2)</t>
  </si>
  <si>
    <t>=LARGE(Example_Table[2016 Annual Base Salary]; 2)</t>
  </si>
  <si>
    <t>Could also use find &amp; replace function</t>
  </si>
  <si>
    <t>Sometimes combining formulas can save you time and space - but these can be prone to error, so use sparingly</t>
  </si>
  <si>
    <t>{=INDEX(Example_Table[Position Title]; MATCH(0; COUNTIF($N$57:N57; Example_Table[Position Title]); 0))}</t>
  </si>
  <si>
    <t>{=INDEX(Example_Table; MATCH(K57; Example_Table[Full Name]; 0); MATCH(L57; Example_Table[#Headers]; 0))}</t>
  </si>
  <si>
    <t>Position Titles</t>
  </si>
  <si>
    <t>Refer to Cells to the right =&gt;
(needs space below to display)</t>
  </si>
  <si>
    <t xml:space="preserve">Click on Cell A1 of the worksheet you want them to be looking at. However you last looked at your excel file is the way it will look when they open it
</t>
  </si>
  <si>
    <t>Text on the left, numbers on the right</t>
  </si>
  <si>
    <t>=SUMIF(Example_Table[Upgrade?]; "YES"; Example_Table[2016 TTDC])</t>
  </si>
  <si>
    <t>=VLOOKUP(L32; Example_Table; 5; FALSE)</t>
  </si>
  <si>
    <r>
      <t>=</t>
    </r>
    <r>
      <rPr>
        <b/>
        <sz val="11"/>
        <color theme="1"/>
        <rFont val="Calibri"/>
        <family val="2"/>
        <scheme val="minor"/>
      </rPr>
      <t>INDEX</t>
    </r>
    <r>
      <rPr>
        <sz val="11"/>
        <color theme="1"/>
        <rFont val="Calibri"/>
        <family val="2"/>
        <scheme val="minor"/>
      </rPr>
      <t xml:space="preserve">( Column I want a return value from; </t>
    </r>
    <r>
      <rPr>
        <b/>
        <sz val="11"/>
        <color theme="1"/>
        <rFont val="Calibri"/>
        <family val="2"/>
        <scheme val="minor"/>
      </rPr>
      <t>MATCH</t>
    </r>
    <r>
      <rPr>
        <sz val="11"/>
        <color theme="1"/>
        <rFont val="Calibri"/>
        <family val="2"/>
        <scheme val="minor"/>
      </rPr>
      <t xml:space="preserve">(0; </t>
    </r>
    <r>
      <rPr>
        <b/>
        <sz val="11"/>
        <color theme="1"/>
        <rFont val="Calibri"/>
        <family val="2"/>
        <scheme val="minor"/>
      </rPr>
      <t xml:space="preserve">COUNTIF </t>
    </r>
    <r>
      <rPr>
        <sz val="11"/>
        <color theme="1"/>
        <rFont val="Calibri"/>
        <family val="2"/>
        <scheme val="minor"/>
      </rPr>
      <t>Absolute Reference to cell above current cell, relative reference to same cell; Column I want a return value from); Enter "0" )) For an array formula you need to use CTRL+SHIFT+ENTER</t>
    </r>
  </si>
  <si>
    <t>Linked to original table</t>
  </si>
  <si>
    <t>Automatically updates when you filter / alter that table</t>
  </si>
  <si>
    <t>Can be useful, but a pivot chart is even more useful</t>
  </si>
  <si>
    <t>With IFERROR to remove #N/A's!</t>
  </si>
  <si>
    <t>When making nested formulas, put each new line on a new… line (using alt + enter)</t>
  </si>
  <si>
    <t>Tables are also your best friend</t>
  </si>
  <si>
    <t>Creating Named ranges for your VLOOKUP sections</t>
  </si>
  <si>
    <t>Advantages of Index + Match over VLOOKUP</t>
  </si>
  <si>
    <t>Position Title Unique Filter (Advanced)</t>
  </si>
  <si>
    <t>If you can do something without VBA, you almost always should</t>
  </si>
  <si>
    <t>SF Upload data example - Einspeilliste</t>
  </si>
  <si>
    <t>Demonstrating using logical arguments to split/combine fields</t>
  </si>
  <si>
    <t>Cristina Taft</t>
  </si>
  <si>
    <t>=IF(K24=1; TRUE; FALSE)</t>
  </si>
  <si>
    <t>=IF(AND(K25=1; L25=1); TRUE; FALSE)</t>
  </si>
  <si>
    <t>=IF(OR(K26=1; L26=1); TRUE; FALSE)</t>
  </si>
  <si>
    <t>=IF(NOT(K27=1); TRUE; FALSE)</t>
  </si>
  <si>
    <t>TRIM(K28)</t>
  </si>
  <si>
    <t>CONCATENATE(K29; " "; L29)</t>
  </si>
  <si>
    <t>=SUM(K30+L30)</t>
  </si>
  <si>
    <t>=SUBSTITUTE(L33; "sad :("; "happy!")</t>
  </si>
  <si>
    <t>=LEFT(L36; 4)</t>
  </si>
  <si>
    <t>=RIGHT(L37; 4)</t>
  </si>
  <si>
    <t>=LOWER(L38)</t>
  </si>
  <si>
    <t>=UPPER(L39)</t>
  </si>
  <si>
    <t>=MID(L41; 2; 2)</t>
  </si>
  <si>
    <t>=ROUND(L42; 0)</t>
  </si>
  <si>
    <t>=COUNTA(K24:K52)</t>
  </si>
  <si>
    <t>=LEN(K45)</t>
  </si>
  <si>
    <t>=IFERROR(K46; "")</t>
  </si>
  <si>
    <t>C arol ine</t>
  </si>
  <si>
    <t>Dien er</t>
  </si>
  <si>
    <t>Jeff rey</t>
  </si>
  <si>
    <t>W hite</t>
  </si>
  <si>
    <t>Beac her</t>
  </si>
  <si>
    <t>tom</t>
  </si>
  <si>
    <t>samuel</t>
  </si>
  <si>
    <t>rolling</t>
  </si>
  <si>
    <t>John son</t>
  </si>
  <si>
    <t xml:space="preserve"> Deer</t>
  </si>
  <si>
    <t xml:space="preserve">   Jane</t>
  </si>
  <si>
    <t>Trimmed First Name</t>
  </si>
  <si>
    <t>Trimmed Last Name</t>
  </si>
  <si>
    <t>Proper First Name</t>
  </si>
  <si>
    <t>Proper Last Name</t>
  </si>
  <si>
    <t>cristina</t>
  </si>
  <si>
    <t>taft</t>
  </si>
  <si>
    <t xml:space="preserve"> prince</t>
  </si>
  <si>
    <t>Johnsson</t>
  </si>
  <si>
    <t>Once set up properly you can actively filter by all available fields and get the data you are looking for in seconds rather than hours or days. Makes it very simple to get overviews and extract useful information from big sets of data.</t>
  </si>
  <si>
    <t>Advantages of Tables include (but are not limited to):
Easier to read
Column headings always at top
Makes SumIF's so much easier
Dynamic named Range Automatically Created
Continuously expanding table
Structural Referencing for ease of formula creation
Auto-update of linked Charts to easily identify specific data points and outliers</t>
  </si>
  <si>
    <t>(1) Using the CONCATENATE formula, fill the individuals Full Name in the Full Name field. Don't forget to insert a space between the first and last names!
(2) Using the SUM formula, insert the 2016 TTDC for individuals. Pay close attention to the formula bar to see why using tables is so important.</t>
  </si>
  <si>
    <t>Budget Allocated</t>
  </si>
  <si>
    <t>H4</t>
  </si>
  <si>
    <t>H2</t>
  </si>
  <si>
    <t>H6</t>
  </si>
  <si>
    <t>H1</t>
  </si>
  <si>
    <t>H7</t>
  </si>
  <si>
    <t>H3</t>
  </si>
  <si>
    <t>H8</t>
  </si>
  <si>
    <t>H9</t>
  </si>
  <si>
    <t>ID #</t>
  </si>
  <si>
    <t>Department</t>
  </si>
  <si>
    <t>How many executives are there?</t>
  </si>
  <si>
    <t>How many Non-Executives are there?</t>
  </si>
  <si>
    <t>What is the combined annual bonus of all non-executives?</t>
  </si>
  <si>
    <t>Johnson Johnsson</t>
  </si>
  <si>
    <t>Sum of 2016 Annual Bonus
(at target)</t>
  </si>
  <si>
    <t>(1) Time to make analysing our data easier. We are going to create a pivot table. Click on Cell F21 and then click Insert on the tab above -&gt; PivotTable -&gt; PivotTable. In the options for "Select Table or Range, highlight the table from unique ID by going to the rop left of the table (Unique ID Heading) until a diagonal arrow appears, then clicking on the arrow to highlight the whole table. Press Enter and an empty Pivot Table will appear.
(2) Click on the Pivot Table field and drag "Employee Grade" to the Report Filter box.
Next, drag "Employee Cluster", "Manager", and then "Full Name" to the Row Labels box.
We want to summarize the values associated with each Manager, so, we drag the relevant fields into the Values box.
2016 Annual Base Salary
2016 Annual Bonus(at target)
2016 AEI
2016 MTB(at target)
2016 TTDC
Some of the values may have automatically picked "Count of" instead of "Sum of". To correct this, click on the black arrow to the right of the Values box next to the "Count of" fields. Next, click on "Value Field Settings". Under the "Summarize Value field by" setting, click on "Sum" and then click okay. 
Now you can easily drag and drop the fields you want to see into the Row Labels box to look at the different data!</t>
  </si>
  <si>
    <t>(1) Time to make analysing our data EVEN EASIER with Pivot Charts! We're going to click on Cell F21 again, but this time go to Insert -&gt; PivotTable -&gt; PivotChart. Now, the same as with the Pivot Table, go to the top left of the WHOLE table (Unique Id # column) until you see the diagonal arrow pointing to the bottom right. Click on that and it will highlight the whole table. Now, with Charts, you can't display as much information in a small space as easily as you can a table, so today we are just going to concentrate on the 2016 Annual Base Salary.
(2) Now, go ahead and drag "2016 Annual Base Salary" into the Values box. It will give you the AGGREGATED total for all of the employees. We need to break it down into a few more categories. So, we're going to drag first "Employee Cluster", and then "Full Name" into the Row Labels box. 
Voilà!
Now we have the information visually displayed and broken up into seperate categories. You can drag on and off any category you like, but for now let's leave it as it is and format the chart a little bit so it's easier to read.
(3) FIrst, get rid of unimportant information on the chart. Right click on either of the buttons down the bottom left of the chart and click on "Hide all field buttons on chart". This will clear the chart up. Next, click on the "Total" legend on the right, and press Delete. We already know it's a total.
(4) Okay here's the best part about Pivot Charts - Slicers.  Click anywhere on the chart and go up to the "Analyze" tab, and press "Insert Slicer". Now tick the Manager section and press okay. You will be given a box. Play around with the box to see what it does. Amazing, right!? To reset the data, click on the top right "clear filters" icon in the slicer box.
(5) To easily differentiate the Executives from the Non-Executives, simply right click on the column you want to alter once, then a second time until it's the only column highlighted. Then go into "Format Data Point" and change the bar to look however you like! Play around by adding columns you think will be interesting!</t>
  </si>
  <si>
    <t>Author:</t>
  </si>
  <si>
    <t>Luke Austin</t>
  </si>
  <si>
    <t>It looks like someone has copied the same data into your worksheet multiple times! Time to learn how to quickly and easily deal with data dumps.
(1) Using the format section of the home tab above, first highlight all cells in the table by clicking on the top left cell, then using CTRL+A or CMD+A. Then, autofit column width.
(2) The first and Last names are not displaying correctly. Using the TRIM and PROPER commands, make sure they are have no rogue spaces and that they are all capitalized properly.
(3) Remove duplicate values by clicking on the "Data" tab above, and while you are highlighting any column in the table, pressing "Remove Duplicates". Excel will prompt you to select all or some cells. For our purposes, we can  remove any values if they are COMPLETE duplicates across all cells and not just one cell, so select all and then press okay.
(4) Lastly, format the data as a table by clicking anywhere in the data set and pressing CTRL+A or CMD+A then clicking on "Format as Table" above. This will prove very useful later on.</t>
  </si>
  <si>
    <t>STEPS</t>
  </si>
  <si>
    <t>(1) Conditional Formatting can help you find what you need quickly. In the "2016 Annual Base Salary" column hover over the top edge of the heading until you see a blackdown arrow, then click to highlight all fields in that column. Then, go to Conditional Formatting -&gt; Data Bars -&gt; Solid Fill. This will give you a visual representation of where each incumbents Annual Base Salary sits compared to their peers.
(2) You can also specify certain conditions. Try and figure out how to visualize those figures that are BELOW the average in the "2016 TTDC" Column.
(3) Format the "2016 TTDC" Column as numbers to 2 decimal places.
(4) Add a column to the end of the table called "Budget Allocated", then, using the % listed in the "Dropdowns" worksheet, determine how much budget is allowed to be used for each individual. (2016TTDC*BudgetAllocated)</t>
  </si>
  <si>
    <r>
      <t xml:space="preserve">(1) You are given a dataset that contains ID #'s and their resepctive departments. You need to add this information to the existing table you have made. You can achieve this by using VLOOKUP. Add a column next to the Unique ID # Column called "Department" and use VLOOKUP to match the Unique ID # to the correct department.
</t>
    </r>
    <r>
      <rPr>
        <i/>
        <sz val="11"/>
        <color theme="1"/>
        <rFont val="Calibri"/>
        <family val="2"/>
        <scheme val="minor"/>
      </rPr>
      <t>HINT: Right click on the "First Name" Column go to Insert -&gt; Table Columns to the Left</t>
    </r>
    <r>
      <rPr>
        <sz val="11"/>
        <color theme="1"/>
        <rFont val="Calibri"/>
        <family val="2"/>
        <scheme val="minor"/>
      </rPr>
      <t xml:space="preserve">
(2) Using the appropriate formulas [(SUMIF) OR (COUNTIF)] to answer the questions labelled 1, 2, and 3. </t>
    </r>
    <r>
      <rPr>
        <i/>
        <sz val="11"/>
        <color theme="1"/>
        <rFont val="Calibri"/>
        <family val="2"/>
        <scheme val="minor"/>
      </rPr>
      <t>Remember that if you are trying to identify text, it needs to be in quotation marks, e.g:  "Executive"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</si>
</sst>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d/yy\ h:mm\ AM/PM;@"/>
    <numFmt numFmtId="165" formatCode="#,##0.00\ &quot;€&quot;"/>
  </numFmts>
  <fonts count="18" x14ac:knownFonts="1">
    <font>
      <sz val="11"/>
      <color theme="1"/>
      <name val="Calibri"/>
      <family val="2"/>
      <scheme val="minor"/>
    </font>
    <font>
      <sz val="10"/>
      <color theme="1"/>
      <name val="Arial"/>
      <family val="2"/>
    </font>
    <font>
      <b/>
      <sz val="15"/>
      <color theme="3"/>
      <name val="Arial"/>
      <family val="2"/>
    </font>
    <font>
      <sz val="10"/>
      <color rgb="FF9C6500"/>
      <name val="Arial"/>
      <family val="2"/>
    </font>
    <font>
      <b/>
      <sz val="10"/>
      <color rgb="FF3F3F3F"/>
      <name val="Arial"/>
      <family val="2"/>
    </font>
    <font>
      <b/>
      <sz val="11"/>
      <color theme="1"/>
      <name val="Calibri"/>
      <family val="2"/>
      <scheme val="minor"/>
    </font>
    <font>
      <b/>
      <sz val="15"/>
      <color theme="0"/>
      <name val="Arial"/>
      <family val="2"/>
    </font>
    <font>
      <sz val="10"/>
      <name val="Arial"/>
      <family val="2"/>
    </font>
    <font>
      <b/>
      <sz val="11"/>
      <name val="Calibri"/>
      <family val="2"/>
      <scheme val="minor"/>
    </font>
    <font>
      <sz val="10"/>
      <color rgb="FF3F3F76"/>
      <name val="Arial"/>
      <family val="2"/>
    </font>
    <font>
      <b/>
      <sz val="10"/>
      <color rgb="FFFA7D00"/>
      <name val="Arial"/>
      <family val="2"/>
    </font>
    <font>
      <b/>
      <sz val="10"/>
      <color theme="1"/>
      <name val="Arial"/>
      <family val="2"/>
    </font>
    <font>
      <b/>
      <sz val="11"/>
      <color rgb="FF9C6500"/>
      <name val="Arial"/>
      <family val="2"/>
    </font>
    <font>
      <sz val="12"/>
      <color theme="1"/>
      <name val="Calibri"/>
      <family val="2"/>
      <scheme val="minor"/>
    </font>
    <font>
      <i/>
      <sz val="11"/>
      <color theme="1"/>
      <name val="Calibri"/>
      <family val="2"/>
      <scheme val="minor"/>
    </font>
    <font>
      <b/>
      <sz val="12"/>
      <color theme="1"/>
      <name val="Calibri"/>
      <family val="2"/>
      <scheme val="minor"/>
    </font>
    <font>
      <sz val="11"/>
      <color theme="1"/>
      <name val="Calibri"/>
      <family val="2"/>
      <scheme val="minor"/>
    </font>
    <font>
      <sz val="16"/>
      <color theme="1"/>
      <name val="Calibri"/>
      <family val="2"/>
      <scheme val="minor"/>
    </font>
  </fonts>
  <fills count="11">
    <fill>
      <patternFill patternType="none"/>
    </fill>
    <fill>
      <patternFill patternType="gray125"/>
    </fill>
    <fill>
      <patternFill patternType="solid">
        <fgColor rgb="FFFFEB9C"/>
      </patternFill>
    </fill>
    <fill>
      <patternFill patternType="solid">
        <fgColor rgb="FFF2F2F2"/>
      </patternFill>
    </fill>
    <fill>
      <patternFill patternType="solid">
        <fgColor rgb="FF0070C0"/>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rgb="FFFFCC99"/>
      </patternFill>
    </fill>
    <fill>
      <patternFill patternType="solid">
        <fgColor theme="4" tint="0.79998168889431442"/>
        <bgColor indexed="65"/>
      </patternFill>
    </fill>
    <fill>
      <patternFill patternType="solid">
        <fgColor theme="0"/>
        <bgColor indexed="64"/>
      </patternFill>
    </fill>
    <fill>
      <patternFill patternType="solid">
        <fgColor rgb="FFFFFFCC"/>
      </patternFill>
    </fill>
  </fills>
  <borders count="15">
    <border>
      <left/>
      <right/>
      <top/>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right style="thin">
        <color theme="0"/>
      </right>
      <top/>
      <bottom/>
      <diagonal/>
    </border>
    <border>
      <left style="thin">
        <color theme="0"/>
      </left>
      <right/>
      <top/>
      <bottom/>
      <diagonal/>
    </border>
    <border>
      <left style="thin">
        <color rgb="FFB2B2B2"/>
      </left>
      <right style="thin">
        <color rgb="FFB2B2B2"/>
      </right>
      <top style="thin">
        <color rgb="FFB2B2B2"/>
      </top>
      <bottom style="thin">
        <color rgb="FFB2B2B2"/>
      </bottom>
      <diagonal/>
    </border>
    <border>
      <left/>
      <right/>
      <top style="thin">
        <color rgb="FFB2B2B2"/>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9">
    <xf numFmtId="0" fontId="0" fillId="0" borderId="0"/>
    <xf numFmtId="0" fontId="2" fillId="0" borderId="1" applyNumberFormat="0" applyFill="0" applyAlignment="0" applyProtection="0"/>
    <xf numFmtId="0" fontId="3" fillId="2" borderId="0" applyNumberFormat="0" applyBorder="0" applyAlignment="0" applyProtection="0"/>
    <xf numFmtId="0" fontId="4" fillId="3" borderId="2" applyNumberFormat="0" applyAlignment="0" applyProtection="0"/>
    <xf numFmtId="0" fontId="7" fillId="0" borderId="0"/>
    <xf numFmtId="0" fontId="9" fillId="7" borderId="6" applyNumberFormat="0" applyAlignment="0" applyProtection="0"/>
    <xf numFmtId="0" fontId="10" fillId="3" borderId="6" applyNumberFormat="0" applyAlignment="0" applyProtection="0"/>
    <xf numFmtId="0" fontId="1" fillId="8" borderId="0" applyNumberFormat="0" applyBorder="0" applyAlignment="0" applyProtection="0"/>
    <xf numFmtId="0" fontId="16" fillId="10" borderId="10" applyNumberFormat="0" applyFont="0" applyAlignment="0" applyProtection="0"/>
  </cellStyleXfs>
  <cellXfs count="94">
    <xf numFmtId="0" fontId="0" fillId="0" borderId="0" xfId="0"/>
    <xf numFmtId="0" fontId="3" fillId="2" borderId="0" xfId="2"/>
    <xf numFmtId="0" fontId="5" fillId="0" borderId="0" xfId="0" applyFont="1"/>
    <xf numFmtId="0" fontId="0" fillId="0" borderId="0" xfId="0" quotePrefix="1"/>
    <xf numFmtId="0" fontId="3" fillId="0" borderId="0" xfId="2" applyFill="1"/>
    <xf numFmtId="0" fontId="0" fillId="0" borderId="0" xfId="0" applyFont="1"/>
    <xf numFmtId="0" fontId="5" fillId="0" borderId="0" xfId="0" applyFont="1" applyAlignment="1">
      <alignment horizontal="center" vertical="center" wrapText="1"/>
    </xf>
    <xf numFmtId="0" fontId="0" fillId="0" borderId="0" xfId="0" applyAlignment="1">
      <alignment horizontal="center" vertical="center" wrapText="1"/>
    </xf>
    <xf numFmtId="3" fontId="0" fillId="0" borderId="0" xfId="0" applyNumberFormat="1" applyAlignment="1">
      <alignment horizontal="center"/>
    </xf>
    <xf numFmtId="0" fontId="0" fillId="0" borderId="0" xfId="0" applyAlignment="1"/>
    <xf numFmtId="0" fontId="5" fillId="0" borderId="0" xfId="0" applyFont="1" applyAlignment="1"/>
    <xf numFmtId="0" fontId="0" fillId="0" borderId="0" xfId="0" applyFont="1" applyAlignment="1"/>
    <xf numFmtId="0" fontId="8" fillId="5" borderId="0" xfId="0" applyFont="1" applyFill="1"/>
    <xf numFmtId="0" fontId="8" fillId="5" borderId="0" xfId="0" applyFont="1" applyFill="1" applyAlignment="1"/>
    <xf numFmtId="0" fontId="0" fillId="0" borderId="0" xfId="0" quotePrefix="1" applyFont="1" applyAlignment="1"/>
    <xf numFmtId="0" fontId="3" fillId="2" borderId="0" xfId="2" applyBorder="1" applyAlignment="1"/>
    <xf numFmtId="0" fontId="0" fillId="0" borderId="0" xfId="0" applyAlignment="1">
      <alignment horizontal="left"/>
    </xf>
    <xf numFmtId="0" fontId="5" fillId="0" borderId="0" xfId="0" applyFont="1" applyAlignment="1">
      <alignment horizontal="left"/>
    </xf>
    <xf numFmtId="0" fontId="5" fillId="0" borderId="0" xfId="0" quotePrefix="1" applyFont="1" applyAlignment="1">
      <alignment horizontal="left"/>
    </xf>
    <xf numFmtId="0" fontId="4" fillId="3" borderId="2" xfId="3"/>
    <xf numFmtId="0" fontId="0" fillId="0" borderId="0" xfId="0" applyAlignment="1">
      <alignment wrapText="1"/>
    </xf>
    <xf numFmtId="0" fontId="0" fillId="0" borderId="0" xfId="0" pivotButton="1"/>
    <xf numFmtId="0" fontId="0" fillId="0" borderId="0" xfId="0" applyNumberFormat="1"/>
    <xf numFmtId="0" fontId="0" fillId="0" borderId="0" xfId="0" applyAlignment="1">
      <alignment horizontal="left" indent="1"/>
    </xf>
    <xf numFmtId="0" fontId="0" fillId="0" borderId="0" xfId="0" applyAlignment="1">
      <alignment horizontal="left" indent="2"/>
    </xf>
    <xf numFmtId="3" fontId="0" fillId="0" borderId="0" xfId="0" applyNumberFormat="1"/>
    <xf numFmtId="0" fontId="0" fillId="0" borderId="0" xfId="0" pivotButton="1" applyAlignment="1">
      <alignment wrapText="1"/>
    </xf>
    <xf numFmtId="0" fontId="0" fillId="0" borderId="8" xfId="0" pivotButton="1" applyBorder="1" applyAlignment="1">
      <alignment wrapText="1"/>
    </xf>
    <xf numFmtId="0" fontId="0" fillId="0" borderId="9" xfId="0" applyBorder="1" applyAlignment="1">
      <alignment wrapText="1"/>
    </xf>
    <xf numFmtId="3" fontId="0" fillId="0" borderId="0" xfId="0" applyNumberFormat="1" applyBorder="1"/>
    <xf numFmtId="0" fontId="0" fillId="0" borderId="8" xfId="0" applyBorder="1" applyAlignment="1">
      <alignment horizontal="left" indent="2"/>
    </xf>
    <xf numFmtId="0" fontId="0" fillId="0" borderId="0" xfId="0" applyAlignment="1">
      <alignment vertical="center"/>
    </xf>
    <xf numFmtId="0" fontId="0" fillId="0" borderId="0" xfId="0" applyAlignment="1">
      <alignment horizontal="center" vertical="center"/>
    </xf>
    <xf numFmtId="0" fontId="0" fillId="9" borderId="0" xfId="0" applyFill="1"/>
    <xf numFmtId="14" fontId="0" fillId="0" borderId="0" xfId="0" applyNumberFormat="1"/>
    <xf numFmtId="0" fontId="0" fillId="0" borderId="0" xfId="0" applyAlignment="1">
      <alignment horizontal="left" vertical="top" wrapText="1"/>
    </xf>
    <xf numFmtId="0" fontId="0" fillId="0" borderId="0" xfId="0" applyFont="1" applyAlignment="1">
      <alignment horizontal="left" vertical="top" wrapText="1"/>
    </xf>
    <xf numFmtId="2" fontId="4" fillId="3" borderId="2" xfId="3" applyNumberFormat="1"/>
    <xf numFmtId="0" fontId="13" fillId="0" borderId="0" xfId="0" applyFont="1" applyAlignment="1">
      <alignment horizontal="left"/>
    </xf>
    <xf numFmtId="0" fontId="13" fillId="0" borderId="0" xfId="0" applyFont="1"/>
    <xf numFmtId="0" fontId="13" fillId="0" borderId="0" xfId="0" applyFont="1" applyAlignment="1">
      <alignment horizontal="center"/>
    </xf>
    <xf numFmtId="3" fontId="13" fillId="0" borderId="0" xfId="0" applyNumberFormat="1" applyFont="1" applyAlignment="1">
      <alignment horizontal="right"/>
    </xf>
    <xf numFmtId="0" fontId="13" fillId="0" borderId="0" xfId="0" quotePrefix="1" applyFont="1" applyAlignment="1">
      <alignment horizontal="left"/>
    </xf>
    <xf numFmtId="3" fontId="13" fillId="0" borderId="0" xfId="0" applyNumberFormat="1" applyFont="1" applyAlignment="1">
      <alignment horizontal="center" vertical="center"/>
    </xf>
    <xf numFmtId="0" fontId="10" fillId="3" borderId="6" xfId="6"/>
    <xf numFmtId="0" fontId="0" fillId="0" borderId="0" xfId="0" quotePrefix="1" applyFont="1" applyAlignment="1">
      <alignment horizontal="left" wrapText="1"/>
    </xf>
    <xf numFmtId="0" fontId="9" fillId="7" borderId="6" xfId="5" applyAlignment="1"/>
    <xf numFmtId="0" fontId="9" fillId="7" borderId="6" xfId="5" applyAlignment="1">
      <alignment horizontal="left"/>
    </xf>
    <xf numFmtId="0" fontId="9" fillId="7" borderId="6" xfId="5"/>
    <xf numFmtId="0" fontId="4" fillId="3" borderId="2" xfId="3" applyAlignment="1">
      <alignment wrapText="1"/>
    </xf>
    <xf numFmtId="0" fontId="0" fillId="0" borderId="0" xfId="0" quotePrefix="1" applyFont="1" applyAlignment="1">
      <alignment wrapText="1"/>
    </xf>
    <xf numFmtId="0" fontId="0" fillId="0" borderId="0" xfId="0" applyFont="1" applyAlignment="1">
      <alignment wrapText="1"/>
    </xf>
    <xf numFmtId="0" fontId="14" fillId="0" borderId="0" xfId="0" applyFont="1"/>
    <xf numFmtId="0" fontId="5" fillId="0" borderId="0" xfId="0" applyFont="1" applyAlignment="1">
      <alignment horizontal="left" vertical="top" wrapText="1"/>
    </xf>
    <xf numFmtId="0" fontId="11" fillId="8" borderId="0" xfId="7" applyFont="1" applyAlignment="1">
      <alignment horizontal="left" vertical="top" wrapText="1"/>
    </xf>
    <xf numFmtId="0" fontId="15" fillId="0" borderId="0" xfId="0" applyFont="1" applyAlignment="1">
      <alignment horizontal="center" vertical="center" wrapText="1"/>
    </xf>
    <xf numFmtId="0" fontId="13" fillId="0" borderId="0" xfId="0" applyNumberFormat="1" applyFont="1"/>
    <xf numFmtId="164" fontId="13" fillId="0" borderId="0" xfId="0" applyNumberFormat="1" applyFont="1" applyAlignment="1">
      <alignment horizontal="center" vertical="center"/>
    </xf>
    <xf numFmtId="0" fontId="0" fillId="0" borderId="0" xfId="0" applyAlignment="1">
      <alignment horizontal="left" vertical="center"/>
    </xf>
    <xf numFmtId="165" fontId="0" fillId="0" borderId="0" xfId="0" applyNumberFormat="1"/>
    <xf numFmtId="0" fontId="0" fillId="0" borderId="0" xfId="0" applyFill="1" applyBorder="1"/>
    <xf numFmtId="0" fontId="10" fillId="0" borderId="0" xfId="6" applyFill="1" applyBorder="1"/>
    <xf numFmtId="0" fontId="16" fillId="8" borderId="0" xfId="7" applyFont="1" applyAlignment="1">
      <alignment horizontal="left" vertical="top" wrapText="1"/>
    </xf>
    <xf numFmtId="10" fontId="0" fillId="0" borderId="0" xfId="0" applyNumberFormat="1"/>
    <xf numFmtId="4" fontId="0" fillId="0" borderId="0" xfId="0" applyNumberFormat="1"/>
    <xf numFmtId="0" fontId="5" fillId="0" borderId="0" xfId="0" applyFont="1" applyAlignment="1">
      <alignment horizontal="center"/>
    </xf>
    <xf numFmtId="4" fontId="10" fillId="3" borderId="6" xfId="6" applyNumberFormat="1"/>
    <xf numFmtId="0" fontId="5" fillId="0" borderId="0" xfId="0" applyFont="1" applyFill="1" applyBorder="1" applyAlignment="1">
      <alignment horizontal="center"/>
    </xf>
    <xf numFmtId="4" fontId="10" fillId="0" borderId="0" xfId="6" applyNumberFormat="1" applyFill="1" applyBorder="1"/>
    <xf numFmtId="0" fontId="0" fillId="0" borderId="0" xfId="0" applyAlignment="1">
      <alignment vertical="top" wrapText="1"/>
    </xf>
    <xf numFmtId="0" fontId="3" fillId="0" borderId="12" xfId="2" applyFill="1" applyBorder="1"/>
    <xf numFmtId="0" fontId="12" fillId="0" borderId="13" xfId="2" applyFont="1" applyFill="1" applyBorder="1"/>
    <xf numFmtId="0" fontId="0" fillId="10" borderId="10" xfId="8" applyFont="1"/>
    <xf numFmtId="0" fontId="0" fillId="0" borderId="0" xfId="0" quotePrefix="1" applyAlignment="1">
      <alignment horizontal="center"/>
    </xf>
    <xf numFmtId="0" fontId="0" fillId="0" borderId="0" xfId="0" quotePrefix="1" applyAlignment="1">
      <alignment horizontal="left"/>
    </xf>
    <xf numFmtId="0" fontId="0" fillId="0" borderId="0" xfId="0" quotePrefix="1" applyAlignment="1">
      <alignment horizontal="left" wrapText="1"/>
    </xf>
    <xf numFmtId="0" fontId="8" fillId="5" borderId="0" xfId="0" applyFont="1" applyFill="1" applyAlignment="1">
      <alignment horizontal="left"/>
    </xf>
    <xf numFmtId="0" fontId="5" fillId="6" borderId="0" xfId="0" applyFont="1" applyFill="1" applyAlignment="1">
      <alignment horizontal="center"/>
    </xf>
    <xf numFmtId="0" fontId="6" fillId="4" borderId="7" xfId="1" applyFont="1" applyFill="1" applyBorder="1" applyAlignment="1">
      <alignment horizontal="center"/>
    </xf>
    <xf numFmtId="0" fontId="5" fillId="0" borderId="0" xfId="0" quotePrefix="1" applyFont="1" applyAlignment="1">
      <alignment horizontal="left"/>
    </xf>
    <xf numFmtId="0" fontId="6" fillId="4" borderId="3" xfId="1" applyFont="1" applyFill="1" applyBorder="1" applyAlignment="1">
      <alignment horizontal="center"/>
    </xf>
    <xf numFmtId="0" fontId="6" fillId="4" borderId="4" xfId="1" applyFont="1" applyFill="1" applyBorder="1" applyAlignment="1">
      <alignment horizontal="center"/>
    </xf>
    <xf numFmtId="0" fontId="6" fillId="4" borderId="5" xfId="1" applyFont="1" applyFill="1" applyBorder="1" applyAlignment="1">
      <alignment horizontal="center"/>
    </xf>
    <xf numFmtId="0" fontId="5" fillId="0" borderId="0" xfId="0" quotePrefix="1" applyFont="1" applyAlignment="1">
      <alignment horizontal="left" wrapText="1"/>
    </xf>
    <xf numFmtId="0" fontId="0" fillId="10" borderId="10" xfId="8" applyFont="1" applyAlignment="1">
      <alignment horizontal="left" vertical="top" wrapText="1"/>
    </xf>
    <xf numFmtId="0" fontId="16" fillId="10" borderId="11" xfId="8" applyFont="1" applyBorder="1" applyAlignment="1">
      <alignment horizontal="left" vertical="top" wrapText="1"/>
    </xf>
    <xf numFmtId="0" fontId="16" fillId="10" borderId="0" xfId="8" applyFont="1" applyBorder="1" applyAlignment="1">
      <alignment horizontal="left" vertical="top" wrapText="1"/>
    </xf>
    <xf numFmtId="0" fontId="17" fillId="0" borderId="12" xfId="0" applyFont="1" applyBorder="1" applyAlignment="1">
      <alignment horizontal="center"/>
    </xf>
    <xf numFmtId="0" fontId="17" fillId="0" borderId="14" xfId="0" applyFont="1" applyBorder="1" applyAlignment="1">
      <alignment horizontal="center"/>
    </xf>
    <xf numFmtId="0" fontId="17" fillId="0" borderId="13" xfId="0" applyFont="1" applyBorder="1" applyAlignment="1">
      <alignment horizontal="center"/>
    </xf>
    <xf numFmtId="0" fontId="17" fillId="0" borderId="12" xfId="0" applyFont="1" applyBorder="1" applyAlignment="1">
      <alignment horizontal="center" vertical="center"/>
    </xf>
    <xf numFmtId="0" fontId="17" fillId="0" borderId="14" xfId="0" applyFont="1" applyBorder="1" applyAlignment="1">
      <alignment horizontal="center" vertical="center"/>
    </xf>
    <xf numFmtId="0" fontId="17" fillId="0" borderId="13" xfId="0" applyFont="1" applyBorder="1" applyAlignment="1">
      <alignment horizontal="center" vertical="center"/>
    </xf>
    <xf numFmtId="0" fontId="0" fillId="10" borderId="0" xfId="8" applyFont="1" applyBorder="1" applyAlignment="1">
      <alignment horizontal="left" vertical="top" wrapText="1"/>
    </xf>
  </cellXfs>
  <cellStyles count="9">
    <cellStyle name="20% - Accent1" xfId="7" builtinId="30"/>
    <cellStyle name="Calculation" xfId="6" builtinId="22"/>
    <cellStyle name="Heading 1" xfId="1" builtinId="16"/>
    <cellStyle name="Input" xfId="5" builtinId="20"/>
    <cellStyle name="Neutral" xfId="2" builtinId="28"/>
    <cellStyle name="Normal" xfId="0" builtinId="0"/>
    <cellStyle name="Normal 2 2" xfId="4" xr:uid="{00000000-0005-0000-0000-000007000000}"/>
    <cellStyle name="Note" xfId="8" builtinId="10"/>
    <cellStyle name="Output" xfId="3" builtinId="21"/>
  </cellStyles>
  <dxfs count="93">
    <dxf>
      <numFmt numFmtId="0" formatCode="General"/>
    </dxf>
    <dxf>
      <numFmt numFmtId="4" formatCode="#,##0.00"/>
    </dxf>
    <dxf>
      <numFmt numFmtId="0" formatCode="General"/>
    </dxf>
    <dxf>
      <numFmt numFmtId="0" formatCode="General"/>
    </dxf>
    <dxf>
      <font>
        <color rgb="FFFF0000"/>
      </font>
    </dxf>
    <dxf>
      <numFmt numFmtId="0" formatCode="General"/>
    </dxf>
    <dxf>
      <numFmt numFmtId="4" formatCode="#,##0.00"/>
    </dxf>
    <dxf>
      <numFmt numFmtId="0" formatCode="General"/>
    </dxf>
    <dxf>
      <numFmt numFmtId="0" formatCode="General"/>
    </dxf>
    <dxf>
      <font>
        <color rgb="FFFF0000"/>
      </font>
    </dxf>
    <dxf>
      <numFmt numFmtId="0" formatCode="General"/>
    </dxf>
    <dxf>
      <numFmt numFmtId="4" formatCode="#,##0.00"/>
    </dxf>
    <dxf>
      <numFmt numFmtId="0" formatCode="General"/>
    </dxf>
    <dxf>
      <numFmt numFmtId="0" formatCode="General"/>
    </dxf>
    <dxf>
      <font>
        <color rgb="FFFF0000"/>
      </font>
    </dxf>
    <dxf>
      <numFmt numFmtId="0" formatCode="General"/>
    </dxf>
    <dxf>
      <numFmt numFmtId="4" formatCode="#,##0.00"/>
    </dxf>
    <dxf>
      <numFmt numFmtId="0" formatCode="General"/>
    </dxf>
    <dxf>
      <font>
        <color rgb="FFFF0000"/>
      </font>
    </dxf>
    <dxf>
      <numFmt numFmtId="0" formatCode="General"/>
    </dxf>
    <dxf>
      <numFmt numFmtId="0" formatCode="General"/>
    </dxf>
    <dxf>
      <numFmt numFmtId="0" formatCode="General"/>
    </dxf>
    <dxf>
      <numFmt numFmtId="4" formatCode="#,##0.00"/>
    </dxf>
    <dxf>
      <numFmt numFmtId="0" formatCode="General"/>
    </dxf>
    <dxf>
      <numFmt numFmtId="0" formatCode="General"/>
    </dxf>
    <dxf>
      <font>
        <color rgb="FFFF0000"/>
      </font>
    </dxf>
    <dxf>
      <numFmt numFmtId="0" formatCode="General"/>
    </dxf>
    <dxf>
      <numFmt numFmtId="4" formatCode="#,##0.00"/>
    </dxf>
    <dxf>
      <numFmt numFmtId="0" formatCode="General"/>
    </dxf>
    <dxf>
      <numFmt numFmtId="0" formatCode="General"/>
    </dxf>
    <dxf>
      <font>
        <color rgb="FFFF0000"/>
      </font>
    </dxf>
    <dxf>
      <numFmt numFmtId="0" formatCode="General"/>
    </dxf>
    <dxf>
      <numFmt numFmtId="4" formatCode="#,##0.00"/>
    </dxf>
    <dxf>
      <numFmt numFmtId="0" formatCode="General"/>
    </dxf>
    <dxf>
      <font>
        <color rgb="FFFF0000"/>
      </font>
    </dxf>
    <dxf>
      <numFmt numFmtId="0" formatCode="General"/>
    </dxf>
    <dxf>
      <numFmt numFmtId="0" formatCode="General"/>
    </dxf>
    <dxf>
      <numFmt numFmtId="0" formatCode="General"/>
    </dxf>
    <dxf>
      <alignment horizontal="left" vertical="center" textRotation="0" wrapText="0" indent="0" justifyLastLine="0" shrinkToFit="0" readingOrder="0"/>
    </dxf>
    <dxf>
      <numFmt numFmtId="14" formatCode="0.00%"/>
    </dxf>
    <dxf>
      <font>
        <i/>
      </font>
    </dxf>
    <dxf>
      <font>
        <i/>
      </font>
    </dxf>
    <dxf>
      <font>
        <i/>
      </font>
    </dxf>
    <dxf>
      <alignment wrapText="1" readingOrder="0"/>
    </dxf>
    <dxf>
      <alignment wrapText="1" readingOrder="0"/>
    </dxf>
    <dxf>
      <numFmt numFmtId="3" formatCode="#,##0"/>
    </dxf>
    <dxf>
      <numFmt numFmtId="3" formatCode="#,##0"/>
    </dxf>
    <dxf>
      <numFmt numFmtId="3" formatCode="#,##0"/>
    </dxf>
    <dxf>
      <numFmt numFmtId="3" formatCode="#,##0"/>
    </dxf>
    <dxf>
      <border>
        <left/>
      </border>
    </dxf>
    <dxf>
      <border>
        <left style="thin">
          <color theme="0"/>
        </left>
      </border>
    </dxf>
    <dxf>
      <border>
        <left style="thin">
          <color theme="0"/>
        </left>
      </border>
    </dxf>
    <dxf>
      <border>
        <left style="thin">
          <color theme="0"/>
        </left>
      </border>
    </dxf>
    <dxf>
      <border>
        <left style="thin">
          <color theme="0"/>
        </left>
      </border>
    </dxf>
    <dxf>
      <border>
        <right style="thin">
          <color theme="0"/>
        </right>
      </border>
    </dxf>
    <dxf>
      <border>
        <right style="thin">
          <color theme="0"/>
        </right>
      </border>
    </dxf>
    <dxf>
      <alignment wrapText="1" readingOrder="0"/>
    </dxf>
    <dxf>
      <alignment wrapText="1" readingOrder="0"/>
    </dxf>
    <dxf>
      <alignment horizontal="center" vertical="bottom" textRotation="0" wrapText="0" indent="0" justifyLastLine="0" shrinkToFit="0" readingOrder="0"/>
    </dxf>
    <dxf>
      <font>
        <strike val="0"/>
        <outline val="0"/>
        <shadow val="0"/>
        <u val="none"/>
        <vertAlign val="baseline"/>
        <sz val="12"/>
      </font>
      <numFmt numFmtId="164" formatCode="[$-409]m/d/yy\ h:mm\ AM/PM;@"/>
      <alignment horizontal="center" vertical="center"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2"/>
      </font>
      <numFmt numFmtId="3" formatCode="#,##0"/>
      <alignment horizontal="center" vertical="center"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2"/>
      </font>
      <numFmt numFmtId="3" formatCode="#,##0"/>
      <alignment horizontal="right"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2"/>
      </font>
      <numFmt numFmtId="3" formatCode="#,##0"/>
      <alignment horizontal="right"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2"/>
      </font>
      <numFmt numFmtId="3" formatCode="#,##0"/>
      <alignment horizontal="right"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2"/>
      </font>
      <numFmt numFmtId="3" formatCode="#,##0"/>
      <alignment horizontal="right" vertical="bottom" textRotation="0" wrapText="0" indent="0" justifyLastLine="0" shrinkToFit="0" readingOrder="0"/>
    </dxf>
    <dxf>
      <font>
        <b val="0"/>
        <strike val="0"/>
        <outline val="0"/>
        <shadow val="0"/>
        <u val="none"/>
        <vertAlign val="baseline"/>
        <sz val="12"/>
      </font>
      <numFmt numFmtId="3" formatCode="#,##0"/>
      <alignment horizontal="right"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2"/>
      </font>
      <alignment horizontal="center" textRotation="0" indent="0" justifyLastLine="0" shrinkToFit="0" readingOrder="0"/>
    </dxf>
    <dxf>
      <font>
        <strike val="0"/>
        <outline val="0"/>
        <shadow val="0"/>
        <u val="none"/>
        <vertAlign val="baseline"/>
        <sz val="12"/>
      </font>
    </dxf>
    <dxf>
      <font>
        <strike val="0"/>
        <outline val="0"/>
        <shadow val="0"/>
        <u val="none"/>
        <vertAlign val="baseline"/>
        <sz val="12"/>
      </font>
    </dxf>
    <dxf>
      <font>
        <strike val="0"/>
        <outline val="0"/>
        <shadow val="0"/>
        <u val="none"/>
        <vertAlign val="baseline"/>
        <sz val="12"/>
      </font>
    </dxf>
    <dxf>
      <font>
        <strike val="0"/>
        <outline val="0"/>
        <shadow val="0"/>
        <u val="none"/>
        <vertAlign val="baseline"/>
        <sz val="12"/>
      </font>
      <numFmt numFmtId="0" formatCode="General"/>
    </dxf>
    <dxf>
      <font>
        <strike val="0"/>
        <outline val="0"/>
        <shadow val="0"/>
        <u val="none"/>
        <vertAlign val="baseline"/>
        <sz val="12"/>
      </font>
    </dxf>
    <dxf>
      <font>
        <strike val="0"/>
        <outline val="0"/>
        <shadow val="0"/>
        <u val="none"/>
        <vertAlign val="baseline"/>
        <sz val="12"/>
      </font>
    </dxf>
    <dxf>
      <alignment horizontal="left" vertical="bottom" textRotation="0" wrapText="0" indent="0" justifyLastLine="0" shrinkToFit="0" readingOrder="0"/>
    </dxf>
    <dxf>
      <font>
        <strike val="0"/>
        <outline val="0"/>
        <shadow val="0"/>
        <u val="none"/>
        <vertAlign val="baseline"/>
        <sz val="12"/>
      </font>
      <alignment horizontal="left" vertical="bottom" textRotation="0" wrapText="0" indent="0" justifyLastLine="0" shrinkToFit="0" readingOrder="0"/>
    </dxf>
    <dxf>
      <border outline="0">
        <top style="thick">
          <color theme="4"/>
        </top>
      </border>
    </dxf>
    <dxf>
      <font>
        <strike val="0"/>
        <outline val="0"/>
        <shadow val="0"/>
        <u val="none"/>
        <vertAlign val="baseline"/>
        <sz val="12"/>
      </font>
      <alignment horizontal="center" vertical="bottom" textRotation="0" wrapText="0" indent="0" justifyLastLine="0" shrinkToFit="0" readingOrder="0"/>
    </dxf>
    <dxf>
      <font>
        <b/>
        <i val="0"/>
        <strike val="0"/>
        <condense val="0"/>
        <extend val="0"/>
        <outline val="0"/>
        <shadow val="0"/>
        <u val="none"/>
        <vertAlign val="baseline"/>
        <sz val="12"/>
        <color theme="1"/>
        <name val="Calibri"/>
        <scheme val="minor"/>
      </font>
      <alignment horizontal="center" vertical="center" textRotation="0" wrapText="1" indent="0" justifyLastLine="0" shrinkToFit="0" readingOrder="0"/>
    </dxf>
    <dxf>
      <font>
        <color rgb="FF9C0006"/>
      </font>
      <fill>
        <patternFill>
          <bgColor rgb="FFFFC7CE"/>
        </patternFill>
      </fill>
    </dxf>
    <dxf>
      <fill>
        <patternFill>
          <bgColor rgb="FFFF0000"/>
        </patternFill>
      </fill>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3.xml"/><Relationship Id="rId39" Type="http://schemas.openxmlformats.org/officeDocument/2006/relationships/customXml" Target="../customXml/item1.xml"/><Relationship Id="rId21" Type="http://schemas.openxmlformats.org/officeDocument/2006/relationships/pivotCacheDefinition" Target="pivotCache/pivotCacheDefinition1.xml"/><Relationship Id="rId34" Type="http://schemas.openxmlformats.org/officeDocument/2006/relationships/connections" Target="connections.xml"/><Relationship Id="rId42" Type="http://schemas.openxmlformats.org/officeDocument/2006/relationships/customXml" Target="../customXml/item4.xml"/><Relationship Id="rId47" Type="http://schemas.openxmlformats.org/officeDocument/2006/relationships/customXml" Target="../customXml/item9.xml"/><Relationship Id="rId50" Type="http://schemas.openxmlformats.org/officeDocument/2006/relationships/customXml" Target="../customXml/item12.xml"/><Relationship Id="rId55" Type="http://schemas.openxmlformats.org/officeDocument/2006/relationships/customXml" Target="../customXml/item17.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microsoft.com/office/2007/relationships/slicerCache" Target="slicerCaches/slicerCache6.xml"/><Relationship Id="rId11" Type="http://schemas.openxmlformats.org/officeDocument/2006/relationships/worksheet" Target="worksheets/sheet11.xml"/><Relationship Id="rId24" Type="http://schemas.microsoft.com/office/2007/relationships/slicerCache" Target="slicerCaches/slicerCache1.xml"/><Relationship Id="rId32" Type="http://schemas.microsoft.com/office/2007/relationships/slicerCache" Target="slicerCaches/slicerCache9.xml"/><Relationship Id="rId37" Type="http://schemas.microsoft.com/office/2007/relationships/customDataProps" Target="customData/itemProps1.xml"/><Relationship Id="rId40" Type="http://schemas.openxmlformats.org/officeDocument/2006/relationships/customXml" Target="../customXml/item2.xml"/><Relationship Id="rId45" Type="http://schemas.openxmlformats.org/officeDocument/2006/relationships/customXml" Target="../customXml/item7.xml"/><Relationship Id="rId53" Type="http://schemas.openxmlformats.org/officeDocument/2006/relationships/customXml" Target="../customXml/item15.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07/relationships/slicerCache" Target="slicerCaches/slicerCache8.xml"/><Relationship Id="rId44" Type="http://schemas.openxmlformats.org/officeDocument/2006/relationships/customXml" Target="../customXml/item6.xml"/><Relationship Id="rId52" Type="http://schemas.openxmlformats.org/officeDocument/2006/relationships/customXml" Target="../customXml/item1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2.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tyles" Target="styles.xml"/><Relationship Id="rId43" Type="http://schemas.openxmlformats.org/officeDocument/2006/relationships/customXml" Target="../customXml/item5.xml"/><Relationship Id="rId48" Type="http://schemas.openxmlformats.org/officeDocument/2006/relationships/customXml" Target="../customXml/item10.xml"/><Relationship Id="rId56" Type="http://schemas.openxmlformats.org/officeDocument/2006/relationships/customXml" Target="../customXml/item18.xml"/><Relationship Id="rId8" Type="http://schemas.openxmlformats.org/officeDocument/2006/relationships/worksheet" Target="worksheets/sheet8.xml"/><Relationship Id="rId51" Type="http://schemas.openxmlformats.org/officeDocument/2006/relationships/customXml" Target="../customXml/item1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2.xml"/><Relationship Id="rId33" Type="http://schemas.openxmlformats.org/officeDocument/2006/relationships/theme" Target="theme/theme1.xml"/><Relationship Id="rId38" Type="http://schemas.openxmlformats.org/officeDocument/2006/relationships/calcChain" Target="calcChain.xml"/><Relationship Id="rId46" Type="http://schemas.openxmlformats.org/officeDocument/2006/relationships/customXml" Target="../customXml/item8.xml"/><Relationship Id="rId20" Type="http://schemas.openxmlformats.org/officeDocument/2006/relationships/worksheet" Target="worksheets/sheet20.xml"/><Relationship Id="rId41" Type="http://schemas.openxmlformats.org/officeDocument/2006/relationships/customXml" Target="../customXml/item3.xml"/><Relationship Id="rId54" Type="http://schemas.openxmlformats.org/officeDocument/2006/relationships/customXml" Target="../customXml/item1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pivotCacheDefinition" Target="pivotCache/pivotCacheDefinition3.xml"/><Relationship Id="rId28" Type="http://schemas.microsoft.com/office/2007/relationships/slicerCache" Target="slicerCaches/slicerCache5.xml"/><Relationship Id="rId36" Type="http://schemas.openxmlformats.org/officeDocument/2006/relationships/sharedStrings" Target="sharedStrings.xml"/><Relationship Id="rId49" Type="http://schemas.openxmlformats.org/officeDocument/2006/relationships/customXml" Target="../customXml/item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2016 Annual Base Salary</a:t>
            </a:r>
          </a:p>
        </c:rich>
      </c:tx>
      <c:overlay val="0"/>
    </c:title>
    <c:autoTitleDeleted val="0"/>
    <c:plotArea>
      <c:layout/>
      <c:barChart>
        <c:barDir val="col"/>
        <c:grouping val="clustered"/>
        <c:varyColors val="0"/>
        <c:ser>
          <c:idx val="0"/>
          <c:order val="0"/>
          <c:invertIfNegative val="0"/>
          <c:cat>
            <c:strRef>
              <c:f>Examples!$F$5:$F$17</c:f>
              <c:strCache>
                <c:ptCount val="13"/>
                <c:pt idx="0">
                  <c:v>Caroline Diener</c:v>
                </c:pt>
                <c:pt idx="1">
                  <c:v>Cristina Taft</c:v>
                </c:pt>
                <c:pt idx="2">
                  <c:v>Ingrid White</c:v>
                </c:pt>
                <c:pt idx="3">
                  <c:v>Jane Deer</c:v>
                </c:pt>
                <c:pt idx="4">
                  <c:v>Jeffrey Smith</c:v>
                </c:pt>
                <c:pt idx="5">
                  <c:v>John Doe</c:v>
                </c:pt>
                <c:pt idx="6">
                  <c:v>Johnson Johnson</c:v>
                </c:pt>
                <c:pt idx="7">
                  <c:v>Kim Jones</c:v>
                </c:pt>
                <c:pt idx="8">
                  <c:v>Robert Rolling</c:v>
                </c:pt>
                <c:pt idx="9">
                  <c:v>Samuel Beacher</c:v>
                </c:pt>
                <c:pt idx="10">
                  <c:v>Semrel Mousta</c:v>
                </c:pt>
                <c:pt idx="11">
                  <c:v>Tom Lones</c:v>
                </c:pt>
                <c:pt idx="12">
                  <c:v>Tony Prince</c:v>
                </c:pt>
              </c:strCache>
            </c:strRef>
          </c:cat>
          <c:val>
            <c:numRef>
              <c:f>Examples!$K$5:$K$17</c:f>
              <c:numCache>
                <c:formatCode>#,##0</c:formatCode>
                <c:ptCount val="13"/>
                <c:pt idx="0">
                  <c:v>72000</c:v>
                </c:pt>
                <c:pt idx="1">
                  <c:v>60000</c:v>
                </c:pt>
                <c:pt idx="2">
                  <c:v>64412.307692307688</c:v>
                </c:pt>
                <c:pt idx="3">
                  <c:v>30000</c:v>
                </c:pt>
                <c:pt idx="4">
                  <c:v>80000</c:v>
                </c:pt>
                <c:pt idx="5">
                  <c:v>120000</c:v>
                </c:pt>
                <c:pt idx="6">
                  <c:v>70000</c:v>
                </c:pt>
                <c:pt idx="7">
                  <c:v>46008</c:v>
                </c:pt>
                <c:pt idx="8">
                  <c:v>63000</c:v>
                </c:pt>
                <c:pt idx="9">
                  <c:v>70000</c:v>
                </c:pt>
                <c:pt idx="10">
                  <c:v>70008</c:v>
                </c:pt>
                <c:pt idx="11">
                  <c:v>46000</c:v>
                </c:pt>
                <c:pt idx="12">
                  <c:v>70000</c:v>
                </c:pt>
              </c:numCache>
            </c:numRef>
          </c:val>
          <c:extLst>
            <c:ext xmlns:c16="http://schemas.microsoft.com/office/drawing/2014/chart" uri="{C3380CC4-5D6E-409C-BE32-E72D297353CC}">
              <c16:uniqueId val="{00000000-57CE-1546-84A6-233E63B847C5}"/>
            </c:ext>
          </c:extLst>
        </c:ser>
        <c:dLbls>
          <c:showLegendKey val="0"/>
          <c:showVal val="0"/>
          <c:showCatName val="0"/>
          <c:showSerName val="0"/>
          <c:showPercent val="0"/>
          <c:showBubbleSize val="0"/>
        </c:dLbls>
        <c:gapWidth val="150"/>
        <c:axId val="765387136"/>
        <c:axId val="765388672"/>
      </c:barChart>
      <c:catAx>
        <c:axId val="765387136"/>
        <c:scaling>
          <c:orientation val="minMax"/>
        </c:scaling>
        <c:delete val="0"/>
        <c:axPos val="b"/>
        <c:numFmt formatCode="General" sourceLinked="0"/>
        <c:majorTickMark val="none"/>
        <c:minorTickMark val="none"/>
        <c:tickLblPos val="nextTo"/>
        <c:crossAx val="765388672"/>
        <c:crosses val="autoZero"/>
        <c:auto val="1"/>
        <c:lblAlgn val="ctr"/>
        <c:lblOffset val="100"/>
        <c:noMultiLvlLbl val="0"/>
      </c:catAx>
      <c:valAx>
        <c:axId val="765388672"/>
        <c:scaling>
          <c:orientation val="minMax"/>
        </c:scaling>
        <c:delete val="0"/>
        <c:axPos val="l"/>
        <c:majorGridlines/>
        <c:numFmt formatCode="#,##0" sourceLinked="1"/>
        <c:majorTickMark val="none"/>
        <c:minorTickMark val="none"/>
        <c:tickLblPos val="nextTo"/>
        <c:txPr>
          <a:bodyPr rot="0" vert="horz" anchor="ctr" anchorCtr="0"/>
          <a:lstStyle/>
          <a:p>
            <a:pPr>
              <a:defRPr/>
            </a:pPr>
            <a:endParaRPr lang="en-US"/>
          </a:p>
        </c:txPr>
        <c:crossAx val="765387136"/>
        <c:crosses val="autoZero"/>
        <c:crossBetween val="between"/>
        <c:dispUnits>
          <c:builtInUnit val="thousands"/>
          <c:dispUnitsLbl/>
        </c:dispUnits>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[Introduction-to-Excel-for-compensation-and-benefits.xlsx]Pivot Chart!PivotTable1</c:name>
    <c:fmtId val="0"/>
  </c:pivotSource>
  <c:chart>
    <c:autoTitleDeleted val="1"/>
    <c:pivotFmts>
      <c:pivotFmt>
        <c:idx val="0"/>
        <c:marker>
          <c:symbol val="none"/>
        </c:marker>
        <c:dLbl>
          <c:idx val="0"/>
          <c:delete val="1"/>
          <c:extLst>
            <c:ext xmlns:c15="http://schemas.microsoft.com/office/drawing/2012/chart" uri="{CE6537A1-D6FC-4f65-9D91-7224C49458BB}"/>
          </c:extLst>
        </c:dLbl>
      </c:pivotFmt>
      <c:pivotFmt>
        <c:idx val="1"/>
        <c:spPr>
          <a:solidFill>
            <a:schemeClr val="tx2">
              <a:lumMod val="50000"/>
            </a:schemeClr>
          </a:solidFill>
        </c:spPr>
      </c:pivotFmt>
      <c:pivotFmt>
        <c:idx val="2"/>
        <c:spPr>
          <a:solidFill>
            <a:schemeClr val="tx2">
              <a:lumMod val="50000"/>
            </a:schemeClr>
          </a:solidFill>
        </c:spPr>
      </c:pivotFmt>
    </c:pivotFmts>
    <c:plotArea>
      <c:layout/>
      <c:barChart>
        <c:barDir val="col"/>
        <c:grouping val="clustered"/>
        <c:varyColors val="0"/>
        <c:ser>
          <c:idx val="0"/>
          <c:order val="0"/>
          <c:tx>
            <c:strRef>
              <c:f>'Pivot Chart'!$C$2</c:f>
              <c:strCache>
                <c:ptCount val="1"/>
                <c:pt idx="0">
                  <c:v>Total</c:v>
                </c:pt>
              </c:strCache>
            </c:strRef>
          </c:tx>
          <c:invertIfNegative val="0"/>
          <c:dPt>
            <c:idx val="0"/>
            <c:invertIfNegative val="0"/>
            <c:bubble3D val="0"/>
            <c:spPr>
              <a:solidFill>
                <a:schemeClr val="tx2">
                  <a:lumMod val="50000"/>
                </a:schemeClr>
              </a:solidFill>
            </c:spPr>
            <c:extLst>
              <c:ext xmlns:c16="http://schemas.microsoft.com/office/drawing/2014/chart" uri="{C3380CC4-5D6E-409C-BE32-E72D297353CC}">
                <c16:uniqueId val="{00000001-A8DD-D547-9E95-C080F7649046}"/>
              </c:ext>
            </c:extLst>
          </c:dPt>
          <c:dPt>
            <c:idx val="1"/>
            <c:invertIfNegative val="0"/>
            <c:bubble3D val="0"/>
            <c:spPr>
              <a:solidFill>
                <a:schemeClr val="tx2">
                  <a:lumMod val="50000"/>
                </a:schemeClr>
              </a:solidFill>
            </c:spPr>
            <c:extLst>
              <c:ext xmlns:c16="http://schemas.microsoft.com/office/drawing/2014/chart" uri="{C3380CC4-5D6E-409C-BE32-E72D297353CC}">
                <c16:uniqueId val="{00000003-A8DD-D547-9E95-C080F7649046}"/>
              </c:ext>
            </c:extLst>
          </c:dPt>
          <c:cat>
            <c:multiLvlStrRef>
              <c:f>'Pivot Chart'!$B$3:$B$17</c:f>
              <c:multiLvlStrCache>
                <c:ptCount val="12"/>
                <c:lvl>
                  <c:pt idx="0">
                    <c:v>Jeffrey Smith</c:v>
                  </c:pt>
                  <c:pt idx="1">
                    <c:v>John Doe</c:v>
                  </c:pt>
                  <c:pt idx="2">
                    <c:v>Caroline Diener</c:v>
                  </c:pt>
                  <c:pt idx="3">
                    <c:v>Ingrid White</c:v>
                  </c:pt>
                  <c:pt idx="4">
                    <c:v>Jane Deer</c:v>
                  </c:pt>
                  <c:pt idx="5">
                    <c:v>Johnson Johnson</c:v>
                  </c:pt>
                  <c:pt idx="6">
                    <c:v>Kim Jones</c:v>
                  </c:pt>
                  <c:pt idx="7">
                    <c:v>Robert Rolling</c:v>
                  </c:pt>
                  <c:pt idx="8">
                    <c:v>Samuel Beacher</c:v>
                  </c:pt>
                  <c:pt idx="9">
                    <c:v>Semrel Mousta</c:v>
                  </c:pt>
                  <c:pt idx="10">
                    <c:v>Tom Lones</c:v>
                  </c:pt>
                  <c:pt idx="11">
                    <c:v>Tony Prince</c:v>
                  </c:pt>
                </c:lvl>
                <c:lvl>
                  <c:pt idx="0">
                    <c:v>Executive</c:v>
                  </c:pt>
                  <c:pt idx="2">
                    <c:v>Non-Executive</c:v>
                  </c:pt>
                </c:lvl>
              </c:multiLvlStrCache>
            </c:multiLvlStrRef>
          </c:cat>
          <c:val>
            <c:numRef>
              <c:f>'Pivot Chart'!$C$3:$C$17</c:f>
              <c:numCache>
                <c:formatCode>General</c:formatCode>
                <c:ptCount val="12"/>
                <c:pt idx="0">
                  <c:v>80000</c:v>
                </c:pt>
                <c:pt idx="1">
                  <c:v>120000</c:v>
                </c:pt>
                <c:pt idx="2">
                  <c:v>72000</c:v>
                </c:pt>
                <c:pt idx="3">
                  <c:v>64412.307692307688</c:v>
                </c:pt>
                <c:pt idx="4">
                  <c:v>30000</c:v>
                </c:pt>
                <c:pt idx="5">
                  <c:v>70000</c:v>
                </c:pt>
                <c:pt idx="6">
                  <c:v>46008</c:v>
                </c:pt>
                <c:pt idx="7">
                  <c:v>70000</c:v>
                </c:pt>
                <c:pt idx="8">
                  <c:v>70000</c:v>
                </c:pt>
                <c:pt idx="9">
                  <c:v>70008</c:v>
                </c:pt>
                <c:pt idx="10">
                  <c:v>46000</c:v>
                </c:pt>
                <c:pt idx="11">
                  <c:v>70000</c:v>
                </c:pt>
              </c:numCache>
            </c:numRef>
          </c:val>
          <c:extLst>
            <c:ext xmlns:c16="http://schemas.microsoft.com/office/drawing/2014/chart" uri="{C3380CC4-5D6E-409C-BE32-E72D297353CC}">
              <c16:uniqueId val="{00000004-A8DD-D547-9E95-C080F7649046}"/>
            </c:ext>
          </c:extLst>
        </c:ser>
        <c:dLbls>
          <c:showLegendKey val="0"/>
          <c:showVal val="0"/>
          <c:showCatName val="0"/>
          <c:showSerName val="0"/>
          <c:showPercent val="0"/>
          <c:showBubbleSize val="0"/>
        </c:dLbls>
        <c:gapWidth val="150"/>
        <c:axId val="765784832"/>
        <c:axId val="765786368"/>
      </c:barChart>
      <c:catAx>
        <c:axId val="765784832"/>
        <c:scaling>
          <c:orientation val="minMax"/>
        </c:scaling>
        <c:delete val="0"/>
        <c:axPos val="b"/>
        <c:numFmt formatCode="General" sourceLinked="0"/>
        <c:majorTickMark val="out"/>
        <c:minorTickMark val="none"/>
        <c:tickLblPos val="nextTo"/>
        <c:crossAx val="765786368"/>
        <c:crosses val="autoZero"/>
        <c:auto val="1"/>
        <c:lblAlgn val="ctr"/>
        <c:lblOffset val="100"/>
        <c:noMultiLvlLbl val="0"/>
      </c:catAx>
      <c:valAx>
        <c:axId val="765786368"/>
        <c:scaling>
          <c:orientation val="minMax"/>
        </c:scaling>
        <c:delete val="0"/>
        <c:axPos val="l"/>
        <c:majorGridlines/>
        <c:numFmt formatCode="#,##0\ &quot;€&quot;" sourceLinked="0"/>
        <c:majorTickMark val="out"/>
        <c:minorTickMark val="none"/>
        <c:tickLblPos val="nextTo"/>
        <c:crossAx val="765784832"/>
        <c:crosses val="autoZero"/>
        <c:crossBetween val="between"/>
        <c:dispUnits>
          <c:builtInUnit val="thousands"/>
          <c:dispUnitsLbl/>
        </c:dispUnits>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[Introduction-to-Excel-for-compensation-and-benefits.xlsx](6)!PivotTable2</c:name>
    <c:fmtId val="1"/>
  </c:pivotSource>
  <c:chart>
    <c:autoTitleDeleted val="0"/>
    <c:pivotFmts>
      <c:pivotFmt>
        <c:idx val="0"/>
        <c:marker>
          <c:symbol val="none"/>
        </c:marker>
      </c:pivotFmt>
      <c:pivotFmt>
        <c:idx val="1"/>
        <c:spPr>
          <a:solidFill>
            <a:schemeClr val="accent3"/>
          </a:solidFill>
        </c:spPr>
      </c:pivotFmt>
      <c:pivotFmt>
        <c:idx val="2"/>
        <c:spPr>
          <a:solidFill>
            <a:schemeClr val="accent3"/>
          </a:solidFill>
        </c:spPr>
      </c:pivotFmt>
      <c:pivotFmt>
        <c:idx val="3"/>
        <c:marker>
          <c:symbol val="none"/>
        </c:marker>
        <c:dLbl>
          <c:idx val="0"/>
          <c:delete val="1"/>
          <c:extLst>
            <c:ext xmlns:c15="http://schemas.microsoft.com/office/drawing/2012/chart" uri="{CE6537A1-D6FC-4f65-9D91-7224C49458BB}"/>
          </c:extLst>
        </c:dLbl>
      </c:pivotFmt>
      <c:pivotFmt>
        <c:idx val="4"/>
        <c:spPr>
          <a:solidFill>
            <a:schemeClr val="accent3"/>
          </a:solidFill>
        </c:spPr>
      </c:pivotFmt>
      <c:pivotFmt>
        <c:idx val="5"/>
        <c:spPr>
          <a:solidFill>
            <a:schemeClr val="accent3"/>
          </a:solidFill>
        </c:spPr>
      </c:pivotFmt>
      <c:pivotFmt>
        <c:idx val="6"/>
        <c:spPr>
          <a:solidFill>
            <a:schemeClr val="accent1">
              <a:lumMod val="60000"/>
              <a:lumOff val="40000"/>
            </a:schemeClr>
          </a:solidFill>
        </c:spPr>
        <c:marker>
          <c:symbol val="none"/>
        </c:marker>
        <c:dLbl>
          <c:idx val="0"/>
          <c:delete val="1"/>
          <c:extLst>
            <c:ext xmlns:c15="http://schemas.microsoft.com/office/drawing/2012/chart" uri="{CE6537A1-D6FC-4f65-9D91-7224C49458BB}"/>
          </c:extLst>
        </c:dLbl>
      </c:pivotFmt>
      <c:pivotFmt>
        <c:idx val="7"/>
        <c:spPr>
          <a:solidFill>
            <a:schemeClr val="accent3">
              <a:lumMod val="60000"/>
              <a:lumOff val="40000"/>
            </a:schemeClr>
          </a:solidFill>
        </c:spPr>
      </c:pivotFmt>
      <c:pivotFmt>
        <c:idx val="8"/>
        <c:spPr>
          <a:solidFill>
            <a:schemeClr val="accent3">
              <a:lumMod val="60000"/>
              <a:lumOff val="40000"/>
            </a:schemeClr>
          </a:solidFill>
        </c:spPr>
      </c:pivotFmt>
    </c:pivotFmts>
    <c:plotArea>
      <c:layout/>
      <c:barChart>
        <c:barDir val="col"/>
        <c:grouping val="clustered"/>
        <c:varyColors val="0"/>
        <c:ser>
          <c:idx val="0"/>
          <c:order val="0"/>
          <c:tx>
            <c:strRef>
              <c:f>'(6)'!$G$21</c:f>
              <c:strCache>
                <c:ptCount val="1"/>
                <c:pt idx="0">
                  <c:v>Sum of 2016 Annual Base Salary</c:v>
                </c:pt>
              </c:strCache>
            </c:strRef>
          </c:tx>
          <c:invertIfNegative val="0"/>
          <c:dPt>
            <c:idx val="0"/>
            <c:invertIfNegative val="0"/>
            <c:bubble3D val="0"/>
            <c:spPr>
              <a:solidFill>
                <a:schemeClr val="accent3"/>
              </a:solidFill>
            </c:spPr>
            <c:extLst>
              <c:ext xmlns:c16="http://schemas.microsoft.com/office/drawing/2014/chart" uri="{C3380CC4-5D6E-409C-BE32-E72D297353CC}">
                <c16:uniqueId val="{00000001-70BF-A84F-BB19-A16B9FA7F2F0}"/>
              </c:ext>
            </c:extLst>
          </c:dPt>
          <c:dPt>
            <c:idx val="1"/>
            <c:invertIfNegative val="0"/>
            <c:bubble3D val="0"/>
            <c:spPr>
              <a:solidFill>
                <a:schemeClr val="accent3"/>
              </a:solidFill>
            </c:spPr>
            <c:extLst>
              <c:ext xmlns:c16="http://schemas.microsoft.com/office/drawing/2014/chart" uri="{C3380CC4-5D6E-409C-BE32-E72D297353CC}">
                <c16:uniqueId val="{00000003-70BF-A84F-BB19-A16B9FA7F2F0}"/>
              </c:ext>
            </c:extLst>
          </c:dPt>
          <c:cat>
            <c:multiLvlStrRef>
              <c:f>'(6)'!$F$22:$F$37</c:f>
              <c:multiLvlStrCache>
                <c:ptCount val="13"/>
                <c:lvl>
                  <c:pt idx="0">
                    <c:v>Jeffrey Smith</c:v>
                  </c:pt>
                  <c:pt idx="1">
                    <c:v>John Doe</c:v>
                  </c:pt>
                  <c:pt idx="2">
                    <c:v>Caroline Diener</c:v>
                  </c:pt>
                  <c:pt idx="3">
                    <c:v>Cristina Taft</c:v>
                  </c:pt>
                  <c:pt idx="4">
                    <c:v>Ingrid White</c:v>
                  </c:pt>
                  <c:pt idx="5">
                    <c:v>Jane Deer</c:v>
                  </c:pt>
                  <c:pt idx="6">
                    <c:v>Johnson Johnsson</c:v>
                  </c:pt>
                  <c:pt idx="7">
                    <c:v>Kim Jones</c:v>
                  </c:pt>
                  <c:pt idx="8">
                    <c:v>Robert Rolling</c:v>
                  </c:pt>
                  <c:pt idx="9">
                    <c:v>Samuel Beacher</c:v>
                  </c:pt>
                  <c:pt idx="10">
                    <c:v>Semrel Mousta</c:v>
                  </c:pt>
                  <c:pt idx="11">
                    <c:v>Tom Lones</c:v>
                  </c:pt>
                  <c:pt idx="12">
                    <c:v>Tony Prince</c:v>
                  </c:pt>
                </c:lvl>
                <c:lvl>
                  <c:pt idx="0">
                    <c:v>Executive</c:v>
                  </c:pt>
                  <c:pt idx="2">
                    <c:v>Non-Executive</c:v>
                  </c:pt>
                </c:lvl>
              </c:multiLvlStrCache>
            </c:multiLvlStrRef>
          </c:cat>
          <c:val>
            <c:numRef>
              <c:f>'(6)'!$G$22:$G$37</c:f>
              <c:numCache>
                <c:formatCode>General</c:formatCode>
                <c:ptCount val="13"/>
                <c:pt idx="0">
                  <c:v>80000</c:v>
                </c:pt>
                <c:pt idx="1">
                  <c:v>120000</c:v>
                </c:pt>
                <c:pt idx="2">
                  <c:v>144000</c:v>
                </c:pt>
                <c:pt idx="3">
                  <c:v>60000</c:v>
                </c:pt>
                <c:pt idx="4">
                  <c:v>64412.307692307688</c:v>
                </c:pt>
                <c:pt idx="5">
                  <c:v>30000</c:v>
                </c:pt>
                <c:pt idx="6">
                  <c:v>70000</c:v>
                </c:pt>
                <c:pt idx="7">
                  <c:v>46008</c:v>
                </c:pt>
                <c:pt idx="8">
                  <c:v>63000</c:v>
                </c:pt>
                <c:pt idx="9">
                  <c:v>70000</c:v>
                </c:pt>
                <c:pt idx="10">
                  <c:v>70008</c:v>
                </c:pt>
                <c:pt idx="11">
                  <c:v>46000</c:v>
                </c:pt>
                <c:pt idx="12">
                  <c:v>70000</c:v>
                </c:pt>
              </c:numCache>
            </c:numRef>
          </c:val>
          <c:extLst>
            <c:ext xmlns:c16="http://schemas.microsoft.com/office/drawing/2014/chart" uri="{C3380CC4-5D6E-409C-BE32-E72D297353CC}">
              <c16:uniqueId val="{00000004-70BF-A84F-BB19-A16B9FA7F2F0}"/>
            </c:ext>
          </c:extLst>
        </c:ser>
        <c:ser>
          <c:idx val="1"/>
          <c:order val="1"/>
          <c:tx>
            <c:strRef>
              <c:f>'(6)'!$H$21</c:f>
              <c:strCache>
                <c:ptCount val="1"/>
                <c:pt idx="0">
                  <c:v>Sum of 2016 Annual Bonus
(at target)</c:v>
                </c:pt>
              </c:strCache>
            </c:strRef>
          </c:tx>
          <c:spPr>
            <a:solidFill>
              <a:schemeClr val="accent1">
                <a:lumMod val="60000"/>
                <a:lumOff val="40000"/>
              </a:schemeClr>
            </a:solidFill>
          </c:spPr>
          <c:invertIfNegative val="0"/>
          <c:dPt>
            <c:idx val="0"/>
            <c:invertIfNegative val="0"/>
            <c:bubble3D val="0"/>
            <c:spPr>
              <a:solidFill>
                <a:schemeClr val="accent3">
                  <a:lumMod val="60000"/>
                  <a:lumOff val="40000"/>
                </a:schemeClr>
              </a:solidFill>
            </c:spPr>
            <c:extLst>
              <c:ext xmlns:c16="http://schemas.microsoft.com/office/drawing/2014/chart" uri="{C3380CC4-5D6E-409C-BE32-E72D297353CC}">
                <c16:uniqueId val="{00000006-70BF-A84F-BB19-A16B9FA7F2F0}"/>
              </c:ext>
            </c:extLst>
          </c:dPt>
          <c:dPt>
            <c:idx val="1"/>
            <c:invertIfNegative val="0"/>
            <c:bubble3D val="0"/>
            <c:spPr>
              <a:solidFill>
                <a:schemeClr val="accent3">
                  <a:lumMod val="60000"/>
                  <a:lumOff val="40000"/>
                </a:schemeClr>
              </a:solidFill>
            </c:spPr>
            <c:extLst>
              <c:ext xmlns:c16="http://schemas.microsoft.com/office/drawing/2014/chart" uri="{C3380CC4-5D6E-409C-BE32-E72D297353CC}">
                <c16:uniqueId val="{00000008-70BF-A84F-BB19-A16B9FA7F2F0}"/>
              </c:ext>
            </c:extLst>
          </c:dPt>
          <c:cat>
            <c:multiLvlStrRef>
              <c:f>'(6)'!$F$22:$F$37</c:f>
              <c:multiLvlStrCache>
                <c:ptCount val="13"/>
                <c:lvl>
                  <c:pt idx="0">
                    <c:v>Jeffrey Smith</c:v>
                  </c:pt>
                  <c:pt idx="1">
                    <c:v>John Doe</c:v>
                  </c:pt>
                  <c:pt idx="2">
                    <c:v>Caroline Diener</c:v>
                  </c:pt>
                  <c:pt idx="3">
                    <c:v>Cristina Taft</c:v>
                  </c:pt>
                  <c:pt idx="4">
                    <c:v>Ingrid White</c:v>
                  </c:pt>
                  <c:pt idx="5">
                    <c:v>Jane Deer</c:v>
                  </c:pt>
                  <c:pt idx="6">
                    <c:v>Johnson Johnsson</c:v>
                  </c:pt>
                  <c:pt idx="7">
                    <c:v>Kim Jones</c:v>
                  </c:pt>
                  <c:pt idx="8">
                    <c:v>Robert Rolling</c:v>
                  </c:pt>
                  <c:pt idx="9">
                    <c:v>Samuel Beacher</c:v>
                  </c:pt>
                  <c:pt idx="10">
                    <c:v>Semrel Mousta</c:v>
                  </c:pt>
                  <c:pt idx="11">
                    <c:v>Tom Lones</c:v>
                  </c:pt>
                  <c:pt idx="12">
                    <c:v>Tony Prince</c:v>
                  </c:pt>
                </c:lvl>
                <c:lvl>
                  <c:pt idx="0">
                    <c:v>Executive</c:v>
                  </c:pt>
                  <c:pt idx="2">
                    <c:v>Non-Executive</c:v>
                  </c:pt>
                </c:lvl>
              </c:multiLvlStrCache>
            </c:multiLvlStrRef>
          </c:cat>
          <c:val>
            <c:numRef>
              <c:f>'(6)'!$H$22:$H$37</c:f>
              <c:numCache>
                <c:formatCode>General</c:formatCode>
                <c:ptCount val="13"/>
                <c:pt idx="0">
                  <c:v>10000</c:v>
                </c:pt>
                <c:pt idx="1">
                  <c:v>63000</c:v>
                </c:pt>
                <c:pt idx="2">
                  <c:v>40000</c:v>
                </c:pt>
                <c:pt idx="3">
                  <c:v>12000</c:v>
                </c:pt>
                <c:pt idx="4">
                  <c:v>12000</c:v>
                </c:pt>
                <c:pt idx="5">
                  <c:v>10000</c:v>
                </c:pt>
                <c:pt idx="6">
                  <c:v>18000</c:v>
                </c:pt>
                <c:pt idx="7">
                  <c:v>8000</c:v>
                </c:pt>
                <c:pt idx="8">
                  <c:v>11000</c:v>
                </c:pt>
                <c:pt idx="9">
                  <c:v>7000</c:v>
                </c:pt>
                <c:pt idx="10">
                  <c:v>20000</c:v>
                </c:pt>
                <c:pt idx="11">
                  <c:v>11000</c:v>
                </c:pt>
                <c:pt idx="12">
                  <c:v>10000</c:v>
                </c:pt>
              </c:numCache>
            </c:numRef>
          </c:val>
          <c:extLst>
            <c:ext xmlns:c16="http://schemas.microsoft.com/office/drawing/2014/chart" uri="{C3380CC4-5D6E-409C-BE32-E72D297353CC}">
              <c16:uniqueId val="{00000009-70BF-A84F-BB19-A16B9FA7F2F0}"/>
            </c:ext>
          </c:extLst>
        </c:ser>
        <c:dLbls>
          <c:showLegendKey val="0"/>
          <c:showVal val="0"/>
          <c:showCatName val="0"/>
          <c:showSerName val="0"/>
          <c:showPercent val="0"/>
          <c:showBubbleSize val="0"/>
        </c:dLbls>
        <c:gapWidth val="150"/>
        <c:axId val="762580992"/>
        <c:axId val="762582528"/>
      </c:barChart>
      <c:catAx>
        <c:axId val="762580992"/>
        <c:scaling>
          <c:orientation val="minMax"/>
        </c:scaling>
        <c:delete val="0"/>
        <c:axPos val="b"/>
        <c:numFmt formatCode="General" sourceLinked="0"/>
        <c:majorTickMark val="out"/>
        <c:minorTickMark val="none"/>
        <c:tickLblPos val="nextTo"/>
        <c:crossAx val="762582528"/>
        <c:crosses val="autoZero"/>
        <c:auto val="1"/>
        <c:lblAlgn val="ctr"/>
        <c:lblOffset val="100"/>
        <c:noMultiLvlLbl val="0"/>
      </c:catAx>
      <c:valAx>
        <c:axId val="762582528"/>
        <c:scaling>
          <c:orientation val="minMax"/>
        </c:scaling>
        <c:delete val="0"/>
        <c:axPos val="l"/>
        <c:majorGridlines/>
        <c:numFmt formatCode="#,##0" sourceLinked="0"/>
        <c:majorTickMark val="out"/>
        <c:minorTickMark val="none"/>
        <c:tickLblPos val="nextTo"/>
        <c:crossAx val="762580992"/>
        <c:crosses val="autoZero"/>
        <c:crossBetween val="between"/>
        <c:dispUnits>
          <c:builtInUnit val="thousands"/>
          <c:dispUnitsLbl/>
        </c:dispUnits>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ustomData/_rels/itemProps1.xml.rels><?xml version="1.0" encoding="UTF-8" standalone="yes"?>
<Relationships xmlns="http://schemas.openxmlformats.org/package/2006/relationships"><Relationship Id="rId1" Type="http://schemas.microsoft.com/office/2007/relationships/customData" Target="item1.data"/></Relationships>
</file>

<file path=xl/customData/itemProps1.xml><?xml version="1.0" encoding="utf-8"?>
<datastoreItem xmlns="http://schemas.microsoft.com/office/spreadsheetml/2009/9/main" id="Microsoft_SQLServer_AnalysisService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0</xdr:col>
      <xdr:colOff>161925</xdr:colOff>
      <xdr:row>2</xdr:row>
      <xdr:rowOff>9525</xdr:rowOff>
    </xdr:from>
    <xdr:to>
      <xdr:col>0</xdr:col>
      <xdr:colOff>1990725</xdr:colOff>
      <xdr:row>14</xdr:row>
      <xdr:rowOff>57150</xdr:rowOff>
    </xdr:to>
    <mc:AlternateContent xmlns:mc="http://schemas.openxmlformats.org/markup-compatibility/2006" xmlns:a14="http://schemas.microsoft.com/office/drawing/2010/main">
      <mc:Choice Requires="a14">
        <xdr:graphicFrame macro="">
          <xdr:nvGraphicFramePr>
            <xdr:cNvPr id="2" name="Relevant for Budge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microsoft.com/office/drawing/2010/slicer">
              <sle:slicer xmlns:sle="http://schemas.microsoft.com/office/drawing/2010/slicer" name="Relevant for Budget? 1"/>
            </a:graphicData>
          </a:graphic>
        </xdr:graphicFrame>
      </mc:Choice>
      <mc:Fallback xmlns="">
        <xdr:sp macro="" textlink="">
          <xdr:nvSpPr>
            <xdr:cNvPr id="0" name=""/>
            <xdr:cNvSpPr>
              <a:spLocks noTextEdit="1"/>
            </xdr:cNvSpPr>
          </xdr:nvSpPr>
          <xdr:spPr>
            <a:xfrm>
              <a:off x="161925" y="3905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19050</xdr:colOff>
      <xdr:row>1</xdr:row>
      <xdr:rowOff>0</xdr:rowOff>
    </xdr:from>
    <xdr:to>
      <xdr:col>15</xdr:col>
      <xdr:colOff>281268</xdr:colOff>
      <xdr:row>28</xdr:row>
      <xdr:rowOff>134471</xdr:rowOff>
    </xdr:to>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66674</xdr:colOff>
      <xdr:row>1</xdr:row>
      <xdr:rowOff>28575</xdr:rowOff>
    </xdr:from>
    <xdr:to>
      <xdr:col>19</xdr:col>
      <xdr:colOff>66673</xdr:colOff>
      <xdr:row>28</xdr:row>
      <xdr:rowOff>171450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19</xdr:col>
      <xdr:colOff>209550</xdr:colOff>
      <xdr:row>13</xdr:row>
      <xdr:rowOff>47625</xdr:rowOff>
    </xdr:from>
    <xdr:to>
      <xdr:col>22</xdr:col>
      <xdr:colOff>209550</xdr:colOff>
      <xdr:row>18</xdr:row>
      <xdr:rowOff>19050</xdr:rowOff>
    </xdr:to>
    <mc:AlternateContent xmlns:mc="http://schemas.openxmlformats.org/markup-compatibility/2006" xmlns:a14="http://schemas.microsoft.com/office/drawing/2010/main">
      <mc:Choice Requires="a14">
        <xdr:graphicFrame macro="">
          <xdr:nvGraphicFramePr>
            <xdr:cNvPr id="3" name="Employee Cluster">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microsoft.com/office/drawing/2010/slicer">
              <sle:slicer xmlns:sle="http://schemas.microsoft.com/office/drawing/2010/slicer" name="Employee Cluster"/>
            </a:graphicData>
          </a:graphic>
        </xdr:graphicFrame>
      </mc:Choice>
      <mc:Fallback xmlns="">
        <xdr:sp macro="" textlink="">
          <xdr:nvSpPr>
            <xdr:cNvPr id="0" name=""/>
            <xdr:cNvSpPr>
              <a:spLocks noTextEdit="1"/>
            </xdr:cNvSpPr>
          </xdr:nvSpPr>
          <xdr:spPr>
            <a:xfrm>
              <a:off x="12430125" y="2705100"/>
              <a:ext cx="1828800" cy="9239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209550</xdr:colOff>
      <xdr:row>8</xdr:row>
      <xdr:rowOff>28575</xdr:rowOff>
    </xdr:from>
    <xdr:to>
      <xdr:col>22</xdr:col>
      <xdr:colOff>209550</xdr:colOff>
      <xdr:row>13</xdr:row>
      <xdr:rowOff>0</xdr:rowOff>
    </xdr:to>
    <mc:AlternateContent xmlns:mc="http://schemas.openxmlformats.org/markup-compatibility/2006" xmlns:a14="http://schemas.microsoft.com/office/drawing/2010/main">
      <mc:Choice Requires="a14">
        <xdr:graphicFrame macro="">
          <xdr:nvGraphicFramePr>
            <xdr:cNvPr id="4" name="Relevant for Budget?">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microsoft.com/office/drawing/2010/slicer">
              <sle:slicer xmlns:sle="http://schemas.microsoft.com/office/drawing/2010/slicer" name="Relevant for Budget?"/>
            </a:graphicData>
          </a:graphic>
        </xdr:graphicFrame>
      </mc:Choice>
      <mc:Fallback xmlns="">
        <xdr:sp macro="" textlink="">
          <xdr:nvSpPr>
            <xdr:cNvPr id="0" name=""/>
            <xdr:cNvSpPr>
              <a:spLocks noTextEdit="1"/>
            </xdr:cNvSpPr>
          </xdr:nvSpPr>
          <xdr:spPr>
            <a:xfrm>
              <a:off x="12430125" y="1733550"/>
              <a:ext cx="1828800" cy="9239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209550</xdr:colOff>
      <xdr:row>18</xdr:row>
      <xdr:rowOff>66676</xdr:rowOff>
    </xdr:from>
    <xdr:to>
      <xdr:col>22</xdr:col>
      <xdr:colOff>209550</xdr:colOff>
      <xdr:row>28</xdr:row>
      <xdr:rowOff>161926</xdr:rowOff>
    </xdr:to>
    <mc:AlternateContent xmlns:mc="http://schemas.openxmlformats.org/markup-compatibility/2006" xmlns:a14="http://schemas.microsoft.com/office/drawing/2010/main">
      <mc:Choice Requires="a14">
        <xdr:graphicFrame macro="">
          <xdr:nvGraphicFramePr>
            <xdr:cNvPr id="6" name="Employee Grade">
              <a:extLst>
                <a:ext uri="{FF2B5EF4-FFF2-40B4-BE49-F238E27FC236}">
                  <a16:creationId xmlns:a16="http://schemas.microsoft.com/office/drawing/2014/main" id="{00000000-0008-0000-0400-000006000000}"/>
                </a:ext>
              </a:extLst>
            </xdr:cNvPr>
            <xdr:cNvGraphicFramePr/>
          </xdr:nvGraphicFramePr>
          <xdr:xfrm>
            <a:off x="0" y="0"/>
            <a:ext cx="0" cy="0"/>
          </xdr:xfrm>
          <a:graphic>
            <a:graphicData uri="http://schemas.microsoft.com/office/drawing/2010/slicer">
              <sle:slicer xmlns:sle="http://schemas.microsoft.com/office/drawing/2010/slicer" name="Employee Grade"/>
            </a:graphicData>
          </a:graphic>
        </xdr:graphicFrame>
      </mc:Choice>
      <mc:Fallback xmlns="">
        <xdr:sp macro="" textlink="">
          <xdr:nvSpPr>
            <xdr:cNvPr id="0" name=""/>
            <xdr:cNvSpPr>
              <a:spLocks noTextEdit="1"/>
            </xdr:cNvSpPr>
          </xdr:nvSpPr>
          <xdr:spPr>
            <a:xfrm>
              <a:off x="12430125" y="3676651"/>
              <a:ext cx="1828800" cy="2000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209550</xdr:colOff>
      <xdr:row>1</xdr:row>
      <xdr:rowOff>28575</xdr:rowOff>
    </xdr:from>
    <xdr:to>
      <xdr:col>22</xdr:col>
      <xdr:colOff>209550</xdr:colOff>
      <xdr:row>7</xdr:row>
      <xdr:rowOff>180975</xdr:rowOff>
    </xdr:to>
    <mc:AlternateContent xmlns:mc="http://schemas.openxmlformats.org/markup-compatibility/2006" xmlns:a14="http://schemas.microsoft.com/office/drawing/2010/main">
      <mc:Choice Requires="a14">
        <xdr:graphicFrame macro="">
          <xdr:nvGraphicFramePr>
            <xdr:cNvPr id="8" name="Manager">
              <a:extLst>
                <a:ext uri="{FF2B5EF4-FFF2-40B4-BE49-F238E27FC236}">
                  <a16:creationId xmlns:a16="http://schemas.microsoft.com/office/drawing/2014/main" id="{00000000-0008-0000-0400-000008000000}"/>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12430125" y="209550"/>
              <a:ext cx="1828800" cy="148590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295274</xdr:colOff>
      <xdr:row>1</xdr:row>
      <xdr:rowOff>28575</xdr:rowOff>
    </xdr:from>
    <xdr:to>
      <xdr:col>25</xdr:col>
      <xdr:colOff>285749</xdr:colOff>
      <xdr:row>5</xdr:row>
      <xdr:rowOff>38100</xdr:rowOff>
    </xdr:to>
    <mc:AlternateContent xmlns:mc="http://schemas.openxmlformats.org/markup-compatibility/2006" xmlns:a14="http://schemas.microsoft.com/office/drawing/2010/main">
      <mc:Choice Requires="a14">
        <xdr:graphicFrame macro="">
          <xdr:nvGraphicFramePr>
            <xdr:cNvPr id="5" name="Upgrade?">
              <a:extLst>
                <a:ext uri="{FF2B5EF4-FFF2-40B4-BE49-F238E27FC236}">
                  <a16:creationId xmlns:a16="http://schemas.microsoft.com/office/drawing/2014/main" id="{00000000-0008-0000-0400-000005000000}"/>
                </a:ext>
              </a:extLst>
            </xdr:cNvPr>
            <xdr:cNvGraphicFramePr/>
          </xdr:nvGraphicFramePr>
          <xdr:xfrm>
            <a:off x="0" y="0"/>
            <a:ext cx="0" cy="0"/>
          </xdr:xfrm>
          <a:graphic>
            <a:graphicData uri="http://schemas.microsoft.com/office/drawing/2010/slicer">
              <sle:slicer xmlns:sle="http://schemas.microsoft.com/office/drawing/2010/slicer" name="Upgrade?"/>
            </a:graphicData>
          </a:graphic>
        </xdr:graphicFrame>
      </mc:Choice>
      <mc:Fallback xmlns="">
        <xdr:sp macro="" textlink="">
          <xdr:nvSpPr>
            <xdr:cNvPr id="0" name=""/>
            <xdr:cNvSpPr>
              <a:spLocks noTextEdit="1"/>
            </xdr:cNvSpPr>
          </xdr:nvSpPr>
          <xdr:spPr>
            <a:xfrm>
              <a:off x="14316074" y="209550"/>
              <a:ext cx="1819275" cy="9620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8</xdr:col>
      <xdr:colOff>190499</xdr:colOff>
      <xdr:row>19</xdr:row>
      <xdr:rowOff>171450</xdr:rowOff>
    </xdr:from>
    <xdr:to>
      <xdr:col>15</xdr:col>
      <xdr:colOff>742949</xdr:colOff>
      <xdr:row>42</xdr:row>
      <xdr:rowOff>144780</xdr:rowOff>
    </xdr:to>
    <xdr:graphicFrame macro="">
      <xdr:nvGraphicFramePr>
        <xdr:cNvPr id="2" name="Chart 1">
          <a:extLst>
            <a:ext uri="{FF2B5EF4-FFF2-40B4-BE49-F238E27FC236}">
              <a16:creationId xmlns:a16="http://schemas.microsoft.com/office/drawing/2014/main" id="{00000000-0008-0000-1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1076325</xdr:colOff>
      <xdr:row>20</xdr:row>
      <xdr:rowOff>1</xdr:rowOff>
    </xdr:from>
    <xdr:to>
      <xdr:col>17</xdr:col>
      <xdr:colOff>361950</xdr:colOff>
      <xdr:row>26</xdr:row>
      <xdr:rowOff>114301</xdr:rowOff>
    </xdr:to>
    <mc:AlternateContent xmlns:mc="http://schemas.openxmlformats.org/markup-compatibility/2006" xmlns:a14="http://schemas.microsoft.com/office/drawing/2010/main">
      <mc:Choice Requires="a14">
        <xdr:graphicFrame macro="">
          <xdr:nvGraphicFramePr>
            <xdr:cNvPr id="3" name="Manager 2">
              <a:extLst>
                <a:ext uri="{FF2B5EF4-FFF2-40B4-BE49-F238E27FC236}">
                  <a16:creationId xmlns:a16="http://schemas.microsoft.com/office/drawing/2014/main" id="{00000000-0008-0000-1300-000003000000}"/>
                </a:ext>
              </a:extLst>
            </xdr:cNvPr>
            <xdr:cNvGraphicFramePr/>
          </xdr:nvGraphicFramePr>
          <xdr:xfrm>
            <a:off x="0" y="0"/>
            <a:ext cx="0" cy="0"/>
          </xdr:xfrm>
          <a:graphic>
            <a:graphicData uri="http://schemas.microsoft.com/office/drawing/2010/slicer">
              <sle:slicer xmlns:sle="http://schemas.microsoft.com/office/drawing/2010/slicer" name="Manager 2"/>
            </a:graphicData>
          </a:graphic>
        </xdr:graphicFrame>
      </mc:Choice>
      <mc:Fallback xmlns="">
        <xdr:sp macro="" textlink="">
          <xdr:nvSpPr>
            <xdr:cNvPr id="0" name=""/>
            <xdr:cNvSpPr>
              <a:spLocks noTextEdit="1"/>
            </xdr:cNvSpPr>
          </xdr:nvSpPr>
          <xdr:spPr>
            <a:xfrm>
              <a:off x="18888075" y="3810001"/>
              <a:ext cx="1828800" cy="125730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1066800</xdr:colOff>
      <xdr:row>27</xdr:row>
      <xdr:rowOff>0</xdr:rowOff>
    </xdr:from>
    <xdr:to>
      <xdr:col>17</xdr:col>
      <xdr:colOff>352425</xdr:colOff>
      <xdr:row>40</xdr:row>
      <xdr:rowOff>47625</xdr:rowOff>
    </xdr:to>
    <mc:AlternateContent xmlns:mc="http://schemas.openxmlformats.org/markup-compatibility/2006" xmlns:a14="http://schemas.microsoft.com/office/drawing/2010/main">
      <mc:Choice Requires="a14">
        <xdr:graphicFrame macro="">
          <xdr:nvGraphicFramePr>
            <xdr:cNvPr id="4" name="Department 1">
              <a:extLst>
                <a:ext uri="{FF2B5EF4-FFF2-40B4-BE49-F238E27FC236}">
                  <a16:creationId xmlns:a16="http://schemas.microsoft.com/office/drawing/2014/main" id="{00000000-0008-0000-1300-00000400000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8878550" y="5143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523875</xdr:colOff>
      <xdr:row>20</xdr:row>
      <xdr:rowOff>1</xdr:rowOff>
    </xdr:from>
    <xdr:to>
      <xdr:col>19</xdr:col>
      <xdr:colOff>781050</xdr:colOff>
      <xdr:row>24</xdr:row>
      <xdr:rowOff>171451</xdr:rowOff>
    </xdr:to>
    <mc:AlternateContent xmlns:mc="http://schemas.openxmlformats.org/markup-compatibility/2006" xmlns:a14="http://schemas.microsoft.com/office/drawing/2010/main">
      <mc:Choice Requires="a14">
        <xdr:graphicFrame macro="">
          <xdr:nvGraphicFramePr>
            <xdr:cNvPr id="5" name="Relevant for Budget? 2">
              <a:extLst>
                <a:ext uri="{FF2B5EF4-FFF2-40B4-BE49-F238E27FC236}">
                  <a16:creationId xmlns:a16="http://schemas.microsoft.com/office/drawing/2014/main" id="{00000000-0008-0000-1300-000005000000}"/>
                </a:ext>
              </a:extLst>
            </xdr:cNvPr>
            <xdr:cNvGraphicFramePr/>
          </xdr:nvGraphicFramePr>
          <xdr:xfrm>
            <a:off x="0" y="0"/>
            <a:ext cx="0" cy="0"/>
          </xdr:xfrm>
          <a:graphic>
            <a:graphicData uri="http://schemas.microsoft.com/office/drawing/2010/slicer">
              <sle:slicer xmlns:sle="http://schemas.microsoft.com/office/drawing/2010/slicer" name="Relevant for Budget? 2"/>
            </a:graphicData>
          </a:graphic>
        </xdr:graphicFrame>
      </mc:Choice>
      <mc:Fallback xmlns="">
        <xdr:sp macro="" textlink="">
          <xdr:nvSpPr>
            <xdr:cNvPr id="0" name=""/>
            <xdr:cNvSpPr>
              <a:spLocks noTextEdit="1"/>
            </xdr:cNvSpPr>
          </xdr:nvSpPr>
          <xdr:spPr>
            <a:xfrm>
              <a:off x="20878800" y="3810001"/>
              <a:ext cx="1828800" cy="9334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q9lcw28" refreshedDate="42529.478066550924" createdVersion="4" refreshedVersion="4" minRefreshableVersion="3" recordCount="13" xr:uid="{00000000-000A-0000-FFFF-FFFF24000000}">
  <cacheSource type="worksheet">
    <worksheetSource name="Example_Table"/>
  </cacheSource>
  <cacheFields count="15">
    <cacheField name="Unique ID #" numFmtId="0">
      <sharedItems containsSemiMixedTypes="0" containsString="0" containsNumber="1" containsInteger="1" minValue="1245" maxValue="1648579"/>
    </cacheField>
    <cacheField name="First Name" numFmtId="0">
      <sharedItems/>
    </cacheField>
    <cacheField name="Last Name" numFmtId="0">
      <sharedItems/>
    </cacheField>
    <cacheField name="Full Name" numFmtId="0">
      <sharedItems count="13">
        <s v="Caroline Diener"/>
        <s v="Cristina Taft"/>
        <s v="Ingrid White"/>
        <s v="Jane Deer"/>
        <s v="Jeffrey Smith"/>
        <s v="John Doe"/>
        <s v="Johnson Johnson"/>
        <s v="Kim Jones"/>
        <s v="Robert Rolling"/>
        <s v="Samuel Beacher"/>
        <s v="Semrel Mousta"/>
        <s v="Tom Lones"/>
        <s v="Tony Prince"/>
      </sharedItems>
    </cacheField>
    <cacheField name="Manager" numFmtId="0">
      <sharedItems count="4">
        <s v="Ramon Gibbs"/>
        <s v="Gertrude Hanson"/>
        <s v="Randall Smith"/>
        <s v="Randal Smith" u="1"/>
      </sharedItems>
    </cacheField>
    <cacheField name="Position Title" numFmtId="0">
      <sharedItems/>
    </cacheField>
    <cacheField name="Employee Grade" numFmtId="0">
      <sharedItems containsSemiMixedTypes="0" containsString="0" containsNumber="1" containsInteger="1" minValue="10" maxValue="15" count="5">
        <n v="12"/>
        <n v="10"/>
        <n v="11"/>
        <n v="14"/>
        <n v="15"/>
      </sharedItems>
    </cacheField>
    <cacheField name="Employee Cluster" numFmtId="0">
      <sharedItems count="2">
        <s v="Non-Executive"/>
        <s v="Executive"/>
      </sharedItems>
    </cacheField>
    <cacheField name="2016 Annual Base Salary" numFmtId="3">
      <sharedItems containsSemiMixedTypes="0" containsString="0" containsNumber="1" minValue="30000" maxValue="120000"/>
    </cacheField>
    <cacheField name="2016 Annual Bonus_x000a_(at target)" numFmtId="3">
      <sharedItems containsSemiMixedTypes="0" containsString="0" containsNumber="1" containsInteger="1" minValue="7000" maxValue="63000"/>
    </cacheField>
    <cacheField name="2016 AEI_x000a_(at target)" numFmtId="3">
      <sharedItems containsString="0" containsBlank="1" containsNumber="1" containsInteger="1" minValue="63000" maxValue="63000"/>
    </cacheField>
    <cacheField name="2016 MTB_x000a_(at target)" numFmtId="3">
      <sharedItems containsNonDate="0" containsString="0" containsBlank="1"/>
    </cacheField>
    <cacheField name="2016 TTDC" numFmtId="3">
      <sharedItems containsSemiMixedTypes="0" containsString="0" containsNumber="1" minValue="40000" maxValue="246000"/>
    </cacheField>
    <cacheField name="Upgrade?" numFmtId="3">
      <sharedItems count="1">
        <s v="YES"/>
      </sharedItems>
    </cacheField>
    <cacheField name="Relevant for Budget?" numFmtId="164">
      <sharedItems count="2">
        <s v="YES"/>
        <s v="NO"/>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q9lcw28" refreshedDate="42611.546597916669" createdVersion="4" refreshedVersion="4" minRefreshableVersion="3" recordCount="14" xr:uid="{00000000-000A-0000-FFFF-FFFF25000000}">
  <cacheSource type="worksheet">
    <worksheetSource name="Table79101113141517"/>
  </cacheSource>
  <cacheFields count="17">
    <cacheField name="Unique ID #" numFmtId="0">
      <sharedItems containsSemiMixedTypes="0" containsString="0" containsNumber="1" containsInteger="1" minValue="1245" maxValue="1648579"/>
    </cacheField>
    <cacheField name="Department" numFmtId="0">
      <sharedItems/>
    </cacheField>
    <cacheField name="First Name" numFmtId="0">
      <sharedItems/>
    </cacheField>
    <cacheField name="Last Name" numFmtId="0">
      <sharedItems/>
    </cacheField>
    <cacheField name="Full Name" numFmtId="0">
      <sharedItems count="13">
        <s v="Caroline Diener"/>
        <s v="Cristina Taft"/>
        <s v="Ingrid White"/>
        <s v="Jane Deer"/>
        <s v="Jeffrey Smith"/>
        <s v="John Doe"/>
        <s v="Johnson Johnsson"/>
        <s v="Kim Jones"/>
        <s v="Robert Rolling"/>
        <s v="Samuel Beacher"/>
        <s v="Semrel Mousta"/>
        <s v="Tom Lones"/>
        <s v="Tony Prince"/>
      </sharedItems>
    </cacheField>
    <cacheField name="Manager" numFmtId="0">
      <sharedItems count="3">
        <s v="Ramon Gibbs"/>
        <s v="Gertrude Hanson"/>
        <s v="Randall Smith"/>
      </sharedItems>
    </cacheField>
    <cacheField name="Position Title" numFmtId="0">
      <sharedItems/>
    </cacheField>
    <cacheField name="Employee Grade" numFmtId="0">
      <sharedItems containsSemiMixedTypes="0" containsString="0" containsNumber="1" containsInteger="1" minValue="10" maxValue="15" count="5">
        <n v="12"/>
        <n v="10"/>
        <n v="11"/>
        <n v="14"/>
        <n v="15"/>
      </sharedItems>
    </cacheField>
    <cacheField name="Employee Cluster" numFmtId="0">
      <sharedItems count="2">
        <s v="Non-Executive"/>
        <s v="Executive"/>
      </sharedItems>
    </cacheField>
    <cacheField name="2016 Annual Base Salary" numFmtId="0">
      <sharedItems containsSemiMixedTypes="0" containsString="0" containsNumber="1" minValue="30000" maxValue="120000"/>
    </cacheField>
    <cacheField name="2016 Annual Bonus_x000a_(at target)" numFmtId="0">
      <sharedItems containsSemiMixedTypes="0" containsString="0" containsNumber="1" containsInteger="1" minValue="7000" maxValue="63000"/>
    </cacheField>
    <cacheField name="2016 AEI_x000a_(at target)" numFmtId="0">
      <sharedItems containsString="0" containsBlank="1" containsNumber="1" containsInteger="1" minValue="63000" maxValue="63000"/>
    </cacheField>
    <cacheField name="2016 MTB_x000a_(at target)" numFmtId="0">
      <sharedItems containsNonDate="0" containsString="0" containsBlank="1"/>
    </cacheField>
    <cacheField name="2016 TTDC" numFmtId="4">
      <sharedItems containsSemiMixedTypes="0" containsString="0" containsNumber="1" minValue="40000" maxValue="246000"/>
    </cacheField>
    <cacheField name="Upgrade?" numFmtId="0">
      <sharedItems/>
    </cacheField>
    <cacheField name="Relevant for Budget?" numFmtId="0">
      <sharedItems/>
    </cacheField>
    <cacheField name="Budget Allocated" numFmtId="0">
      <sharedItems containsSemiMixedTypes="0" containsString="0" containsNumber="1" minValue="2000" maxValue="1230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q9lcw28" refreshedDate="42611.559037037034" createdVersion="4" refreshedVersion="4" minRefreshableVersion="3" recordCount="14" xr:uid="{00000000-000A-0000-FFFF-FFFF26000000}">
  <cacheSource type="worksheet">
    <worksheetSource name="Table7910111314151720"/>
  </cacheSource>
  <cacheFields count="17">
    <cacheField name="Unique ID #" numFmtId="0">
      <sharedItems containsSemiMixedTypes="0" containsString="0" containsNumber="1" containsInteger="1" minValue="1245" maxValue="1648579"/>
    </cacheField>
    <cacheField name="Department" numFmtId="0">
      <sharedItems count="8">
        <s v="H4"/>
        <s v="H2"/>
        <s v="H6"/>
        <s v="H1"/>
        <s v="H7"/>
        <s v="H3"/>
        <s v="H8"/>
        <s v="H9"/>
      </sharedItems>
    </cacheField>
    <cacheField name="First Name" numFmtId="0">
      <sharedItems/>
    </cacheField>
    <cacheField name="Last Name" numFmtId="0">
      <sharedItems/>
    </cacheField>
    <cacheField name="Full Name" numFmtId="0">
      <sharedItems count="13">
        <s v="Caroline Diener"/>
        <s v="Cristina Taft"/>
        <s v="Ingrid White"/>
        <s v="Jane Deer"/>
        <s v="Jeffrey Smith"/>
        <s v="John Doe"/>
        <s v="Johnson Johnsson"/>
        <s v="Kim Jones"/>
        <s v="Robert Rolling"/>
        <s v="Samuel Beacher"/>
        <s v="Semrel Mousta"/>
        <s v="Tom Lones"/>
        <s v="Tony Prince"/>
      </sharedItems>
    </cacheField>
    <cacheField name="Manager" numFmtId="0">
      <sharedItems count="3">
        <s v="Ramon Gibbs"/>
        <s v="Gertrude Hanson"/>
        <s v="Randall Smith"/>
      </sharedItems>
    </cacheField>
    <cacheField name="Position Title" numFmtId="0">
      <sharedItems/>
    </cacheField>
    <cacheField name="Employee Grade" numFmtId="0">
      <sharedItems containsSemiMixedTypes="0" containsString="0" containsNumber="1" containsInteger="1" minValue="10" maxValue="15"/>
    </cacheField>
    <cacheField name="Employee Cluster" numFmtId="0">
      <sharedItems count="2">
        <s v="Non-Executive"/>
        <s v="Executive"/>
      </sharedItems>
    </cacheField>
    <cacheField name="2016 Annual Base Salary" numFmtId="0">
      <sharedItems containsSemiMixedTypes="0" containsString="0" containsNumber="1" minValue="30000" maxValue="120000"/>
    </cacheField>
    <cacheField name="2016 Annual Bonus_x000a_(at target)" numFmtId="0">
      <sharedItems containsSemiMixedTypes="0" containsString="0" containsNumber="1" containsInteger="1" minValue="7000" maxValue="63000"/>
    </cacheField>
    <cacheField name="2016 AEI_x000a_(at target)" numFmtId="0">
      <sharedItems containsString="0" containsBlank="1" containsNumber="1" containsInteger="1" minValue="63000" maxValue="63000"/>
    </cacheField>
    <cacheField name="2016 MTB_x000a_(at target)" numFmtId="0">
      <sharedItems containsNonDate="0" containsString="0" containsBlank="1"/>
    </cacheField>
    <cacheField name="2016 TTDC" numFmtId="4">
      <sharedItems containsSemiMixedTypes="0" containsString="0" containsNumber="1" minValue="40000" maxValue="246000"/>
    </cacheField>
    <cacheField name="Upgrade?" numFmtId="0">
      <sharedItems/>
    </cacheField>
    <cacheField name="Relevant for Budget?" numFmtId="0">
      <sharedItems count="2">
        <s v="YES"/>
        <s v="NO"/>
      </sharedItems>
    </cacheField>
    <cacheField name="Budget Allocated" numFmtId="0">
      <sharedItems containsSemiMixedTypes="0" containsString="0" containsNumber="1" minValue="2000" maxValue="12300"/>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13">
  <r>
    <n v="803352"/>
    <s v="Caroline"/>
    <s v="Diener"/>
    <x v="0"/>
    <x v="0"/>
    <s v="Business Operations"/>
    <x v="0"/>
    <x v="0"/>
    <n v="72000"/>
    <n v="20000"/>
    <m/>
    <m/>
    <n v="92000"/>
    <x v="0"/>
    <x v="0"/>
  </r>
  <r>
    <n v="39426"/>
    <s v="Cristina"/>
    <s v="Taft"/>
    <x v="1"/>
    <x v="1"/>
    <s v="Sales"/>
    <x v="1"/>
    <x v="0"/>
    <n v="60000"/>
    <n v="12000"/>
    <m/>
    <m/>
    <n v="72000"/>
    <x v="0"/>
    <x v="1"/>
  </r>
  <r>
    <n v="39874"/>
    <s v="Ingrid"/>
    <s v="White"/>
    <x v="2"/>
    <x v="0"/>
    <s v="Database Administrator"/>
    <x v="2"/>
    <x v="0"/>
    <n v="64412.307692307688"/>
    <n v="12000"/>
    <m/>
    <m/>
    <n v="76412.307692307688"/>
    <x v="0"/>
    <x v="0"/>
  </r>
  <r>
    <n v="154987"/>
    <s v="Jane"/>
    <s v="Deer"/>
    <x v="3"/>
    <x v="2"/>
    <s v="Portfolio Analyst"/>
    <x v="1"/>
    <x v="0"/>
    <n v="30000"/>
    <n v="10000"/>
    <m/>
    <m/>
    <n v="40000"/>
    <x v="0"/>
    <x v="0"/>
  </r>
  <r>
    <n v="119871"/>
    <s v="Jeffrey"/>
    <s v="Smith"/>
    <x v="4"/>
    <x v="2"/>
    <s v="Director of Spandex Sales"/>
    <x v="3"/>
    <x v="1"/>
    <n v="80000"/>
    <n v="10000"/>
    <m/>
    <m/>
    <n v="90000"/>
    <x v="0"/>
    <x v="0"/>
  </r>
  <r>
    <n v="1648579"/>
    <s v="John"/>
    <s v="Doe"/>
    <x v="5"/>
    <x v="2"/>
    <s v="Director of Knowledge"/>
    <x v="4"/>
    <x v="1"/>
    <n v="120000"/>
    <n v="63000"/>
    <n v="63000"/>
    <m/>
    <n v="246000"/>
    <x v="0"/>
    <x v="0"/>
  </r>
  <r>
    <n v="804481"/>
    <s v="Johnson"/>
    <s v="Johnson"/>
    <x v="6"/>
    <x v="0"/>
    <s v="Risk Analysis"/>
    <x v="2"/>
    <x v="0"/>
    <n v="70000"/>
    <n v="18000"/>
    <m/>
    <m/>
    <n v="88000"/>
    <x v="0"/>
    <x v="0"/>
  </r>
  <r>
    <n v="113225"/>
    <s v="Kim"/>
    <s v="Jones"/>
    <x v="7"/>
    <x v="1"/>
    <s v="Sales"/>
    <x v="1"/>
    <x v="0"/>
    <n v="46008"/>
    <n v="8000"/>
    <m/>
    <m/>
    <n v="54008"/>
    <x v="0"/>
    <x v="0"/>
  </r>
  <r>
    <n v="103998"/>
    <s v="Robert"/>
    <s v="Rolling"/>
    <x v="8"/>
    <x v="1"/>
    <s v="Retail"/>
    <x v="1"/>
    <x v="0"/>
    <n v="70000"/>
    <n v="11000"/>
    <m/>
    <m/>
    <n v="81000"/>
    <x v="0"/>
    <x v="0"/>
  </r>
  <r>
    <n v="804166"/>
    <s v="Samuel"/>
    <s v="Beacher"/>
    <x v="9"/>
    <x v="2"/>
    <s v="Database Administrator"/>
    <x v="2"/>
    <x v="0"/>
    <n v="70000"/>
    <n v="7000"/>
    <m/>
    <m/>
    <n v="77000"/>
    <x v="0"/>
    <x v="0"/>
  </r>
  <r>
    <n v="39209"/>
    <s v="Semrel"/>
    <s v="Mousta"/>
    <x v="10"/>
    <x v="1"/>
    <s v="Sales"/>
    <x v="2"/>
    <x v="0"/>
    <n v="70008"/>
    <n v="20000"/>
    <m/>
    <m/>
    <n v="90008"/>
    <x v="0"/>
    <x v="0"/>
  </r>
  <r>
    <n v="1245"/>
    <s v="Tom"/>
    <s v="Lones"/>
    <x v="11"/>
    <x v="0"/>
    <s v="Fund Investments"/>
    <x v="0"/>
    <x v="0"/>
    <n v="46000"/>
    <n v="11000"/>
    <m/>
    <m/>
    <n v="57000"/>
    <x v="0"/>
    <x v="0"/>
  </r>
  <r>
    <n v="801068"/>
    <s v="Tony"/>
    <s v="Prince"/>
    <x v="12"/>
    <x v="1"/>
    <s v="Retail"/>
    <x v="1"/>
    <x v="0"/>
    <n v="70000"/>
    <n v="10000"/>
    <m/>
    <m/>
    <n v="8000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
  <r>
    <n v="14638"/>
    <s v="H4"/>
    <s v="Caroline"/>
    <s v="Diener"/>
    <x v="0"/>
    <x v="0"/>
    <s v="Business Operations"/>
    <x v="0"/>
    <x v="0"/>
    <n v="72000"/>
    <n v="20000"/>
    <m/>
    <m/>
    <n v="92000"/>
    <s v="YES"/>
    <s v="YES"/>
    <n v="4600"/>
  </r>
  <r>
    <n v="39426"/>
    <s v="H2"/>
    <s v="Cristina"/>
    <s v="Taft"/>
    <x v="1"/>
    <x v="1"/>
    <s v="Sales"/>
    <x v="1"/>
    <x v="0"/>
    <n v="60000"/>
    <n v="12000"/>
    <m/>
    <m/>
    <n v="72000"/>
    <s v="YES"/>
    <s v="NO"/>
    <n v="3600"/>
  </r>
  <r>
    <n v="39874"/>
    <s v="H6"/>
    <s v="Ingrid"/>
    <s v="White"/>
    <x v="2"/>
    <x v="0"/>
    <s v="Database Administrator"/>
    <x v="2"/>
    <x v="0"/>
    <n v="64412.307692307688"/>
    <n v="12000"/>
    <m/>
    <m/>
    <n v="76412.307692307688"/>
    <s v="YES"/>
    <s v="YES"/>
    <n v="3820.6153846153848"/>
  </r>
  <r>
    <n v="154987"/>
    <s v="H1"/>
    <s v="Jane"/>
    <s v="Deer"/>
    <x v="3"/>
    <x v="2"/>
    <s v="Portfolio Analyst"/>
    <x v="1"/>
    <x v="0"/>
    <n v="30000"/>
    <n v="10000"/>
    <m/>
    <m/>
    <n v="40000"/>
    <s v="YES"/>
    <s v="YES"/>
    <n v="2000"/>
  </r>
  <r>
    <n v="119871"/>
    <s v="H1"/>
    <s v="Jeffrey"/>
    <s v="Smith"/>
    <x v="4"/>
    <x v="2"/>
    <s v="Director of Spandex Sales"/>
    <x v="3"/>
    <x v="1"/>
    <n v="80000"/>
    <n v="10000"/>
    <m/>
    <m/>
    <n v="90000"/>
    <s v="YES"/>
    <s v="YES"/>
    <n v="4500"/>
  </r>
  <r>
    <n v="1648579"/>
    <s v="H7"/>
    <s v="John"/>
    <s v="Doe"/>
    <x v="5"/>
    <x v="2"/>
    <s v="Director of Knowledge"/>
    <x v="4"/>
    <x v="1"/>
    <n v="120000"/>
    <n v="63000"/>
    <n v="63000"/>
    <m/>
    <n v="246000"/>
    <s v="YES"/>
    <s v="YES"/>
    <n v="12300"/>
  </r>
  <r>
    <n v="804481"/>
    <s v="H3"/>
    <s v="Johnson"/>
    <s v="Johnsson"/>
    <x v="6"/>
    <x v="0"/>
    <s v="Risk Analysis"/>
    <x v="2"/>
    <x v="0"/>
    <n v="70000"/>
    <n v="18000"/>
    <m/>
    <m/>
    <n v="88000"/>
    <s v="YES"/>
    <s v="YES"/>
    <n v="4400"/>
  </r>
  <r>
    <n v="113225"/>
    <s v="H8"/>
    <s v="Kim"/>
    <s v="Jones"/>
    <x v="7"/>
    <x v="1"/>
    <s v="Sales"/>
    <x v="1"/>
    <x v="0"/>
    <n v="46008"/>
    <n v="8000"/>
    <m/>
    <m/>
    <n v="54008"/>
    <s v="YES"/>
    <s v="YES"/>
    <n v="2700.4"/>
  </r>
  <r>
    <n v="103998"/>
    <s v="H9"/>
    <s v="Robert"/>
    <s v="Rolling"/>
    <x v="8"/>
    <x v="1"/>
    <s v="Retail"/>
    <x v="1"/>
    <x v="0"/>
    <n v="63000"/>
    <n v="11000"/>
    <m/>
    <m/>
    <n v="74000"/>
    <s v="YES"/>
    <s v="YES"/>
    <n v="3700"/>
  </r>
  <r>
    <n v="804166"/>
    <s v="H6"/>
    <s v="Samuel"/>
    <s v="Beacher"/>
    <x v="9"/>
    <x v="2"/>
    <s v="Database Administrator"/>
    <x v="2"/>
    <x v="0"/>
    <n v="70000"/>
    <n v="7000"/>
    <m/>
    <m/>
    <n v="77000"/>
    <s v="YES"/>
    <s v="YES"/>
    <n v="3850"/>
  </r>
  <r>
    <n v="39209"/>
    <s v="H6"/>
    <s v="Semrel"/>
    <s v="Mousta"/>
    <x v="10"/>
    <x v="1"/>
    <s v="Sales"/>
    <x v="2"/>
    <x v="0"/>
    <n v="70008"/>
    <n v="20000"/>
    <m/>
    <m/>
    <n v="90008"/>
    <s v="YES"/>
    <s v="YES"/>
    <n v="4500.4000000000005"/>
  </r>
  <r>
    <n v="1245"/>
    <s v="H2"/>
    <s v="Tom"/>
    <s v="Lones"/>
    <x v="11"/>
    <x v="0"/>
    <s v="Fund Investments"/>
    <x v="0"/>
    <x v="0"/>
    <n v="46000"/>
    <n v="11000"/>
    <m/>
    <m/>
    <n v="57000"/>
    <s v="YES"/>
    <s v="YES"/>
    <n v="2850"/>
  </r>
  <r>
    <n v="801068"/>
    <s v="H3"/>
    <s v="Tony"/>
    <s v="Prince"/>
    <x v="12"/>
    <x v="1"/>
    <s v="Retail"/>
    <x v="1"/>
    <x v="0"/>
    <n v="70000"/>
    <n v="10000"/>
    <m/>
    <m/>
    <n v="80000"/>
    <s v="YES"/>
    <s v="YES"/>
    <n v="4000"/>
  </r>
  <r>
    <n v="803352"/>
    <s v="H4"/>
    <s v="Caroline"/>
    <s v="Diener"/>
    <x v="0"/>
    <x v="0"/>
    <s v="Business Operations"/>
    <x v="0"/>
    <x v="0"/>
    <n v="72000"/>
    <n v="20000"/>
    <m/>
    <m/>
    <n v="92000"/>
    <s v="YES"/>
    <s v="YES"/>
    <n v="4600"/>
  </r>
</pivotCacheRecords>
</file>

<file path=xl/pivotCache/pivotCacheRecords3.xml><?xml version="1.0" encoding="utf-8"?>
<pivotCacheRecords xmlns="http://schemas.openxmlformats.org/spreadsheetml/2006/main" xmlns:r="http://schemas.openxmlformats.org/officeDocument/2006/relationships" count="14">
  <r>
    <n v="14638"/>
    <x v="0"/>
    <s v="Caroline"/>
    <s v="Diener"/>
    <x v="0"/>
    <x v="0"/>
    <s v="Business Operations"/>
    <n v="12"/>
    <x v="0"/>
    <n v="72000"/>
    <n v="20000"/>
    <m/>
    <m/>
    <n v="92000"/>
    <s v="YES"/>
    <x v="0"/>
    <n v="4600"/>
  </r>
  <r>
    <n v="39426"/>
    <x v="1"/>
    <s v="Cristina"/>
    <s v="Taft"/>
    <x v="1"/>
    <x v="1"/>
    <s v="Sales"/>
    <n v="10"/>
    <x v="0"/>
    <n v="60000"/>
    <n v="12000"/>
    <m/>
    <m/>
    <n v="72000"/>
    <s v="YES"/>
    <x v="1"/>
    <n v="3600"/>
  </r>
  <r>
    <n v="39874"/>
    <x v="2"/>
    <s v="Ingrid"/>
    <s v="White"/>
    <x v="2"/>
    <x v="0"/>
    <s v="Database Administrator"/>
    <n v="11"/>
    <x v="0"/>
    <n v="64412.307692307688"/>
    <n v="12000"/>
    <m/>
    <m/>
    <n v="76412.307692307688"/>
    <s v="YES"/>
    <x v="0"/>
    <n v="3820.6153846153848"/>
  </r>
  <r>
    <n v="154987"/>
    <x v="3"/>
    <s v="Jane"/>
    <s v="Deer"/>
    <x v="3"/>
    <x v="2"/>
    <s v="Portfolio Analyst"/>
    <n v="10"/>
    <x v="0"/>
    <n v="30000"/>
    <n v="10000"/>
    <m/>
    <m/>
    <n v="40000"/>
    <s v="YES"/>
    <x v="0"/>
    <n v="2000"/>
  </r>
  <r>
    <n v="119871"/>
    <x v="3"/>
    <s v="Jeffrey"/>
    <s v="Smith"/>
    <x v="4"/>
    <x v="2"/>
    <s v="Director of Spandex Sales"/>
    <n v="14"/>
    <x v="1"/>
    <n v="80000"/>
    <n v="10000"/>
    <m/>
    <m/>
    <n v="90000"/>
    <s v="YES"/>
    <x v="0"/>
    <n v="4500"/>
  </r>
  <r>
    <n v="1648579"/>
    <x v="4"/>
    <s v="John"/>
    <s v="Doe"/>
    <x v="5"/>
    <x v="2"/>
    <s v="Director of Knowledge"/>
    <n v="15"/>
    <x v="1"/>
    <n v="120000"/>
    <n v="63000"/>
    <n v="63000"/>
    <m/>
    <n v="246000"/>
    <s v="YES"/>
    <x v="0"/>
    <n v="12300"/>
  </r>
  <r>
    <n v="804481"/>
    <x v="5"/>
    <s v="Johnson"/>
    <s v="Johnsson"/>
    <x v="6"/>
    <x v="0"/>
    <s v="Risk Analysis"/>
    <n v="11"/>
    <x v="0"/>
    <n v="70000"/>
    <n v="18000"/>
    <m/>
    <m/>
    <n v="88000"/>
    <s v="YES"/>
    <x v="0"/>
    <n v="4400"/>
  </r>
  <r>
    <n v="113225"/>
    <x v="6"/>
    <s v="Kim"/>
    <s v="Jones"/>
    <x v="7"/>
    <x v="1"/>
    <s v="Sales"/>
    <n v="10"/>
    <x v="0"/>
    <n v="46008"/>
    <n v="8000"/>
    <m/>
    <m/>
    <n v="54008"/>
    <s v="YES"/>
    <x v="0"/>
    <n v="2700.4"/>
  </r>
  <r>
    <n v="103998"/>
    <x v="7"/>
    <s v="Robert"/>
    <s v="Rolling"/>
    <x v="8"/>
    <x v="1"/>
    <s v="Retail"/>
    <n v="10"/>
    <x v="0"/>
    <n v="63000"/>
    <n v="11000"/>
    <m/>
    <m/>
    <n v="74000"/>
    <s v="YES"/>
    <x v="0"/>
    <n v="3700"/>
  </r>
  <r>
    <n v="804166"/>
    <x v="2"/>
    <s v="Samuel"/>
    <s v="Beacher"/>
    <x v="9"/>
    <x v="2"/>
    <s v="Database Administrator"/>
    <n v="11"/>
    <x v="0"/>
    <n v="70000"/>
    <n v="7000"/>
    <m/>
    <m/>
    <n v="77000"/>
    <s v="YES"/>
    <x v="0"/>
    <n v="3850"/>
  </r>
  <r>
    <n v="39209"/>
    <x v="2"/>
    <s v="Semrel"/>
    <s v="Mousta"/>
    <x v="10"/>
    <x v="1"/>
    <s v="Sales"/>
    <n v="11"/>
    <x v="0"/>
    <n v="70008"/>
    <n v="20000"/>
    <m/>
    <m/>
    <n v="90008"/>
    <s v="YES"/>
    <x v="0"/>
    <n v="4500.4000000000005"/>
  </r>
  <r>
    <n v="1245"/>
    <x v="1"/>
    <s v="Tom"/>
    <s v="Lones"/>
    <x v="11"/>
    <x v="0"/>
    <s v="Fund Investments"/>
    <n v="12"/>
    <x v="0"/>
    <n v="46000"/>
    <n v="11000"/>
    <m/>
    <m/>
    <n v="57000"/>
    <s v="YES"/>
    <x v="0"/>
    <n v="2850"/>
  </r>
  <r>
    <n v="801068"/>
    <x v="5"/>
    <s v="Tony"/>
    <s v="Prince"/>
    <x v="12"/>
    <x v="1"/>
    <s v="Retail"/>
    <n v="10"/>
    <x v="0"/>
    <n v="70000"/>
    <n v="10000"/>
    <m/>
    <m/>
    <n v="80000"/>
    <s v="YES"/>
    <x v="0"/>
    <n v="4000"/>
  </r>
  <r>
    <n v="803352"/>
    <x v="0"/>
    <s v="Caroline"/>
    <s v="Diener"/>
    <x v="0"/>
    <x v="0"/>
    <s v="Business Operations"/>
    <n v="12"/>
    <x v="0"/>
    <n v="72000"/>
    <n v="20000"/>
    <m/>
    <m/>
    <n v="92000"/>
    <s v="YES"/>
    <x v="0"/>
    <n v="46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13" applyNumberFormats="0" applyBorderFormats="0" applyFontFormats="0" applyPatternFormats="0" applyAlignmentFormats="0" applyWidthHeightFormats="1" dataCaption="Values" updatedVersion="7" minRefreshableVersion="3" useAutoFormatting="1" itemPrintTitles="1" createdVersion="4" indent="0" outline="1" outlineData="1" multipleFieldFilters="0">
  <location ref="B3:G23" firstHeaderRow="0" firstDataRow="1" firstDataCol="1" rowPageCount="1" colPageCount="1"/>
  <pivotFields count="15">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axis="axisRow" showAll="0">
      <items count="14">
        <item x="0"/>
        <item x="1"/>
        <item x="2"/>
        <item x="3"/>
        <item x="4"/>
        <item x="5"/>
        <item x="6"/>
        <item x="7"/>
        <item x="8"/>
        <item x="9"/>
        <item x="10"/>
        <item x="11"/>
        <item x="12"/>
        <item t="default"/>
      </items>
      <extLst>
        <ext xmlns:x14="http://schemas.microsoft.com/office/spreadsheetml/2009/9/main" uri="{2946ED86-A175-432a-8AC1-64E0C546D7DE}">
          <x14:pivotField fillDownLabels="1"/>
        </ext>
      </extLst>
    </pivotField>
    <pivotField axis="axisRow" showAll="0">
      <items count="5">
        <item x="1"/>
        <item x="0"/>
        <item m="1" x="3"/>
        <item x="2"/>
        <item t="default" sd="0"/>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axis="axisPage" showAll="0">
      <items count="6">
        <item x="1"/>
        <item x="2"/>
        <item x="0"/>
        <item x="3"/>
        <item x="4"/>
        <item t="default"/>
      </items>
      <extLst>
        <ext xmlns:x14="http://schemas.microsoft.com/office/spreadsheetml/2009/9/main" uri="{2946ED86-A175-432a-8AC1-64E0C546D7DE}">
          <x14:pivotField fillDownLabels="1"/>
        </ext>
      </extLst>
    </pivotField>
    <pivotField axis="axisRow" showAll="0">
      <items count="3">
        <item x="1"/>
        <item x="0"/>
        <item t="default"/>
      </items>
      <extLst>
        <ext xmlns:x14="http://schemas.microsoft.com/office/spreadsheetml/2009/9/main" uri="{2946ED86-A175-432a-8AC1-64E0C546D7DE}">
          <x14:pivotField fillDownLabels="1"/>
        </ext>
      </extLst>
    </pivotField>
    <pivotField dataField="1" numFmtId="3" showAll="0">
      <extLst>
        <ext xmlns:x14="http://schemas.microsoft.com/office/spreadsheetml/2009/9/main" uri="{2946ED86-A175-432a-8AC1-64E0C546D7DE}">
          <x14:pivotField fillDownLabels="1"/>
        </ext>
      </extLst>
    </pivotField>
    <pivotField dataField="1" numFmtId="3"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dataField="1" numFmtId="3"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items count="3">
        <item x="1"/>
        <item x="0"/>
        <item t="default"/>
      </items>
      <extLst>
        <ext xmlns:x14="http://schemas.microsoft.com/office/spreadsheetml/2009/9/main" uri="{2946ED86-A175-432a-8AC1-64E0C546D7DE}">
          <x14:pivotField fillDownLabels="1"/>
        </ext>
      </extLst>
    </pivotField>
  </pivotFields>
  <rowFields count="3">
    <field x="7"/>
    <field x="4"/>
    <field x="3"/>
  </rowFields>
  <rowItems count="20">
    <i>
      <x/>
    </i>
    <i r="1">
      <x v="3"/>
    </i>
    <i r="2">
      <x v="4"/>
    </i>
    <i r="2">
      <x v="5"/>
    </i>
    <i>
      <x v="1"/>
    </i>
    <i r="1">
      <x/>
    </i>
    <i r="2">
      <x v="1"/>
    </i>
    <i r="2">
      <x v="7"/>
    </i>
    <i r="2">
      <x v="8"/>
    </i>
    <i r="2">
      <x v="10"/>
    </i>
    <i r="2">
      <x v="12"/>
    </i>
    <i r="1">
      <x v="1"/>
    </i>
    <i r="2">
      <x/>
    </i>
    <i r="2">
      <x v="2"/>
    </i>
    <i r="2">
      <x v="6"/>
    </i>
    <i r="2">
      <x v="11"/>
    </i>
    <i r="1">
      <x v="3"/>
    </i>
    <i r="2">
      <x v="3"/>
    </i>
    <i r="2">
      <x v="9"/>
    </i>
    <i t="grand">
      <x/>
    </i>
  </rowItems>
  <colFields count="1">
    <field x="-2"/>
  </colFields>
  <colItems count="5">
    <i>
      <x/>
    </i>
    <i i="1">
      <x v="1"/>
    </i>
    <i i="2">
      <x v="2"/>
    </i>
    <i i="3">
      <x v="3"/>
    </i>
    <i i="4">
      <x v="4"/>
    </i>
  </colItems>
  <pageFields count="1">
    <pageField fld="6" hier="-1"/>
  </pageFields>
  <dataFields count="5">
    <dataField name="Sum of 2016 Annual Base Salary" fld="8" baseField="3" baseItem="0" numFmtId="3"/>
    <dataField name="Sum of 2016 Annual Bonus" fld="9" baseField="3" baseItem="0" numFmtId="3"/>
    <dataField name="Sum of 2016 AEI" fld="10" baseField="3" baseItem="0" numFmtId="3"/>
    <dataField name="Sum of 2016 MTB" fld="11" baseField="3" baseItem="0" numFmtId="3"/>
    <dataField name="Sum of 2016 TTDC" fld="12" baseField="3" baseItem="0" numFmtId="3"/>
  </dataFields>
  <formats count="13">
    <format dxfId="57">
      <pivotArea field="3" type="button" dataOnly="0" labelOnly="1" outline="0" axis="axisRow" fieldPosition="2"/>
    </format>
    <format dxfId="56">
      <pivotArea dataOnly="0" labelOnly="1" outline="0" fieldPosition="0">
        <references count="1">
          <reference field="4294967294" count="5">
            <x v="0"/>
            <x v="1"/>
            <x v="2"/>
            <x v="3"/>
            <x v="4"/>
          </reference>
        </references>
      </pivotArea>
    </format>
    <format dxfId="55">
      <pivotArea field="3" type="button" dataOnly="0" labelOnly="1" outline="0" axis="axisRow" fieldPosition="2"/>
    </format>
    <format dxfId="54">
      <pivotArea dataOnly="0" labelOnly="1" fieldPosition="0">
        <references count="1">
          <reference field="3" count="1">
            <x v="0"/>
          </reference>
        </references>
      </pivotArea>
    </format>
    <format dxfId="53">
      <pivotArea dataOnly="0" labelOnly="1" outline="0" fieldPosition="0">
        <references count="1">
          <reference field="4294967294" count="1">
            <x v="1"/>
          </reference>
        </references>
      </pivotArea>
    </format>
    <format dxfId="52">
      <pivotArea dataOnly="0" labelOnly="1" outline="0" fieldPosition="0">
        <references count="1">
          <reference field="4294967294" count="1">
            <x v="2"/>
          </reference>
        </references>
      </pivotArea>
    </format>
    <format dxfId="51">
      <pivotArea dataOnly="0" labelOnly="1" outline="0" fieldPosition="0">
        <references count="1">
          <reference field="4294967294" count="1">
            <x v="3"/>
          </reference>
        </references>
      </pivotArea>
    </format>
    <format dxfId="50">
      <pivotArea dataOnly="0" labelOnly="1" outline="0" fieldPosition="0">
        <references count="1">
          <reference field="4294967294" count="1">
            <x v="4"/>
          </reference>
        </references>
      </pivotArea>
    </format>
    <format dxfId="49">
      <pivotArea collapsedLevelsAreSubtotals="1" fieldPosition="0">
        <references count="2">
          <reference field="4294967294" count="1" selected="0">
            <x v="0"/>
          </reference>
          <reference field="3" count="1">
            <x v="0"/>
          </reference>
        </references>
      </pivotArea>
    </format>
    <format dxfId="48">
      <pivotArea outline="0" fieldPosition="0">
        <references count="1">
          <reference field="4294967294" count="1">
            <x v="1"/>
          </reference>
        </references>
      </pivotArea>
    </format>
    <format dxfId="47">
      <pivotArea outline="0" fieldPosition="0">
        <references count="1">
          <reference field="4294967294" count="1">
            <x v="2"/>
          </reference>
        </references>
      </pivotArea>
    </format>
    <format dxfId="46">
      <pivotArea outline="0" fieldPosition="0">
        <references count="1">
          <reference field="4294967294" count="1">
            <x v="3"/>
          </reference>
        </references>
      </pivotArea>
    </format>
    <format dxfId="45">
      <pivotArea outline="0" fieldPosition="0">
        <references count="1">
          <reference field="4294967294" count="1">
            <x v="4"/>
          </reference>
        </references>
      </pivotArea>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 cacheId="1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B2:C17" firstHeaderRow="1" firstDataRow="1" firstDataCol="1"/>
  <pivotFields count="15">
    <pivotField showAll="0"/>
    <pivotField showAll="0"/>
    <pivotField showAll="0"/>
    <pivotField axis="axisRow" showAll="0">
      <items count="14">
        <item x="0"/>
        <item x="1"/>
        <item x="2"/>
        <item x="3"/>
        <item x="4"/>
        <item x="5"/>
        <item x="6"/>
        <item x="7"/>
        <item x="8"/>
        <item x="9"/>
        <item x="10"/>
        <item x="11"/>
        <item x="12"/>
        <item t="default"/>
      </items>
    </pivotField>
    <pivotField showAll="0">
      <items count="5">
        <item x="1"/>
        <item x="0"/>
        <item m="1" x="3"/>
        <item x="2"/>
        <item t="default"/>
      </items>
    </pivotField>
    <pivotField showAll="0"/>
    <pivotField showAll="0">
      <items count="6">
        <item x="1"/>
        <item x="2"/>
        <item x="0"/>
        <item x="3"/>
        <item x="4"/>
        <item t="default"/>
      </items>
    </pivotField>
    <pivotField axis="axisRow" showAll="0">
      <items count="3">
        <item x="1"/>
        <item x="0"/>
        <item t="default"/>
      </items>
    </pivotField>
    <pivotField dataField="1" numFmtId="3" showAll="0"/>
    <pivotField numFmtId="3" showAll="0"/>
    <pivotField showAll="0"/>
    <pivotField showAll="0"/>
    <pivotField numFmtId="3" showAll="0"/>
    <pivotField showAll="0">
      <items count="2">
        <item x="0"/>
        <item t="default"/>
      </items>
    </pivotField>
    <pivotField showAll="0">
      <items count="3">
        <item h="1" x="1"/>
        <item x="0"/>
        <item t="default"/>
      </items>
    </pivotField>
  </pivotFields>
  <rowFields count="2">
    <field x="7"/>
    <field x="3"/>
  </rowFields>
  <rowItems count="15">
    <i>
      <x/>
    </i>
    <i r="1">
      <x v="4"/>
    </i>
    <i r="1">
      <x v="5"/>
    </i>
    <i>
      <x v="1"/>
    </i>
    <i r="1">
      <x/>
    </i>
    <i r="1">
      <x v="2"/>
    </i>
    <i r="1">
      <x v="3"/>
    </i>
    <i r="1">
      <x v="6"/>
    </i>
    <i r="1">
      <x v="7"/>
    </i>
    <i r="1">
      <x v="8"/>
    </i>
    <i r="1">
      <x v="9"/>
    </i>
    <i r="1">
      <x v="10"/>
    </i>
    <i r="1">
      <x v="11"/>
    </i>
    <i r="1">
      <x v="12"/>
    </i>
    <i t="grand">
      <x/>
    </i>
  </rowItems>
  <colItems count="1">
    <i/>
  </colItems>
  <dataFields count="1">
    <dataField name="Sum of 2016 Annual Base Salary" fld="8" baseField="0" baseItem="0"/>
  </dataFields>
  <formats count="2">
    <format dxfId="44">
      <pivotArea field="7" type="button" dataOnly="0" labelOnly="1" outline="0" axis="axisRow" fieldPosition="0"/>
    </format>
    <format dxfId="43">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3" count="1" selected="0">
            <x v="4"/>
          </reference>
          <reference field="7" count="1" selected="0">
            <x v="0"/>
          </reference>
        </references>
      </pivotArea>
    </chartFormat>
    <chartFormat chart="0" format="2">
      <pivotArea type="data" outline="0" fieldPosition="0">
        <references count="3">
          <reference field="4294967294" count="1" selected="0">
            <x v="0"/>
          </reference>
          <reference field="3" count="1" selected="0">
            <x v="5"/>
          </reference>
          <reference field="7"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1200-000000000000}" name="PivotTable1" cacheId="1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F21:K41" firstHeaderRow="0" firstDataRow="1" firstDataCol="1" rowPageCount="1" colPageCount="1"/>
  <pivotFields count="17">
    <pivotField showAll="0"/>
    <pivotField showAll="0"/>
    <pivotField showAll="0"/>
    <pivotField showAll="0"/>
    <pivotField axis="axisRow" showAll="0">
      <items count="14">
        <item x="0"/>
        <item x="1"/>
        <item x="2"/>
        <item x="3"/>
        <item x="4"/>
        <item x="5"/>
        <item x="6"/>
        <item x="7"/>
        <item x="8"/>
        <item x="9"/>
        <item x="10"/>
        <item x="11"/>
        <item x="12"/>
        <item t="default"/>
      </items>
    </pivotField>
    <pivotField axis="axisRow" showAll="0">
      <items count="4">
        <item x="1"/>
        <item x="0"/>
        <item x="2"/>
        <item t="default"/>
      </items>
    </pivotField>
    <pivotField showAll="0"/>
    <pivotField axis="axisPage" showAll="0">
      <items count="6">
        <item x="1"/>
        <item x="2"/>
        <item x="0"/>
        <item x="3"/>
        <item x="4"/>
        <item t="default"/>
      </items>
    </pivotField>
    <pivotField axis="axisRow" showAll="0">
      <items count="3">
        <item x="1"/>
        <item x="0"/>
        <item t="default"/>
      </items>
    </pivotField>
    <pivotField dataField="1" showAll="0"/>
    <pivotField dataField="1" showAll="0"/>
    <pivotField dataField="1" showAll="0"/>
    <pivotField dataField="1" showAll="0"/>
    <pivotField dataField="1" numFmtId="4" showAll="0"/>
    <pivotField showAll="0"/>
    <pivotField showAll="0"/>
    <pivotField showAll="0"/>
  </pivotFields>
  <rowFields count="3">
    <field x="8"/>
    <field x="5"/>
    <field x="4"/>
  </rowFields>
  <rowItems count="20">
    <i>
      <x/>
    </i>
    <i r="1">
      <x v="2"/>
    </i>
    <i r="2">
      <x v="4"/>
    </i>
    <i r="2">
      <x v="5"/>
    </i>
    <i>
      <x v="1"/>
    </i>
    <i r="1">
      <x/>
    </i>
    <i r="2">
      <x v="1"/>
    </i>
    <i r="2">
      <x v="7"/>
    </i>
    <i r="2">
      <x v="8"/>
    </i>
    <i r="2">
      <x v="10"/>
    </i>
    <i r="2">
      <x v="12"/>
    </i>
    <i r="1">
      <x v="1"/>
    </i>
    <i r="2">
      <x/>
    </i>
    <i r="2">
      <x v="2"/>
    </i>
    <i r="2">
      <x v="6"/>
    </i>
    <i r="2">
      <x v="11"/>
    </i>
    <i r="1">
      <x v="2"/>
    </i>
    <i r="2">
      <x v="3"/>
    </i>
    <i r="2">
      <x v="9"/>
    </i>
    <i t="grand">
      <x/>
    </i>
  </rowItems>
  <colFields count="1">
    <field x="-2"/>
  </colFields>
  <colItems count="5">
    <i>
      <x/>
    </i>
    <i i="1">
      <x v="1"/>
    </i>
    <i i="2">
      <x v="2"/>
    </i>
    <i i="3">
      <x v="3"/>
    </i>
    <i i="4">
      <x v="4"/>
    </i>
  </colItems>
  <pageFields count="1">
    <pageField fld="7" hier="-1"/>
  </pageFields>
  <dataFields count="5">
    <dataField name="Sum of 2016 Annual Base Salary" fld="9" baseField="0" baseItem="0"/>
    <dataField name="Sum of 2016 Annual Bonus_x000a_(at target)" fld="10" baseField="0" baseItem="0"/>
    <dataField name="Sum of 2016 AEI" fld="11" baseField="8" baseItem="0"/>
    <dataField name="Sum of 2016 MTB" fld="12" baseField="4" baseItem="12"/>
    <dataField name="Sum of 2016 TTDC" fld="13"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1300-000000000000}" name="PivotTable2" cacheId="15"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2">
  <location ref="F21:H37" firstHeaderRow="0" firstDataRow="1" firstDataCol="1"/>
  <pivotFields count="17">
    <pivotField showAll="0"/>
    <pivotField showAll="0">
      <items count="9">
        <item x="3"/>
        <item x="1"/>
        <item x="5"/>
        <item x="0"/>
        <item x="2"/>
        <item x="4"/>
        <item x="6"/>
        <item x="7"/>
        <item t="default"/>
      </items>
    </pivotField>
    <pivotField showAll="0"/>
    <pivotField showAll="0"/>
    <pivotField axis="axisRow" showAll="0">
      <items count="14">
        <item x="0"/>
        <item x="1"/>
        <item x="2"/>
        <item x="3"/>
        <item x="4"/>
        <item x="5"/>
        <item x="6"/>
        <item x="7"/>
        <item x="8"/>
        <item x="9"/>
        <item x="10"/>
        <item x="11"/>
        <item x="12"/>
        <item t="default"/>
      </items>
    </pivotField>
    <pivotField showAll="0">
      <items count="4">
        <item x="1"/>
        <item x="0"/>
        <item x="2"/>
        <item t="default"/>
      </items>
    </pivotField>
    <pivotField showAll="0"/>
    <pivotField showAll="0"/>
    <pivotField axis="axisRow" showAll="0">
      <items count="3">
        <item x="1"/>
        <item x="0"/>
        <item t="default"/>
      </items>
    </pivotField>
    <pivotField dataField="1" showAll="0"/>
    <pivotField dataField="1" showAll="0"/>
    <pivotField showAll="0"/>
    <pivotField showAll="0"/>
    <pivotField numFmtId="4" showAll="0"/>
    <pivotField showAll="0"/>
    <pivotField showAll="0">
      <items count="3">
        <item x="1"/>
        <item x="0"/>
        <item t="default"/>
      </items>
    </pivotField>
    <pivotField showAll="0"/>
  </pivotFields>
  <rowFields count="2">
    <field x="8"/>
    <field x="4"/>
  </rowFields>
  <rowItems count="16">
    <i>
      <x/>
    </i>
    <i r="1">
      <x v="4"/>
    </i>
    <i r="1">
      <x v="5"/>
    </i>
    <i>
      <x v="1"/>
    </i>
    <i r="1">
      <x/>
    </i>
    <i r="1">
      <x v="1"/>
    </i>
    <i r="1">
      <x v="2"/>
    </i>
    <i r="1">
      <x v="3"/>
    </i>
    <i r="1">
      <x v="6"/>
    </i>
    <i r="1">
      <x v="7"/>
    </i>
    <i r="1">
      <x v="8"/>
    </i>
    <i r="1">
      <x v="9"/>
    </i>
    <i r="1">
      <x v="10"/>
    </i>
    <i r="1">
      <x v="11"/>
    </i>
    <i r="1">
      <x v="12"/>
    </i>
    <i t="grand">
      <x/>
    </i>
  </rowItems>
  <colFields count="1">
    <field x="-2"/>
  </colFields>
  <colItems count="2">
    <i>
      <x/>
    </i>
    <i i="1">
      <x v="1"/>
    </i>
  </colItems>
  <dataFields count="2">
    <dataField name="Sum of 2016 Annual Base Salary" fld="9" baseField="0" baseItem="0"/>
    <dataField name="Sum of 2016 Annual Bonus_x000a_(at target)" fld="10" baseField="0" baseItem="0"/>
  </dataFields>
  <chartFormats count="9">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4" count="1" selected="0">
            <x v="4"/>
          </reference>
          <reference field="8" count="1" selected="0">
            <x v="0"/>
          </reference>
        </references>
      </pivotArea>
    </chartFormat>
    <chartFormat chart="0" format="2">
      <pivotArea type="data" outline="0" fieldPosition="0">
        <references count="3">
          <reference field="4294967294" count="1" selected="0">
            <x v="0"/>
          </reference>
          <reference field="4" count="1" selected="0">
            <x v="5"/>
          </reference>
          <reference field="8" count="1" selected="0">
            <x v="0"/>
          </reference>
        </references>
      </pivotArea>
    </chartFormat>
    <chartFormat chart="1" format="3" series="1">
      <pivotArea type="data" outline="0" fieldPosition="0">
        <references count="1">
          <reference field="4294967294" count="1" selected="0">
            <x v="0"/>
          </reference>
        </references>
      </pivotArea>
    </chartFormat>
    <chartFormat chart="1" format="4">
      <pivotArea type="data" outline="0" fieldPosition="0">
        <references count="3">
          <reference field="4294967294" count="1" selected="0">
            <x v="0"/>
          </reference>
          <reference field="4" count="1" selected="0">
            <x v="4"/>
          </reference>
          <reference field="8" count="1" selected="0">
            <x v="0"/>
          </reference>
        </references>
      </pivotArea>
    </chartFormat>
    <chartFormat chart="1" format="5">
      <pivotArea type="data" outline="0" fieldPosition="0">
        <references count="3">
          <reference field="4294967294" count="1" selected="0">
            <x v="0"/>
          </reference>
          <reference field="4" count="1" selected="0">
            <x v="5"/>
          </reference>
          <reference field="8" count="1" selected="0">
            <x v="0"/>
          </reference>
        </references>
      </pivotArea>
    </chartFormat>
    <chartFormat chart="1" format="6" series="1">
      <pivotArea type="data" outline="0" fieldPosition="0">
        <references count="1">
          <reference field="4294967294" count="1" selected="0">
            <x v="1"/>
          </reference>
        </references>
      </pivotArea>
    </chartFormat>
    <chartFormat chart="1" format="7">
      <pivotArea type="data" outline="0" fieldPosition="0">
        <references count="3">
          <reference field="4294967294" count="1" selected="0">
            <x v="1"/>
          </reference>
          <reference field="4" count="1" selected="0">
            <x v="4"/>
          </reference>
          <reference field="8" count="1" selected="0">
            <x v="0"/>
          </reference>
        </references>
      </pivotArea>
    </chartFormat>
    <chartFormat chart="1" format="8">
      <pivotArea type="data" outline="0" fieldPosition="0">
        <references count="3">
          <reference field="4294967294" count="1" selected="0">
            <x v="1"/>
          </reference>
          <reference field="4" count="1" selected="0">
            <x v="5"/>
          </reference>
          <reference field="8"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_Cluster" xr10:uid="{00000000-0013-0000-FFFF-FFFF01000000}" sourceName="Employee Cluster">
  <pivotTables>
    <pivotTable tabId="5" name="PivotTable1"/>
  </pivotTables>
  <data>
    <tabular pivotCacheId="1">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levant_for_Budget?" xr10:uid="{00000000-0013-0000-FFFF-FFFF02000000}" sourceName="Relevant for Budget?">
  <pivotTables>
    <pivotTable tabId="5" name="PivotTable1"/>
  </pivotTables>
  <data>
    <tabular pivotCacheId="1">
      <items count="2">
        <i x="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levant_for_Budget?1" xr10:uid="{00000000-0013-0000-FFFF-FFFF03000000}" sourceName="Relevant for Budget?">
  <pivotTables>
    <pivotTable tabId="6" name="PivotTable2"/>
  </pivotTables>
  <data>
    <tabular pivotCacheId="1">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_Grade" xr10:uid="{00000000-0013-0000-FFFF-FFFF04000000}" sourceName="Employee Grade">
  <pivotTables>
    <pivotTable tabId="5" name="PivotTable1"/>
  </pivotTables>
  <data>
    <tabular pivotCacheId="1">
      <items count="5">
        <i x="1" s="1"/>
        <i x="2" s="1"/>
        <i x="0" s="1"/>
        <i x="3"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00000000-0013-0000-FFFF-FFFF05000000}" sourceName="Manager">
  <pivotTables>
    <pivotTable tabId="5" name="PivotTable1"/>
  </pivotTables>
  <data>
    <tabular pivotCacheId="1" showMissing="0">
      <items count="4">
        <i x="1" s="1"/>
        <i x="0" s="1"/>
        <i x="2" s="1"/>
        <i x="3"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pgrade?" xr10:uid="{00000000-0013-0000-FFFF-FFFF06000000}" sourceName="Upgrade?">
  <pivotTables>
    <pivotTable tabId="5" name="PivotTable1"/>
  </pivotTables>
  <data>
    <tabular pivotCacheId="1">
      <items count="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11" xr10:uid="{00000000-0013-0000-FFFF-FFFF07000000}" sourceName="Manager">
  <pivotTables>
    <pivotTable tabId="24" name="PivotTable2"/>
  </pivotTables>
  <data>
    <tabular pivotCacheId="2">
      <items count="3">
        <i x="1" s="1"/>
        <i x="0" s="1"/>
        <i x="2"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00000000-0013-0000-FFFF-FFFF08000000}" sourceName="Department">
  <pivotTables>
    <pivotTable tabId="24" name="PivotTable2"/>
  </pivotTables>
  <data>
    <tabular pivotCacheId="2">
      <items count="8">
        <i x="3" s="1"/>
        <i x="1" s="1"/>
        <i x="5" s="1"/>
        <i x="0" s="1"/>
        <i x="2" s="1"/>
        <i x="4" s="1"/>
        <i x="6" s="1"/>
        <i x="7"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levant_for_Budget?2" xr10:uid="{00000000-0013-0000-FFFF-FFFF09000000}" sourceName="Relevant for Budget?">
  <pivotTables>
    <pivotTable tabId="24" name="PivotTable2"/>
  </pivotTables>
  <data>
    <tabular pivotCacheId="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levant for Budget? 1" xr10:uid="{00000000-0014-0000-FFFF-FFFF01000000}" cache="Slicer_Relevant_for_Budget?1" caption="Relevant for Budge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 Cluster" xr10:uid="{00000000-0014-0000-FFFF-FFFF02000000}" cache="Slicer_Employee_Cluster" caption="Employee Cluster" rowHeight="241300"/>
  <slicer name="Relevant for Budget?" xr10:uid="{00000000-0014-0000-FFFF-FFFF03000000}" cache="Slicer_Relevant_for_Budget?" caption="Relevant for Budget?" style="SlicerStyleLight2" rowHeight="241300"/>
  <slicer name="Employee Grade" xr10:uid="{00000000-0014-0000-FFFF-FFFF04000000}" cache="Slicer_Employee_Grade" caption="Employee Grade" style="SlicerStyleLight6" rowHeight="241300"/>
  <slicer name="Manager" xr10:uid="{00000000-0014-0000-FFFF-FFFF05000000}" cache="Slicer_Manager" caption="Manager" style="SlicerStyleLight3" rowHeight="241300"/>
  <slicer name="Upgrade?" xr10:uid="{00000000-0014-0000-FFFF-FFFF06000000}" cache="Slicer_Upgrade?" caption="Upgrade?"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ager 2" xr10:uid="{00000000-0014-0000-FFFF-FFFF07000000}" cache="Slicer_Manager11" caption="Manager" rowHeight="241300"/>
  <slicer name="Department 1" xr10:uid="{00000000-0014-0000-FFFF-FFFF08000000}" cache="Slicer_Department1" caption="Department" style="SlicerStyleLight2" rowHeight="241300"/>
  <slicer name="Relevant for Budget? 2" xr10:uid="{00000000-0014-0000-FFFF-FFFF09000000}" cache="Slicer_Relevant_for_Budget?2" caption="Relevant for Budget?"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Table5" displayName="Table5" ref="B2:F26" totalsRowShown="0" headerRowDxfId="92" dataDxfId="91">
  <autoFilter ref="B2:F26" xr:uid="{00000000-0009-0000-0100-000005000000}"/>
  <tableColumns count="5">
    <tableColumn id="1" xr3:uid="{00000000-0010-0000-0000-000001000000}" name="TOPICS TO COVER" dataDxfId="90"/>
    <tableColumn id="2" xr3:uid="{00000000-0010-0000-0000-000002000000}" name="Points" dataDxfId="89"/>
    <tableColumn id="3" xr3:uid="{00000000-0010-0000-0000-000003000000}" name="More points" dataDxfId="88"/>
    <tableColumn id="4" xr3:uid="{00000000-0010-0000-0000-000004000000}" name="Even more points!" dataDxfId="87"/>
    <tableColumn id="5" xr3:uid="{00000000-0010-0000-0000-000005000000}" name="…And some more" dataDxfId="86"/>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Example_Table" displayName="Example_Table" ref="C4:Q17" headerRowDxfId="83" dataDxfId="82" tableBorderDxfId="81">
  <autoFilter ref="C4:Q17" xr:uid="{00000000-0009-0000-0100-000001000000}"/>
  <tableColumns count="15">
    <tableColumn id="1" xr3:uid="{00000000-0010-0000-0100-000001000000}" name="Unique ID #" totalsRowLabel="Total" dataDxfId="80" totalsRowDxfId="79"/>
    <tableColumn id="2" xr3:uid="{00000000-0010-0000-0100-000002000000}" name="First Name" dataDxfId="78"/>
    <tableColumn id="3" xr3:uid="{00000000-0010-0000-0100-000003000000}" name="Last Name" dataDxfId="77"/>
    <tableColumn id="16" xr3:uid="{00000000-0010-0000-0100-000010000000}" name="Full Name" dataDxfId="76">
      <calculatedColumnFormula>CONCATENATE(Example_Table[[#This Row],[First Name]], " ", Example_Table[[#This Row],[Last Name]])</calculatedColumnFormula>
    </tableColumn>
    <tableColumn id="4" xr3:uid="{00000000-0010-0000-0100-000004000000}" name="Manager" dataDxfId="75"/>
    <tableColumn id="5" xr3:uid="{00000000-0010-0000-0100-000005000000}" name="Position Title" dataDxfId="74"/>
    <tableColumn id="6" xr3:uid="{00000000-0010-0000-0100-000006000000}" name="Employee Grade" dataDxfId="73"/>
    <tableColumn id="7" xr3:uid="{00000000-0010-0000-0100-000007000000}" name="Employee Cluster" dataDxfId="72" totalsRowDxfId="71"/>
    <tableColumn id="8" xr3:uid="{00000000-0010-0000-0100-000008000000}" name="2016 Annual Base Salary" dataDxfId="70"/>
    <tableColumn id="9" xr3:uid="{00000000-0010-0000-0100-000009000000}" name="2016 Annual Bonus_x000a_(at target)" dataDxfId="69" totalsRowDxfId="68"/>
    <tableColumn id="10" xr3:uid="{00000000-0010-0000-0100-00000A000000}" name="2016 AEI_x000a_(at target)" dataDxfId="67" totalsRowDxfId="66"/>
    <tableColumn id="11" xr3:uid="{00000000-0010-0000-0100-00000B000000}" name="2016 MTB_x000a_(at target)" dataDxfId="65" totalsRowDxfId="64"/>
    <tableColumn id="12" xr3:uid="{00000000-0010-0000-0100-00000C000000}" name="2016 TTDC" dataDxfId="63" totalsRowDxfId="62">
      <calculatedColumnFormula>SUM(Example_Table[[#This Row],[2016 Annual Base Salary]]+Example_Table[[#This Row],[2016 Annual Bonus
(at target)]]+Example_Table[[#This Row],[2016 AEI
(at target)]]+Example_Table[[#This Row],[2016 MTB
(at target)]])</calculatedColumnFormula>
    </tableColumn>
    <tableColumn id="13" xr3:uid="{00000000-0010-0000-0100-00000D000000}" name="Upgrade?" dataDxfId="61" totalsRowDxfId="60"/>
    <tableColumn id="14" xr3:uid="{00000000-0010-0000-0100-00000E000000}" name="Relevant for Budget?" totalsRowFunction="count" dataDxfId="59" totalsRowDxfId="58"/>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2" displayName="Table2" ref="B1:B3" totalsRowShown="0" headerRowDxfId="42">
  <autoFilter ref="B1:B3" xr:uid="{00000000-0009-0000-0100-000002000000}"/>
  <tableColumns count="1">
    <tableColumn id="1" xr3:uid="{00000000-0010-0000-0200-000001000000}" name="Relevant for Budget?"/>
  </tableColumns>
  <tableStyleInfo name="TableStyleLight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3" displayName="Table3" ref="D1:D3" totalsRowShown="0" headerRowDxfId="41">
  <autoFilter ref="D1:D3" xr:uid="{00000000-0009-0000-0100-000003000000}"/>
  <tableColumns count="1">
    <tableColumn id="1" xr3:uid="{00000000-0010-0000-0300-000001000000}" name="Upgrade?"/>
  </tableColumns>
  <tableStyleInfo name="TableStyleLight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4000000}" name="Table11" displayName="Table11" ref="F1:F2" totalsRowShown="0" headerRowDxfId="40">
  <autoFilter ref="F1:F2" xr:uid="{00000000-0009-0000-0100-00000B000000}"/>
  <tableColumns count="1">
    <tableColumn id="1" xr3:uid="{00000000-0010-0000-0400-000001000000}" name="Budget Allocated" dataDxfId="39"/>
  </tableColumns>
  <tableStyleInfo name="TableStyleLight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6" displayName="Table6" ref="A1:O14" totalsRowShown="0" headerRowDxfId="38">
  <autoFilter ref="A1:O14" xr:uid="{00000000-0009-0000-0100-000006000000}"/>
  <tableColumns count="15">
    <tableColumn id="1" xr3:uid="{00000000-0010-0000-0500-000001000000}" name="Unique ID #"/>
    <tableColumn id="2" xr3:uid="{00000000-0010-0000-0500-000002000000}" name="First Name"/>
    <tableColumn id="3" xr3:uid="{00000000-0010-0000-0500-000003000000}" name="Last Name"/>
    <tableColumn id="4" xr3:uid="{00000000-0010-0000-0500-000004000000}" name="Full Name"/>
    <tableColumn id="5" xr3:uid="{00000000-0010-0000-0500-000005000000}" name="Manager"/>
    <tableColumn id="6" xr3:uid="{00000000-0010-0000-0500-000006000000}" name="Position Title"/>
    <tableColumn id="7" xr3:uid="{00000000-0010-0000-0500-000007000000}" name="Employee Grade"/>
    <tableColumn id="8" xr3:uid="{00000000-0010-0000-0500-000008000000}" name="Employee Cluster"/>
    <tableColumn id="9" xr3:uid="{00000000-0010-0000-0500-000009000000}" name="2016 Annual Base Salary"/>
    <tableColumn id="10" xr3:uid="{00000000-0010-0000-0500-00000A000000}" name="2016 Annual Bonus_x000a_(at target)"/>
    <tableColumn id="11" xr3:uid="{00000000-0010-0000-0500-00000B000000}" name="2016 AEI_x000a_(at target)"/>
    <tableColumn id="12" xr3:uid="{00000000-0010-0000-0500-00000C000000}" name="2016 MTB_x000a_(at target)"/>
    <tableColumn id="13" xr3:uid="{00000000-0010-0000-0500-00000D000000}" name="2016 TTDC"/>
    <tableColumn id="14" xr3:uid="{00000000-0010-0000-0500-00000E000000}" name="Upgrade?"/>
    <tableColumn id="15" xr3:uid="{00000000-0010-0000-0500-00000F000000}" name="Relevant for Budget?"/>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6000000}" name="Table79" displayName="Table79" ref="F3:T17" totalsRowShown="0">
  <autoFilter ref="F3:T17" xr:uid="{00000000-0009-0000-0100-000008000000}"/>
  <tableColumns count="15">
    <tableColumn id="1" xr3:uid="{00000000-0010-0000-0600-000001000000}" name="Unique ID #"/>
    <tableColumn id="2" xr3:uid="{00000000-0010-0000-0600-000002000000}" name="First Name"/>
    <tableColumn id="3" xr3:uid="{00000000-0010-0000-0600-000003000000}" name="Last Name"/>
    <tableColumn id="4" xr3:uid="{00000000-0010-0000-0600-000004000000}" name="Full Name">
      <calculatedColumnFormula>CONCATENATE(G4, " ", H4)</calculatedColumnFormula>
    </tableColumn>
    <tableColumn id="5" xr3:uid="{00000000-0010-0000-0600-000005000000}" name="Manager"/>
    <tableColumn id="6" xr3:uid="{00000000-0010-0000-0600-000006000000}" name="Position Title"/>
    <tableColumn id="7" xr3:uid="{00000000-0010-0000-0600-000007000000}" name="Employee Grade"/>
    <tableColumn id="8" xr3:uid="{00000000-0010-0000-0600-000008000000}" name="Employee Cluster"/>
    <tableColumn id="9" xr3:uid="{00000000-0010-0000-0600-000009000000}" name="2016 Annual Base Salary"/>
    <tableColumn id="10" xr3:uid="{00000000-0010-0000-0600-00000A000000}" name="2016 Annual Bonus_x000a_(at target)"/>
    <tableColumn id="11" xr3:uid="{00000000-0010-0000-0600-00000B000000}" name="2016 AEI_x000a_(at target)"/>
    <tableColumn id="12" xr3:uid="{00000000-0010-0000-0600-00000C000000}" name="2016 MTB_x000a_(at target)"/>
    <tableColumn id="13" xr3:uid="{00000000-0010-0000-0600-00000D000000}" name="2016 TTDC" dataDxfId="37"/>
    <tableColumn id="14" xr3:uid="{00000000-0010-0000-0600-00000E000000}" name="Upgrade?"/>
    <tableColumn id="15" xr3:uid="{00000000-0010-0000-0600-00000F000000}" name="Relevant for Budget?"/>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7000000}" name="Table791011" displayName="Table791011" ref="F3:T17" totalsRowShown="0">
  <autoFilter ref="F3:T17" xr:uid="{00000000-0009-0000-0100-00000A000000}"/>
  <tableColumns count="15">
    <tableColumn id="1" xr3:uid="{00000000-0010-0000-0700-000001000000}" name="Unique ID #"/>
    <tableColumn id="2" xr3:uid="{00000000-0010-0000-0700-000002000000}" name="First Name"/>
    <tableColumn id="3" xr3:uid="{00000000-0010-0000-0700-000003000000}" name="Last Name"/>
    <tableColumn id="4" xr3:uid="{00000000-0010-0000-0700-000004000000}" name="Full Name" dataDxfId="36">
      <calculatedColumnFormula>CONCATENATE(Table791011[[#This Row],[First Name]], " ", Table791011[[#This Row],[Last Name]])</calculatedColumnFormula>
    </tableColumn>
    <tableColumn id="5" xr3:uid="{00000000-0010-0000-0700-000005000000}" name="Manager"/>
    <tableColumn id="6" xr3:uid="{00000000-0010-0000-0700-000006000000}" name="Position Title"/>
    <tableColumn id="7" xr3:uid="{00000000-0010-0000-0700-000007000000}" name="Employee Grade"/>
    <tableColumn id="8" xr3:uid="{00000000-0010-0000-0700-000008000000}" name="Employee Cluster"/>
    <tableColumn id="9" xr3:uid="{00000000-0010-0000-0700-000009000000}" name="2016 Annual Base Salary"/>
    <tableColumn id="10" xr3:uid="{00000000-0010-0000-0700-00000A000000}" name="2016 Annual Bonus_x000a_(at target)"/>
    <tableColumn id="11" xr3:uid="{00000000-0010-0000-0700-00000B000000}" name="2016 AEI_x000a_(at target)"/>
    <tableColumn id="12" xr3:uid="{00000000-0010-0000-0700-00000C000000}" name="2016 MTB_x000a_(at target)"/>
    <tableColumn id="13" xr3:uid="{00000000-0010-0000-0700-00000D000000}" name="2016 TTDC" dataDxfId="35">
      <calculatedColumnFormula>SUM(Table791011[[#This Row],[2016 Annual Base Salary]]+Table791011[[#This Row],[2016 Annual Bonus
(at target)]]+Table791011[[#This Row],[2016 AEI
(at target)]]+Table791011[[#This Row],[2016 MTB
(at target)]])</calculatedColumnFormula>
    </tableColumn>
    <tableColumn id="14" xr3:uid="{00000000-0010-0000-0700-00000E000000}" name="Upgrade?"/>
    <tableColumn id="15" xr3:uid="{00000000-0010-0000-0700-00000F000000}" name="Relevant for Budget?"/>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8000000}" name="Table7910111314" displayName="Table7910111314" ref="F3:U17" totalsRowShown="0">
  <autoFilter ref="F3:U17" xr:uid="{00000000-0009-0000-0100-00000D000000}"/>
  <tableColumns count="16">
    <tableColumn id="1" xr3:uid="{00000000-0010-0000-0800-000001000000}" name="Unique ID #"/>
    <tableColumn id="2" xr3:uid="{00000000-0010-0000-0800-000002000000}" name="First Name"/>
    <tableColumn id="3" xr3:uid="{00000000-0010-0000-0800-000003000000}" name="Last Name"/>
    <tableColumn id="4" xr3:uid="{00000000-0010-0000-0800-000004000000}" name="Full Name" dataDxfId="33">
      <calculatedColumnFormula>CONCATENATE(Table7910111314[[#This Row],[First Name]], " ", Table7910111314[[#This Row],[Last Name]])</calculatedColumnFormula>
    </tableColumn>
    <tableColumn id="5" xr3:uid="{00000000-0010-0000-0800-000005000000}" name="Manager"/>
    <tableColumn id="6" xr3:uid="{00000000-0010-0000-0800-000006000000}" name="Position Title"/>
    <tableColumn id="7" xr3:uid="{00000000-0010-0000-0800-000007000000}" name="Employee Grade"/>
    <tableColumn id="8" xr3:uid="{00000000-0010-0000-0800-000008000000}" name="Employee Cluster"/>
    <tableColumn id="9" xr3:uid="{00000000-0010-0000-0800-000009000000}" name="2016 Annual Base Salary"/>
    <tableColumn id="10" xr3:uid="{00000000-0010-0000-0800-00000A000000}" name="2016 Annual Bonus_x000a_(at target)"/>
    <tableColumn id="11" xr3:uid="{00000000-0010-0000-0800-00000B000000}" name="2016 AEI_x000a_(at target)"/>
    <tableColumn id="12" xr3:uid="{00000000-0010-0000-0800-00000C000000}" name="2016 MTB_x000a_(at target)"/>
    <tableColumn id="13" xr3:uid="{00000000-0010-0000-0800-00000D000000}" name="2016 TTDC" dataDxfId="32">
      <calculatedColumnFormula>SUM(Table7910111314[[#This Row],[2016 Annual Base Salary]]+Table7910111314[[#This Row],[2016 Annual Bonus
(at target)]]+Table7910111314[[#This Row],[2016 AEI
(at target)]]+Table7910111314[[#This Row],[2016 MTB
(at target)]])</calculatedColumnFormula>
    </tableColumn>
    <tableColumn id="14" xr3:uid="{00000000-0010-0000-0800-00000E000000}" name="Upgrade?"/>
    <tableColumn id="15" xr3:uid="{00000000-0010-0000-0800-00000F000000}" name="Relevant for Budget?"/>
    <tableColumn id="16" xr3:uid="{00000000-0010-0000-0800-000010000000}" name="Budget Allocated" dataDxfId="31">
      <calculatedColumnFormula>Table7910111314[[#This Row],[2016 TTDC]]*Table11[Budget Allocated]</calculatedColumnFormula>
    </tableColumn>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9000000}" name="Table79101113141517" displayName="Table79101113141517" ref="F3:V17" totalsRowShown="0">
  <autoFilter ref="F3:V17" xr:uid="{00000000-0009-0000-0100-000010000000}"/>
  <tableColumns count="17">
    <tableColumn id="1" xr3:uid="{00000000-0010-0000-0900-000001000000}" name="Unique ID #"/>
    <tableColumn id="17" xr3:uid="{00000000-0010-0000-0900-000011000000}" name="Department" dataDxfId="29"/>
    <tableColumn id="2" xr3:uid="{00000000-0010-0000-0900-000002000000}" name="First Name"/>
    <tableColumn id="3" xr3:uid="{00000000-0010-0000-0900-000003000000}" name="Last Name"/>
    <tableColumn id="4" xr3:uid="{00000000-0010-0000-0900-000004000000}" name="Full Name" dataDxfId="28">
      <calculatedColumnFormula>CONCATENATE(Table79101113141517[[#This Row],[First Name]], " ", Table79101113141517[[#This Row],[Last Name]])</calculatedColumnFormula>
    </tableColumn>
    <tableColumn id="5" xr3:uid="{00000000-0010-0000-0900-000005000000}" name="Manager"/>
    <tableColumn id="6" xr3:uid="{00000000-0010-0000-0900-000006000000}" name="Position Title"/>
    <tableColumn id="7" xr3:uid="{00000000-0010-0000-0900-000007000000}" name="Employee Grade"/>
    <tableColumn id="8" xr3:uid="{00000000-0010-0000-0900-000008000000}" name="Employee Cluster"/>
    <tableColumn id="9" xr3:uid="{00000000-0010-0000-0900-000009000000}" name="2016 Annual Base Salary"/>
    <tableColumn id="10" xr3:uid="{00000000-0010-0000-0900-00000A000000}" name="2016 Annual Bonus_x000a_(at target)"/>
    <tableColumn id="11" xr3:uid="{00000000-0010-0000-0900-00000B000000}" name="2016 AEI_x000a_(at target)"/>
    <tableColumn id="12" xr3:uid="{00000000-0010-0000-0900-00000C000000}" name="2016 MTB_x000a_(at target)"/>
    <tableColumn id="13" xr3:uid="{00000000-0010-0000-0900-00000D000000}" name="2016 TTDC" dataDxfId="27">
      <calculatedColumnFormula>SUM(Table79101113141517[[#This Row],[2016 Annual Base Salary]]+Table79101113141517[[#This Row],[2016 Annual Bonus
(at target)]]+Table79101113141517[[#This Row],[2016 AEI
(at target)]]+Table79101113141517[[#This Row],[2016 MTB
(at target)]])</calculatedColumnFormula>
    </tableColumn>
    <tableColumn id="14" xr3:uid="{00000000-0010-0000-0900-00000E000000}" name="Upgrade?"/>
    <tableColumn id="15" xr3:uid="{00000000-0010-0000-0900-00000F000000}" name="Relevant for Budget?"/>
    <tableColumn id="16" xr3:uid="{00000000-0010-0000-0900-000010000000}" name="Budget Allocated" dataDxfId="26">
      <calculatedColumnFormula>Table79101113141517[[#This Row],[2016 TTDC]]*Table11[Budget Allocated]</calculatedColumnFormula>
    </tableColumn>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0A000000}" name="Table7910111314151720" displayName="Table7910111314151720" ref="F3:V17" totalsRowShown="0">
  <autoFilter ref="F3:V17" xr:uid="{00000000-0009-0000-0100-000013000000}"/>
  <tableColumns count="17">
    <tableColumn id="1" xr3:uid="{00000000-0010-0000-0A00-000001000000}" name="Unique ID #"/>
    <tableColumn id="17" xr3:uid="{00000000-0010-0000-0A00-000011000000}" name="Department" dataDxfId="24"/>
    <tableColumn id="2" xr3:uid="{00000000-0010-0000-0A00-000002000000}" name="First Name"/>
    <tableColumn id="3" xr3:uid="{00000000-0010-0000-0A00-000003000000}" name="Last Name"/>
    <tableColumn id="4" xr3:uid="{00000000-0010-0000-0A00-000004000000}" name="Full Name" dataDxfId="23">
      <calculatedColumnFormula>CONCATENATE(Table7910111314151720[[#This Row],[First Name]], " ", Table7910111314151720[[#This Row],[Last Name]])</calculatedColumnFormula>
    </tableColumn>
    <tableColumn id="5" xr3:uid="{00000000-0010-0000-0A00-000005000000}" name="Manager"/>
    <tableColumn id="6" xr3:uid="{00000000-0010-0000-0A00-000006000000}" name="Position Title"/>
    <tableColumn id="7" xr3:uid="{00000000-0010-0000-0A00-000007000000}" name="Employee Grade"/>
    <tableColumn id="8" xr3:uid="{00000000-0010-0000-0A00-000008000000}" name="Employee Cluster"/>
    <tableColumn id="9" xr3:uid="{00000000-0010-0000-0A00-000009000000}" name="2016 Annual Base Salary"/>
    <tableColumn id="10" xr3:uid="{00000000-0010-0000-0A00-00000A000000}" name="2016 Annual Bonus_x000a_(at target)"/>
    <tableColumn id="11" xr3:uid="{00000000-0010-0000-0A00-00000B000000}" name="2016 AEI_x000a_(at target)"/>
    <tableColumn id="12" xr3:uid="{00000000-0010-0000-0A00-00000C000000}" name="2016 MTB_x000a_(at target)"/>
    <tableColumn id="13" xr3:uid="{00000000-0010-0000-0A00-00000D000000}" name="2016 TTDC" dataDxfId="22">
      <calculatedColumnFormula>SUM(Table7910111314151720[[#This Row],[2016 Annual Base Salary]]+Table7910111314151720[[#This Row],[2016 Annual Bonus
(at target)]]+Table7910111314151720[[#This Row],[2016 AEI
(at target)]]+Table7910111314151720[[#This Row],[2016 MTB
(at target)]])</calculatedColumnFormula>
    </tableColumn>
    <tableColumn id="14" xr3:uid="{00000000-0010-0000-0A00-00000E000000}" name="Upgrade?"/>
    <tableColumn id="15" xr3:uid="{00000000-0010-0000-0A00-00000F000000}" name="Relevant for Budget?"/>
    <tableColumn id="16" xr3:uid="{00000000-0010-0000-0A00-000010000000}" name="Budget Allocated" dataDxfId="21">
      <calculatedColumnFormula>Table7910111314151720[[#This Row],[2016 TTDC]]*Table11[Budget Allocated]</calculatedColumnFormula>
    </tableColumn>
  </tableColumns>
  <tableStyleInfo name="TableStyleMedium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B000000}" name="Table7" displayName="Table7" ref="F3:T17" totalsRowShown="0">
  <autoFilter ref="F3:T17" xr:uid="{00000000-0009-0000-0100-000007000000}"/>
  <tableColumns count="15">
    <tableColumn id="1" xr3:uid="{00000000-0010-0000-0B00-000001000000}" name="Unique ID #"/>
    <tableColumn id="2" xr3:uid="{00000000-0010-0000-0B00-000002000000}" name="First Name"/>
    <tableColumn id="3" xr3:uid="{00000000-0010-0000-0B00-000003000000}" name="Last Name"/>
    <tableColumn id="4" xr3:uid="{00000000-0010-0000-0B00-000004000000}" name="Full Name">
      <calculatedColumnFormula>CONCATENATE(G4, " ", H4)</calculatedColumnFormula>
    </tableColumn>
    <tableColumn id="5" xr3:uid="{00000000-0010-0000-0B00-000005000000}" name="Manager"/>
    <tableColumn id="6" xr3:uid="{00000000-0010-0000-0B00-000006000000}" name="Position Title"/>
    <tableColumn id="7" xr3:uid="{00000000-0010-0000-0B00-000007000000}" name="Employee Grade"/>
    <tableColumn id="8" xr3:uid="{00000000-0010-0000-0B00-000008000000}" name="Employee Cluster"/>
    <tableColumn id="9" xr3:uid="{00000000-0010-0000-0B00-000009000000}" name="2016 Annual Base Salary"/>
    <tableColumn id="10" xr3:uid="{00000000-0010-0000-0B00-00000A000000}" name="2016 Annual Bonus_x000a_(at target)"/>
    <tableColumn id="11" xr3:uid="{00000000-0010-0000-0B00-00000B000000}" name="2016 AEI_x000a_(at target)"/>
    <tableColumn id="12" xr3:uid="{00000000-0010-0000-0B00-00000C000000}" name="2016 MTB_x000a_(at target)"/>
    <tableColumn id="13" xr3:uid="{00000000-0010-0000-0B00-00000D000000}" name="2016 TTDC"/>
    <tableColumn id="14" xr3:uid="{00000000-0010-0000-0B00-00000E000000}" name="Upgrade?"/>
    <tableColumn id="15" xr3:uid="{00000000-0010-0000-0B00-00000F000000}" name="Relevant for Budget?"/>
  </tableColumns>
  <tableStyleInfo name="TableStyleMedium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C000000}" name="Table7910" displayName="Table7910" ref="F3:T17" totalsRowShown="0">
  <autoFilter ref="F3:T17" xr:uid="{00000000-0009-0000-0100-000009000000}"/>
  <tableColumns count="15">
    <tableColumn id="1" xr3:uid="{00000000-0010-0000-0C00-000001000000}" name="Unique ID #"/>
    <tableColumn id="2" xr3:uid="{00000000-0010-0000-0C00-000002000000}" name="First Name"/>
    <tableColumn id="3" xr3:uid="{00000000-0010-0000-0C00-000003000000}" name="Last Name"/>
    <tableColumn id="4" xr3:uid="{00000000-0010-0000-0C00-000004000000}" name="Full Name" dataDxfId="20">
      <calculatedColumnFormula>CONCATENATE(Table7910[[#This Row],[First Name]], " ", Table7910[[#This Row],[Last Name]])</calculatedColumnFormula>
    </tableColumn>
    <tableColumn id="5" xr3:uid="{00000000-0010-0000-0C00-000005000000}" name="Manager"/>
    <tableColumn id="6" xr3:uid="{00000000-0010-0000-0C00-000006000000}" name="Position Title"/>
    <tableColumn id="7" xr3:uid="{00000000-0010-0000-0C00-000007000000}" name="Employee Grade"/>
    <tableColumn id="8" xr3:uid="{00000000-0010-0000-0C00-000008000000}" name="Employee Cluster"/>
    <tableColumn id="9" xr3:uid="{00000000-0010-0000-0C00-000009000000}" name="2016 Annual Base Salary"/>
    <tableColumn id="10" xr3:uid="{00000000-0010-0000-0C00-00000A000000}" name="2016 Annual Bonus_x000a_(at target)"/>
    <tableColumn id="11" xr3:uid="{00000000-0010-0000-0C00-00000B000000}" name="2016 AEI_x000a_(at target)"/>
    <tableColumn id="12" xr3:uid="{00000000-0010-0000-0C00-00000C000000}" name="2016 MTB_x000a_(at target)"/>
    <tableColumn id="13" xr3:uid="{00000000-0010-0000-0C00-00000D000000}" name="2016 TTDC" dataDxfId="19">
      <calculatedColumnFormula>SUM(Table7910[[#This Row],[2016 Annual Base Salary]]+Table7910[[#This Row],[2016 Annual Bonus
(at target)]]+Table7910[[#This Row],[2016 AEI
(at target)]]+Table7910[[#This Row],[2016 MTB
(at target)]])</calculatedColumnFormula>
    </tableColumn>
    <tableColumn id="14" xr3:uid="{00000000-0010-0000-0C00-00000E000000}" name="Upgrade?"/>
    <tableColumn id="15" xr3:uid="{00000000-0010-0000-0C00-00000F000000}" name="Relevant for Budget?"/>
  </tableColumns>
  <tableStyleInfo name="TableStyleMedium9"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D000000}" name="Table79101113" displayName="Table79101113" ref="F3:U17" totalsRowShown="0">
  <autoFilter ref="F3:U17" xr:uid="{00000000-0009-0000-0100-00000C000000}"/>
  <tableColumns count="16">
    <tableColumn id="1" xr3:uid="{00000000-0010-0000-0D00-000001000000}" name="Unique ID #"/>
    <tableColumn id="2" xr3:uid="{00000000-0010-0000-0D00-000002000000}" name="First Name"/>
    <tableColumn id="3" xr3:uid="{00000000-0010-0000-0D00-000003000000}" name="Last Name"/>
    <tableColumn id="4" xr3:uid="{00000000-0010-0000-0D00-000004000000}" name="Full Name" dataDxfId="17">
      <calculatedColumnFormula>CONCATENATE(Table79101113[[#This Row],[First Name]], " ", Table79101113[[#This Row],[Last Name]])</calculatedColumnFormula>
    </tableColumn>
    <tableColumn id="5" xr3:uid="{00000000-0010-0000-0D00-000005000000}" name="Manager"/>
    <tableColumn id="6" xr3:uid="{00000000-0010-0000-0D00-000006000000}" name="Position Title"/>
    <tableColumn id="7" xr3:uid="{00000000-0010-0000-0D00-000007000000}" name="Employee Grade"/>
    <tableColumn id="8" xr3:uid="{00000000-0010-0000-0D00-000008000000}" name="Employee Cluster"/>
    <tableColumn id="9" xr3:uid="{00000000-0010-0000-0D00-000009000000}" name="2016 Annual Base Salary"/>
    <tableColumn id="10" xr3:uid="{00000000-0010-0000-0D00-00000A000000}" name="2016 Annual Bonus_x000a_(at target)"/>
    <tableColumn id="11" xr3:uid="{00000000-0010-0000-0D00-00000B000000}" name="2016 AEI_x000a_(at target)"/>
    <tableColumn id="12" xr3:uid="{00000000-0010-0000-0D00-00000C000000}" name="2016 MTB_x000a_(at target)"/>
    <tableColumn id="13" xr3:uid="{00000000-0010-0000-0D00-00000D000000}" name="2016 TTDC" dataDxfId="16">
      <calculatedColumnFormula>SUM(Table79101113[[#This Row],[2016 Annual Base Salary]]+Table79101113[[#This Row],[2016 Annual Bonus
(at target)]]+Table79101113[[#This Row],[2016 AEI
(at target)]]+Table79101113[[#This Row],[2016 MTB
(at target)]])</calculatedColumnFormula>
    </tableColumn>
    <tableColumn id="14" xr3:uid="{00000000-0010-0000-0D00-00000E000000}" name="Upgrade?"/>
    <tableColumn id="15" xr3:uid="{00000000-0010-0000-0D00-00000F000000}" name="Relevant for Budget?"/>
    <tableColumn id="16" xr3:uid="{00000000-0010-0000-0D00-000010000000}" name="Budget Allocated" dataDxfId="15">
      <calculatedColumnFormula>Table79101113[[#This Row],[2016 TTDC]]*Table11[Budget Allocated]</calculatedColumnFormula>
    </tableColumn>
  </tableColumns>
  <tableStyleInfo name="TableStyleMedium9"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E000000}" name="Table791011131415" displayName="Table791011131415" ref="F3:V17" totalsRowShown="0">
  <autoFilter ref="F3:V17" xr:uid="{00000000-0009-0000-0100-00000E000000}"/>
  <tableColumns count="17">
    <tableColumn id="1" xr3:uid="{00000000-0010-0000-0E00-000001000000}" name="Unique ID #"/>
    <tableColumn id="17" xr3:uid="{00000000-0010-0000-0E00-000011000000}" name="Department" dataDxfId="13">
      <calculatedColumnFormula>VLOOKUP(Table791011131415[[#This Row],[Unique ID '#]], Department_Table, 2, FALSE)</calculatedColumnFormula>
    </tableColumn>
    <tableColumn id="2" xr3:uid="{00000000-0010-0000-0E00-000002000000}" name="First Name"/>
    <tableColumn id="3" xr3:uid="{00000000-0010-0000-0E00-000003000000}" name="Last Name"/>
    <tableColumn id="4" xr3:uid="{00000000-0010-0000-0E00-000004000000}" name="Full Name" dataDxfId="12">
      <calculatedColumnFormula>CONCATENATE(Table791011131415[[#This Row],[First Name]], " ", Table791011131415[[#This Row],[Last Name]])</calculatedColumnFormula>
    </tableColumn>
    <tableColumn id="5" xr3:uid="{00000000-0010-0000-0E00-000005000000}" name="Manager"/>
    <tableColumn id="6" xr3:uid="{00000000-0010-0000-0E00-000006000000}" name="Position Title"/>
    <tableColumn id="7" xr3:uid="{00000000-0010-0000-0E00-000007000000}" name="Employee Grade"/>
    <tableColumn id="8" xr3:uid="{00000000-0010-0000-0E00-000008000000}" name="Employee Cluster"/>
    <tableColumn id="9" xr3:uid="{00000000-0010-0000-0E00-000009000000}" name="2016 Annual Base Salary"/>
    <tableColumn id="10" xr3:uid="{00000000-0010-0000-0E00-00000A000000}" name="2016 Annual Bonus_x000a_(at target)"/>
    <tableColumn id="11" xr3:uid="{00000000-0010-0000-0E00-00000B000000}" name="2016 AEI_x000a_(at target)"/>
    <tableColumn id="12" xr3:uid="{00000000-0010-0000-0E00-00000C000000}" name="2016 MTB_x000a_(at target)"/>
    <tableColumn id="13" xr3:uid="{00000000-0010-0000-0E00-00000D000000}" name="2016 TTDC" dataDxfId="11">
      <calculatedColumnFormula>SUM(Table791011131415[[#This Row],[2016 Annual Base Salary]]+Table791011131415[[#This Row],[2016 Annual Bonus
(at target)]]+Table791011131415[[#This Row],[2016 AEI
(at target)]]+Table791011131415[[#This Row],[2016 MTB
(at target)]])</calculatedColumnFormula>
    </tableColumn>
    <tableColumn id="14" xr3:uid="{00000000-0010-0000-0E00-00000E000000}" name="Upgrade?"/>
    <tableColumn id="15" xr3:uid="{00000000-0010-0000-0E00-00000F000000}" name="Relevant for Budget?"/>
    <tableColumn id="16" xr3:uid="{00000000-0010-0000-0E00-000010000000}" name="Budget Allocated" dataDxfId="10">
      <calculatedColumnFormula>Table791011131415[[#This Row],[2016 TTDC]]*Table11[Budget Allocated]</calculatedColumnFormula>
    </tableColumn>
  </tableColumns>
  <tableStyleInfo name="TableStyleMedium9"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F000000}" name="Table15" displayName="Table15" ref="F21:G42" totalsRowShown="0">
  <autoFilter ref="F21:G42" xr:uid="{00000000-0009-0000-0100-00000F000000}"/>
  <tableColumns count="2">
    <tableColumn id="1" xr3:uid="{00000000-0010-0000-0F00-000001000000}" name="ID #"/>
    <tableColumn id="2" xr3:uid="{00000000-0010-0000-0F00-000002000000}" name="Department"/>
  </tableColumns>
  <tableStyleInfo name="TableStyleMedium9"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0000000}" name="Table7910111314151719" displayName="Table7910111314151719" ref="F3:V17" totalsRowShown="0">
  <autoFilter ref="F3:V17" xr:uid="{00000000-0009-0000-0100-000012000000}"/>
  <tableColumns count="17">
    <tableColumn id="1" xr3:uid="{00000000-0010-0000-1000-000001000000}" name="Unique ID #"/>
    <tableColumn id="17" xr3:uid="{00000000-0010-0000-1000-000011000000}" name="Department" dataDxfId="8"/>
    <tableColumn id="2" xr3:uid="{00000000-0010-0000-1000-000002000000}" name="First Name"/>
    <tableColumn id="3" xr3:uid="{00000000-0010-0000-1000-000003000000}" name="Last Name"/>
    <tableColumn id="4" xr3:uid="{00000000-0010-0000-1000-000004000000}" name="Full Name" dataDxfId="7">
      <calculatedColumnFormula>CONCATENATE(Table7910111314151719[[#This Row],[First Name]], " ", Table7910111314151719[[#This Row],[Last Name]])</calculatedColumnFormula>
    </tableColumn>
    <tableColumn id="5" xr3:uid="{00000000-0010-0000-1000-000005000000}" name="Manager"/>
    <tableColumn id="6" xr3:uid="{00000000-0010-0000-1000-000006000000}" name="Position Title"/>
    <tableColumn id="7" xr3:uid="{00000000-0010-0000-1000-000007000000}" name="Employee Grade"/>
    <tableColumn id="8" xr3:uid="{00000000-0010-0000-1000-000008000000}" name="Employee Cluster"/>
    <tableColumn id="9" xr3:uid="{00000000-0010-0000-1000-000009000000}" name="2016 Annual Base Salary"/>
    <tableColumn id="10" xr3:uid="{00000000-0010-0000-1000-00000A000000}" name="2016 Annual Bonus_x000a_(at target)"/>
    <tableColumn id="11" xr3:uid="{00000000-0010-0000-1000-00000B000000}" name="2016 AEI_x000a_(at target)"/>
    <tableColumn id="12" xr3:uid="{00000000-0010-0000-1000-00000C000000}" name="2016 MTB_x000a_(at target)"/>
    <tableColumn id="13" xr3:uid="{00000000-0010-0000-1000-00000D000000}" name="2016 TTDC" dataDxfId="6">
      <calculatedColumnFormula>SUM(Table7910111314151719[[#This Row],[2016 Annual Base Salary]]+Table7910111314151719[[#This Row],[2016 Annual Bonus
(at target)]]+Table7910111314151719[[#This Row],[2016 AEI
(at target)]]+Table7910111314151719[[#This Row],[2016 MTB
(at target)]])</calculatedColumnFormula>
    </tableColumn>
    <tableColumn id="14" xr3:uid="{00000000-0010-0000-1000-00000E000000}" name="Upgrade?"/>
    <tableColumn id="15" xr3:uid="{00000000-0010-0000-1000-00000F000000}" name="Relevant for Budget?"/>
    <tableColumn id="16" xr3:uid="{00000000-0010-0000-1000-000010000000}" name="Budget Allocated" dataDxfId="5">
      <calculatedColumnFormula>Table7910111314151719[[#This Row],[2016 TTDC]]*Table11[Budget Allocated]</calculatedColumnFormula>
    </tableColumn>
  </tableColumns>
  <tableStyleInfo name="TableStyleMedium9"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1000000}" name="Table791011131415172021" displayName="Table791011131415172021" ref="F3:V17" totalsRowShown="0">
  <autoFilter ref="F3:V17" xr:uid="{00000000-0009-0000-0100-000014000000}"/>
  <tableColumns count="17">
    <tableColumn id="1" xr3:uid="{00000000-0010-0000-1100-000001000000}" name="Unique ID #"/>
    <tableColumn id="17" xr3:uid="{00000000-0010-0000-1100-000011000000}" name="Department" dataDxfId="3"/>
    <tableColumn id="2" xr3:uid="{00000000-0010-0000-1100-000002000000}" name="First Name"/>
    <tableColumn id="3" xr3:uid="{00000000-0010-0000-1100-000003000000}" name="Last Name"/>
    <tableColumn id="4" xr3:uid="{00000000-0010-0000-1100-000004000000}" name="Full Name" dataDxfId="2">
      <calculatedColumnFormula>CONCATENATE(Table791011131415172021[[#This Row],[First Name]], " ", Table791011131415172021[[#This Row],[Last Name]])</calculatedColumnFormula>
    </tableColumn>
    <tableColumn id="5" xr3:uid="{00000000-0010-0000-1100-000005000000}" name="Manager"/>
    <tableColumn id="6" xr3:uid="{00000000-0010-0000-1100-000006000000}" name="Position Title"/>
    <tableColumn id="7" xr3:uid="{00000000-0010-0000-1100-000007000000}" name="Employee Grade"/>
    <tableColumn id="8" xr3:uid="{00000000-0010-0000-1100-000008000000}" name="Employee Cluster"/>
    <tableColumn id="9" xr3:uid="{00000000-0010-0000-1100-000009000000}" name="2016 Annual Base Salary"/>
    <tableColumn id="10" xr3:uid="{00000000-0010-0000-1100-00000A000000}" name="2016 Annual Bonus_x000a_(at target)"/>
    <tableColumn id="11" xr3:uid="{00000000-0010-0000-1100-00000B000000}" name="2016 AEI_x000a_(at target)"/>
    <tableColumn id="12" xr3:uid="{00000000-0010-0000-1100-00000C000000}" name="2016 MTB_x000a_(at target)"/>
    <tableColumn id="13" xr3:uid="{00000000-0010-0000-1100-00000D000000}" name="2016 TTDC" dataDxfId="1">
      <calculatedColumnFormula>SUM(Table791011131415172021[[#This Row],[2016 Annual Base Salary]]+Table791011131415172021[[#This Row],[2016 Annual Bonus
(at target)]]+Table791011131415172021[[#This Row],[2016 AEI
(at target)]]+Table791011131415172021[[#This Row],[2016 MTB
(at target)]])</calculatedColumnFormula>
    </tableColumn>
    <tableColumn id="14" xr3:uid="{00000000-0010-0000-1100-00000E000000}" name="Upgrade?"/>
    <tableColumn id="15" xr3:uid="{00000000-0010-0000-1100-00000F000000}" name="Relevant for Budget?"/>
    <tableColumn id="16" xr3:uid="{00000000-0010-0000-1100-000010000000}" name="Budget Allocated" dataDxfId="0">
      <calculatedColumnFormula>Table791011131415172021[[#This Row],[2016 TTDC]]*Table11[Budget Allocated]</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8.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table" Target="../tables/table15.xml"/></Relationships>
</file>

<file path=xl/worksheets/_rels/sheet19.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ivotTable" Target="../pivotTables/pivotTable3.xml"/></Relationships>
</file>

<file path=xl/worksheets/_rels/sheet20.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drawing" Target="../drawings/drawing4.xml"/><Relationship Id="rId1" Type="http://schemas.openxmlformats.org/officeDocument/2006/relationships/pivotTable" Target="../pivotTables/pivotTable4.xml"/><Relationship Id="rId4" Type="http://schemas.microsoft.com/office/2007/relationships/slicer" Target="../slicers/slicer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F28"/>
  <sheetViews>
    <sheetView zoomScale="106" zoomScaleNormal="85" workbookViewId="0"/>
  </sheetViews>
  <sheetFormatPr baseColWidth="10" defaultColWidth="8.83203125" defaultRowHeight="15" x14ac:dyDescent="0.2"/>
  <cols>
    <col min="1" max="1" width="2.83203125" customWidth="1"/>
    <col min="2" max="2" width="42.5" customWidth="1"/>
    <col min="3" max="3" width="45.5" customWidth="1"/>
    <col min="4" max="4" width="75.1640625" customWidth="1"/>
    <col min="5" max="5" width="44.83203125" customWidth="1"/>
    <col min="6" max="6" width="41.5" customWidth="1"/>
    <col min="18" max="18" width="9.1640625" customWidth="1"/>
  </cols>
  <sheetData>
    <row r="2" spans="1:6" ht="16" x14ac:dyDescent="0.2">
      <c r="B2" s="53" t="s">
        <v>103</v>
      </c>
      <c r="C2" s="53" t="s">
        <v>104</v>
      </c>
      <c r="D2" s="53" t="s">
        <v>105</v>
      </c>
      <c r="E2" s="53" t="s">
        <v>143</v>
      </c>
      <c r="F2" s="53" t="s">
        <v>196</v>
      </c>
    </row>
    <row r="3" spans="1:6" ht="64.5" customHeight="1" x14ac:dyDescent="0.2">
      <c r="A3" s="32"/>
      <c r="B3" s="53" t="s">
        <v>17</v>
      </c>
      <c r="C3" s="36" t="s">
        <v>207</v>
      </c>
      <c r="D3" s="36" t="s">
        <v>208</v>
      </c>
      <c r="E3" s="35" t="s">
        <v>202</v>
      </c>
      <c r="F3" s="35" t="s">
        <v>203</v>
      </c>
    </row>
    <row r="4" spans="1:6" ht="16" x14ac:dyDescent="0.2">
      <c r="A4" s="32"/>
      <c r="B4" s="53" t="s">
        <v>18</v>
      </c>
      <c r="C4" s="35" t="s">
        <v>137</v>
      </c>
      <c r="D4" s="35" t="s">
        <v>138</v>
      </c>
      <c r="E4" s="35"/>
      <c r="F4" s="35"/>
    </row>
    <row r="5" spans="1:6" ht="16" x14ac:dyDescent="0.2">
      <c r="A5" s="32"/>
      <c r="B5" s="53" t="s">
        <v>19</v>
      </c>
      <c r="C5" s="35" t="s">
        <v>206</v>
      </c>
      <c r="D5" s="35"/>
      <c r="E5" s="35"/>
      <c r="F5" s="35"/>
    </row>
    <row r="6" spans="1:6" ht="138.75" customHeight="1" x14ac:dyDescent="0.2">
      <c r="A6" s="32"/>
      <c r="B6" s="53" t="s">
        <v>25</v>
      </c>
      <c r="C6" s="35" t="s">
        <v>186</v>
      </c>
      <c r="D6" s="35" t="s">
        <v>293</v>
      </c>
      <c r="E6" s="35" t="s">
        <v>239</v>
      </c>
      <c r="F6" s="35"/>
    </row>
    <row r="7" spans="1:6" ht="32" x14ac:dyDescent="0.2">
      <c r="A7" s="32"/>
      <c r="B7" s="53" t="s">
        <v>64</v>
      </c>
      <c r="C7" s="35" t="s">
        <v>71</v>
      </c>
      <c r="D7" s="35" t="s">
        <v>72</v>
      </c>
      <c r="E7" s="35"/>
      <c r="F7" s="35"/>
    </row>
    <row r="8" spans="1:6" ht="32" x14ac:dyDescent="0.2">
      <c r="A8" s="32"/>
      <c r="B8" s="53" t="s">
        <v>65</v>
      </c>
      <c r="C8" s="35" t="s">
        <v>204</v>
      </c>
      <c r="D8" s="35" t="s">
        <v>205</v>
      </c>
      <c r="E8" s="35"/>
      <c r="F8" s="35"/>
    </row>
    <row r="9" spans="1:6" ht="16" x14ac:dyDescent="0.2">
      <c r="A9" s="32"/>
      <c r="B9" s="53" t="s">
        <v>70</v>
      </c>
      <c r="C9" s="35" t="s">
        <v>173</v>
      </c>
      <c r="D9" s="35" t="s">
        <v>247</v>
      </c>
      <c r="E9" s="35"/>
      <c r="F9" s="35"/>
    </row>
    <row r="10" spans="1:6" ht="16" x14ac:dyDescent="0.2">
      <c r="A10" s="32"/>
      <c r="B10" s="53" t="s">
        <v>249</v>
      </c>
      <c r="C10" s="35" t="s">
        <v>86</v>
      </c>
      <c r="D10" s="35" t="s">
        <v>248</v>
      </c>
      <c r="E10" s="35"/>
      <c r="F10" s="35"/>
    </row>
    <row r="11" spans="1:6" ht="16" x14ac:dyDescent="0.2">
      <c r="A11" s="32"/>
      <c r="B11" s="53" t="s">
        <v>93</v>
      </c>
      <c r="C11" s="35"/>
      <c r="D11" s="35"/>
      <c r="E11" s="35"/>
      <c r="F11" s="35"/>
    </row>
    <row r="12" spans="1:6" ht="32" x14ac:dyDescent="0.2">
      <c r="A12" s="32"/>
      <c r="B12" s="54" t="s">
        <v>94</v>
      </c>
      <c r="C12" s="62" t="s">
        <v>189</v>
      </c>
      <c r="D12" s="35"/>
      <c r="E12" s="35"/>
      <c r="F12" s="35"/>
    </row>
    <row r="13" spans="1:6" ht="16" x14ac:dyDescent="0.2">
      <c r="A13" s="32"/>
      <c r="B13" s="53" t="s">
        <v>95</v>
      </c>
      <c r="C13" s="35"/>
      <c r="D13" s="35"/>
      <c r="E13" s="35"/>
      <c r="F13" s="35"/>
    </row>
    <row r="14" spans="1:6" ht="16" x14ac:dyDescent="0.2">
      <c r="A14" s="32"/>
      <c r="B14" s="53" t="s">
        <v>96</v>
      </c>
      <c r="C14" s="35"/>
      <c r="D14" s="35"/>
      <c r="E14" s="35"/>
      <c r="F14" s="35"/>
    </row>
    <row r="15" spans="1:6" ht="16" x14ac:dyDescent="0.2">
      <c r="A15" s="32"/>
      <c r="B15" s="53" t="s">
        <v>97</v>
      </c>
      <c r="C15" s="35"/>
      <c r="D15" s="35"/>
      <c r="E15" s="35"/>
      <c r="F15" s="35"/>
    </row>
    <row r="16" spans="1:6" ht="16" x14ac:dyDescent="0.2">
      <c r="A16" s="32"/>
      <c r="B16" s="53" t="s">
        <v>121</v>
      </c>
      <c r="C16" s="35" t="s">
        <v>122</v>
      </c>
      <c r="D16" s="35" t="s">
        <v>128</v>
      </c>
      <c r="E16" s="35"/>
      <c r="F16" s="35"/>
    </row>
    <row r="17" spans="1:6" ht="16" x14ac:dyDescent="0.2">
      <c r="A17" s="32"/>
      <c r="B17" s="53" t="s">
        <v>250</v>
      </c>
      <c r="C17" s="35" t="s">
        <v>125</v>
      </c>
      <c r="D17" s="35" t="s">
        <v>126</v>
      </c>
      <c r="E17" s="35"/>
      <c r="F17" s="35"/>
    </row>
    <row r="18" spans="1:6" ht="16" x14ac:dyDescent="0.2">
      <c r="A18" s="32"/>
      <c r="B18" s="53" t="s">
        <v>139</v>
      </c>
      <c r="C18" s="35" t="s">
        <v>140</v>
      </c>
      <c r="D18" s="35" t="s">
        <v>141</v>
      </c>
      <c r="E18" s="35" t="s">
        <v>251</v>
      </c>
      <c r="F18" s="35"/>
    </row>
    <row r="19" spans="1:6" ht="16" x14ac:dyDescent="0.2">
      <c r="A19" s="32"/>
      <c r="B19" s="53" t="s">
        <v>142</v>
      </c>
      <c r="C19" s="35" t="s">
        <v>95</v>
      </c>
      <c r="D19" s="35" t="s">
        <v>144</v>
      </c>
      <c r="E19" s="35" t="s">
        <v>145</v>
      </c>
      <c r="F19" s="35"/>
    </row>
    <row r="20" spans="1:6" ht="16" x14ac:dyDescent="0.2">
      <c r="A20" s="32"/>
      <c r="B20" s="53" t="s">
        <v>150</v>
      </c>
      <c r="C20" s="35" t="s">
        <v>151</v>
      </c>
      <c r="D20" s="35" t="s">
        <v>252</v>
      </c>
      <c r="E20" s="35"/>
      <c r="F20" s="35"/>
    </row>
    <row r="21" spans="1:6" ht="16" x14ac:dyDescent="0.2">
      <c r="A21" s="32"/>
      <c r="B21" s="54" t="s">
        <v>153</v>
      </c>
      <c r="C21" s="35" t="s">
        <v>174</v>
      </c>
      <c r="D21" s="35" t="s">
        <v>175</v>
      </c>
      <c r="E21" s="62" t="s">
        <v>178</v>
      </c>
      <c r="F21" s="35" t="s">
        <v>195</v>
      </c>
    </row>
    <row r="22" spans="1:6" ht="16" x14ac:dyDescent="0.2">
      <c r="A22" s="32"/>
      <c r="B22" s="53" t="s">
        <v>154</v>
      </c>
      <c r="C22" s="35" t="s">
        <v>176</v>
      </c>
      <c r="D22" s="35" t="s">
        <v>200</v>
      </c>
      <c r="E22" s="35"/>
      <c r="F22" s="35"/>
    </row>
    <row r="23" spans="1:6" ht="16" x14ac:dyDescent="0.2">
      <c r="A23" s="32"/>
      <c r="B23" s="53" t="s">
        <v>182</v>
      </c>
      <c r="C23" s="35" t="s">
        <v>184</v>
      </c>
      <c r="D23" s="35" t="s">
        <v>183</v>
      </c>
      <c r="E23" s="35" t="s">
        <v>185</v>
      </c>
      <c r="F23" s="35"/>
    </row>
    <row r="24" spans="1:6" ht="16" x14ac:dyDescent="0.2">
      <c r="B24" s="53" t="s">
        <v>190</v>
      </c>
      <c r="C24" s="35" t="s">
        <v>191</v>
      </c>
      <c r="D24" s="35" t="s">
        <v>192</v>
      </c>
      <c r="E24" s="35" t="s">
        <v>193</v>
      </c>
      <c r="F24" s="36" t="s">
        <v>199</v>
      </c>
    </row>
    <row r="25" spans="1:6" ht="64" x14ac:dyDescent="0.2">
      <c r="B25" s="53" t="s">
        <v>201</v>
      </c>
      <c r="C25" s="35" t="s">
        <v>238</v>
      </c>
      <c r="D25" s="35"/>
      <c r="E25" s="35"/>
      <c r="F25" s="35"/>
    </row>
    <row r="26" spans="1:6" ht="32" x14ac:dyDescent="0.2">
      <c r="B26" s="53" t="s">
        <v>253</v>
      </c>
      <c r="C26" s="35" t="s">
        <v>254</v>
      </c>
      <c r="D26" s="35"/>
      <c r="E26" s="35"/>
      <c r="F26" s="35"/>
    </row>
    <row r="28" spans="1:6" x14ac:dyDescent="0.2">
      <c r="C28" s="34"/>
    </row>
  </sheetData>
  <dataConsolidate/>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tint="0.39997558519241921"/>
  </sheetPr>
  <dimension ref="A1:U219"/>
  <sheetViews>
    <sheetView zoomScaleNormal="85" workbookViewId="0">
      <selection activeCell="O64" sqref="O64"/>
    </sheetView>
  </sheetViews>
  <sheetFormatPr baseColWidth="10" defaultColWidth="8.83203125" defaultRowHeight="15" x14ac:dyDescent="0.2"/>
  <cols>
    <col min="1" max="1" width="15" customWidth="1"/>
    <col min="2" max="2" width="9.1640625" style="1"/>
    <col min="3" max="3" width="18.1640625" customWidth="1"/>
    <col min="4" max="4" width="15.6640625" customWidth="1"/>
    <col min="5" max="6" width="15.5" customWidth="1"/>
    <col min="7" max="7" width="17" customWidth="1"/>
    <col min="8" max="8" width="25" customWidth="1"/>
    <col min="9" max="9" width="20.83203125" customWidth="1"/>
    <col min="10" max="10" width="64.6640625" customWidth="1"/>
    <col min="11" max="11" width="37.5" customWidth="1"/>
    <col min="12" max="12" width="22.5" customWidth="1"/>
    <col min="13" max="13" width="27.83203125" customWidth="1"/>
    <col min="14" max="14" width="26.1640625" customWidth="1"/>
    <col min="15" max="15" width="25.1640625" customWidth="1"/>
    <col min="16" max="16" width="14.5" customWidth="1"/>
    <col min="17" max="17" width="16.6640625" customWidth="1"/>
  </cols>
  <sheetData>
    <row r="1" spans="1:21" s="4" customFormat="1" thickBot="1" x14ac:dyDescent="0.2">
      <c r="B1" s="70" t="s">
        <v>313</v>
      </c>
      <c r="C1" s="71" t="s">
        <v>314</v>
      </c>
    </row>
    <row r="2" spans="1:21" s="1" customFormat="1" ht="13" x14ac:dyDescent="0.15">
      <c r="A2" s="4"/>
    </row>
    <row r="3" spans="1:21" s="1" customFormat="1" ht="19" x14ac:dyDescent="0.2">
      <c r="A3" s="4"/>
      <c r="C3" s="80" t="s">
        <v>10</v>
      </c>
      <c r="D3" s="81"/>
      <c r="E3" s="81"/>
      <c r="F3" s="82"/>
      <c r="G3" s="78" t="s">
        <v>11</v>
      </c>
      <c r="H3" s="78"/>
      <c r="I3" s="78"/>
      <c r="J3" s="78"/>
      <c r="K3" s="78" t="s">
        <v>16</v>
      </c>
      <c r="L3" s="78"/>
      <c r="M3" s="78"/>
      <c r="N3" s="78"/>
      <c r="O3" s="78"/>
      <c r="P3" s="78" t="s">
        <v>83</v>
      </c>
      <c r="Q3" s="78"/>
      <c r="R3" s="15"/>
    </row>
    <row r="4" spans="1:21" ht="44.25" customHeight="1" x14ac:dyDescent="0.2">
      <c r="A4" s="6" t="s">
        <v>66</v>
      </c>
      <c r="C4" s="55" t="s">
        <v>2</v>
      </c>
      <c r="D4" s="55" t="s">
        <v>3</v>
      </c>
      <c r="E4" s="55" t="s">
        <v>4</v>
      </c>
      <c r="F4" s="55" t="s">
        <v>152</v>
      </c>
      <c r="G4" s="55" t="s">
        <v>5</v>
      </c>
      <c r="H4" s="55" t="s">
        <v>6</v>
      </c>
      <c r="I4" s="55" t="s">
        <v>7</v>
      </c>
      <c r="J4" s="55" t="s">
        <v>12</v>
      </c>
      <c r="K4" s="55" t="s">
        <v>20</v>
      </c>
      <c r="L4" s="55" t="s">
        <v>21</v>
      </c>
      <c r="M4" s="55" t="s">
        <v>22</v>
      </c>
      <c r="N4" s="55" t="s">
        <v>23</v>
      </c>
      <c r="O4" s="55" t="s">
        <v>24</v>
      </c>
      <c r="P4" s="55" t="s">
        <v>28</v>
      </c>
      <c r="Q4" s="55" t="s">
        <v>58</v>
      </c>
      <c r="R4" s="7"/>
      <c r="S4" s="7"/>
      <c r="T4" s="7"/>
      <c r="U4" s="7"/>
    </row>
    <row r="5" spans="1:21" ht="16" x14ac:dyDescent="0.2">
      <c r="A5" t="str">
        <f ca="1">CELL("address")</f>
        <v>'[Introduction-to-Excel-for-compensation-and-benefits.xlsx]Topics to Cover'!$A$1</v>
      </c>
      <c r="C5" s="38">
        <v>803352</v>
      </c>
      <c r="D5" s="39" t="s">
        <v>35</v>
      </c>
      <c r="E5" s="39" t="s">
        <v>45</v>
      </c>
      <c r="F5" s="39" t="str">
        <f>CONCATENATE(Example_Table[[#This Row],[First Name]], " ", Example_Table[[#This Row],[Last Name]])</f>
        <v>Caroline Diener</v>
      </c>
      <c r="G5" s="39" t="s">
        <v>53</v>
      </c>
      <c r="H5" s="39" t="s">
        <v>81</v>
      </c>
      <c r="I5" s="39">
        <v>12</v>
      </c>
      <c r="J5" s="40" t="s">
        <v>82</v>
      </c>
      <c r="K5" s="41">
        <v>72000</v>
      </c>
      <c r="L5" s="41">
        <v>20000</v>
      </c>
      <c r="M5" s="41"/>
      <c r="N5" s="41"/>
      <c r="O5" s="41">
        <f>SUM(Example_Table[[#This Row],[2016 Annual Base Salary]]+Example_Table[[#This Row],[2016 Annual Bonus
(at target)]]+Example_Table[[#This Row],[2016 AEI
(at target)]]+Example_Table[[#This Row],[2016 MTB
(at target)]])</f>
        <v>92000</v>
      </c>
      <c r="P5" s="43" t="s">
        <v>29</v>
      </c>
      <c r="Q5" s="43" t="s">
        <v>29</v>
      </c>
    </row>
    <row r="6" spans="1:21" ht="16" x14ac:dyDescent="0.2">
      <c r="A6">
        <f ca="1">CELL("contents")</f>
        <v>0</v>
      </c>
      <c r="C6" s="38">
        <v>39426</v>
      </c>
      <c r="D6" s="39" t="s">
        <v>37</v>
      </c>
      <c r="E6" s="39" t="s">
        <v>47</v>
      </c>
      <c r="F6" s="39" t="str">
        <f>CONCATENATE(Example_Table[[#This Row],[First Name]], " ", Example_Table[[#This Row],[Last Name]])</f>
        <v>Cristina Taft</v>
      </c>
      <c r="G6" s="39" t="s">
        <v>54</v>
      </c>
      <c r="H6" s="39" t="s">
        <v>77</v>
      </c>
      <c r="I6" s="39">
        <v>10</v>
      </c>
      <c r="J6" s="40" t="s">
        <v>82</v>
      </c>
      <c r="K6" s="41">
        <v>60000</v>
      </c>
      <c r="L6" s="41">
        <v>12000</v>
      </c>
      <c r="M6" s="41"/>
      <c r="N6" s="41"/>
      <c r="O6" s="41">
        <f>SUM(Example_Table[[#This Row],[2016 Annual Base Salary]]+Example_Table[[#This Row],[2016 Annual Bonus
(at target)]]+Example_Table[[#This Row],[2016 AEI
(at target)]]+Example_Table[[#This Row],[2016 MTB
(at target)]])</f>
        <v>72000</v>
      </c>
      <c r="P6" s="43" t="s">
        <v>29</v>
      </c>
      <c r="Q6" s="43" t="s">
        <v>30</v>
      </c>
    </row>
    <row r="7" spans="1:21" ht="16" x14ac:dyDescent="0.2">
      <c r="A7" s="9"/>
      <c r="C7" s="38">
        <v>39874</v>
      </c>
      <c r="D7" s="39" t="s">
        <v>36</v>
      </c>
      <c r="E7" s="39" t="s">
        <v>46</v>
      </c>
      <c r="F7" s="39" t="str">
        <f>CONCATENATE(Example_Table[[#This Row],[First Name]], " ", Example_Table[[#This Row],[Last Name]])</f>
        <v>Ingrid White</v>
      </c>
      <c r="G7" s="39" t="s">
        <v>53</v>
      </c>
      <c r="H7" s="39" t="s">
        <v>76</v>
      </c>
      <c r="I7" s="39">
        <v>11</v>
      </c>
      <c r="J7" s="40" t="s">
        <v>82</v>
      </c>
      <c r="K7" s="41">
        <v>64412.307692307688</v>
      </c>
      <c r="L7" s="41">
        <v>12000</v>
      </c>
      <c r="M7" s="41"/>
      <c r="N7" s="41"/>
      <c r="O7" s="41">
        <f>SUM(Example_Table[[#This Row],[2016 Annual Base Salary]]+Example_Table[[#This Row],[2016 Annual Bonus
(at target)]]+Example_Table[[#This Row],[2016 AEI
(at target)]]+Example_Table[[#This Row],[2016 MTB
(at target)]])</f>
        <v>76412.307692307688</v>
      </c>
      <c r="P7" s="43" t="s">
        <v>29</v>
      </c>
      <c r="Q7" s="43" t="s">
        <v>29</v>
      </c>
    </row>
    <row r="8" spans="1:21" ht="16" x14ac:dyDescent="0.2">
      <c r="C8" s="38">
        <v>154987</v>
      </c>
      <c r="D8" s="39" t="s">
        <v>26</v>
      </c>
      <c r="E8" s="39" t="s">
        <v>27</v>
      </c>
      <c r="F8" s="39" t="str">
        <f>CONCATENATE(Example_Table[[#This Row],[First Name]], " ", Example_Table[[#This Row],[Last Name]])</f>
        <v>Jane Deer</v>
      </c>
      <c r="G8" s="39" t="s">
        <v>52</v>
      </c>
      <c r="H8" s="39" t="s">
        <v>55</v>
      </c>
      <c r="I8" s="39">
        <v>10</v>
      </c>
      <c r="J8" s="40" t="s">
        <v>82</v>
      </c>
      <c r="K8" s="41">
        <v>30000</v>
      </c>
      <c r="L8" s="41">
        <v>10000</v>
      </c>
      <c r="M8" s="41"/>
      <c r="N8" s="41"/>
      <c r="O8" s="41">
        <f>SUM(Example_Table[[#This Row],[2016 Annual Base Salary]]+Example_Table[[#This Row],[2016 Annual Bonus
(at target)]]+Example_Table[[#This Row],[2016 AEI
(at target)]]+Example_Table[[#This Row],[2016 MTB
(at target)]])</f>
        <v>40000</v>
      </c>
      <c r="P8" s="43" t="s">
        <v>29</v>
      </c>
      <c r="Q8" s="43" t="s">
        <v>29</v>
      </c>
    </row>
    <row r="9" spans="1:21" ht="16" x14ac:dyDescent="0.2">
      <c r="C9" s="38">
        <v>119871</v>
      </c>
      <c r="D9" s="39" t="s">
        <v>31</v>
      </c>
      <c r="E9" s="39" t="s">
        <v>42</v>
      </c>
      <c r="F9" s="39" t="str">
        <f>CONCATENATE(Example_Table[[#This Row],[First Name]], " ", Example_Table[[#This Row],[Last Name]])</f>
        <v>Jeffrey Smith</v>
      </c>
      <c r="G9" s="39" t="s">
        <v>52</v>
      </c>
      <c r="H9" s="39" t="s">
        <v>56</v>
      </c>
      <c r="I9" s="39">
        <v>14</v>
      </c>
      <c r="J9" s="40" t="s">
        <v>14</v>
      </c>
      <c r="K9" s="41">
        <v>80000</v>
      </c>
      <c r="L9" s="41">
        <v>10000</v>
      </c>
      <c r="M9" s="41"/>
      <c r="N9" s="41"/>
      <c r="O9" s="41">
        <f>SUM(Example_Table[[#This Row],[2016 Annual Base Salary]]+Example_Table[[#This Row],[2016 Annual Bonus
(at target)]]+Example_Table[[#This Row],[2016 AEI
(at target)]]+Example_Table[[#This Row],[2016 MTB
(at target)]])</f>
        <v>90000</v>
      </c>
      <c r="P9" s="43" t="s">
        <v>29</v>
      </c>
      <c r="Q9" s="43" t="s">
        <v>29</v>
      </c>
    </row>
    <row r="10" spans="1:21" ht="16" x14ac:dyDescent="0.2">
      <c r="C10" s="42">
        <v>1648579</v>
      </c>
      <c r="D10" s="39" t="s">
        <v>8</v>
      </c>
      <c r="E10" s="39" t="s">
        <v>9</v>
      </c>
      <c r="F10" s="39" t="str">
        <f>CONCATENATE(Example_Table[[#This Row],[First Name]], " ", Example_Table[[#This Row],[Last Name]])</f>
        <v>John Doe</v>
      </c>
      <c r="G10" s="39" t="s">
        <v>52</v>
      </c>
      <c r="H10" s="39" t="s">
        <v>15</v>
      </c>
      <c r="I10" s="39">
        <v>15</v>
      </c>
      <c r="J10" s="40" t="s">
        <v>14</v>
      </c>
      <c r="K10" s="41">
        <v>120000</v>
      </c>
      <c r="L10" s="41">
        <v>63000</v>
      </c>
      <c r="M10" s="41">
        <v>63000</v>
      </c>
      <c r="N10" s="41"/>
      <c r="O10" s="41">
        <f>SUM(Example_Table[[#This Row],[2016 Annual Base Salary]]+Example_Table[[#This Row],[2016 Annual Bonus
(at target)]]+Example_Table[[#This Row],[2016 AEI
(at target)]]+Example_Table[[#This Row],[2016 MTB
(at target)]])</f>
        <v>246000</v>
      </c>
      <c r="P10" s="43" t="s">
        <v>29</v>
      </c>
      <c r="Q10" s="43" t="s">
        <v>29</v>
      </c>
    </row>
    <row r="11" spans="1:21" ht="16" x14ac:dyDescent="0.2">
      <c r="C11" s="38">
        <v>804481</v>
      </c>
      <c r="D11" s="39" t="s">
        <v>34</v>
      </c>
      <c r="E11" s="39" t="s">
        <v>34</v>
      </c>
      <c r="F11" s="39" t="str">
        <f>CONCATENATE(Example_Table[[#This Row],[First Name]], " ", Example_Table[[#This Row],[Last Name]])</f>
        <v>Johnson Johnson</v>
      </c>
      <c r="G11" s="39" t="s">
        <v>53</v>
      </c>
      <c r="H11" s="39" t="s">
        <v>80</v>
      </c>
      <c r="I11" s="39">
        <v>11</v>
      </c>
      <c r="J11" s="40" t="s">
        <v>82</v>
      </c>
      <c r="K11" s="41">
        <v>70000</v>
      </c>
      <c r="L11" s="41">
        <v>18000</v>
      </c>
      <c r="M11" s="41"/>
      <c r="N11" s="41"/>
      <c r="O11" s="41">
        <f>SUM(Example_Table[[#This Row],[2016 Annual Base Salary]]+Example_Table[[#This Row],[2016 Annual Bonus
(at target)]]+Example_Table[[#This Row],[2016 AEI
(at target)]]+Example_Table[[#This Row],[2016 MTB
(at target)]])</f>
        <v>88000</v>
      </c>
      <c r="P11" s="43" t="s">
        <v>29</v>
      </c>
      <c r="Q11" s="43" t="s">
        <v>29</v>
      </c>
    </row>
    <row r="12" spans="1:21" ht="16" x14ac:dyDescent="0.2">
      <c r="C12" s="38">
        <v>113225</v>
      </c>
      <c r="D12" s="39" t="s">
        <v>39</v>
      </c>
      <c r="E12" s="39" t="s">
        <v>49</v>
      </c>
      <c r="F12" s="39" t="str">
        <f>CONCATENATE(Example_Table[[#This Row],[First Name]], " ", Example_Table[[#This Row],[Last Name]])</f>
        <v>Kim Jones</v>
      </c>
      <c r="G12" s="39" t="s">
        <v>54</v>
      </c>
      <c r="H12" s="39" t="s">
        <v>77</v>
      </c>
      <c r="I12" s="39">
        <v>10</v>
      </c>
      <c r="J12" s="40" t="s">
        <v>82</v>
      </c>
      <c r="K12" s="41">
        <v>46008</v>
      </c>
      <c r="L12" s="41">
        <v>8000</v>
      </c>
      <c r="M12" s="41"/>
      <c r="N12" s="41"/>
      <c r="O12" s="41">
        <f>SUM(Example_Table[[#This Row],[2016 Annual Base Salary]]+Example_Table[[#This Row],[2016 Annual Bonus
(at target)]]+Example_Table[[#This Row],[2016 AEI
(at target)]]+Example_Table[[#This Row],[2016 MTB
(at target)]])</f>
        <v>54008</v>
      </c>
      <c r="P12" s="43" t="s">
        <v>29</v>
      </c>
      <c r="Q12" s="43" t="s">
        <v>29</v>
      </c>
    </row>
    <row r="13" spans="1:21" ht="16" x14ac:dyDescent="0.2">
      <c r="C13" s="38">
        <v>103998</v>
      </c>
      <c r="D13" s="39" t="s">
        <v>40</v>
      </c>
      <c r="E13" s="39" t="s">
        <v>50</v>
      </c>
      <c r="F13" s="39" t="str">
        <f>CONCATENATE(Example_Table[[#This Row],[First Name]], " ", Example_Table[[#This Row],[Last Name]])</f>
        <v>Robert Rolling</v>
      </c>
      <c r="G13" s="39" t="s">
        <v>54</v>
      </c>
      <c r="H13" s="39" t="s">
        <v>78</v>
      </c>
      <c r="I13" s="39">
        <v>10</v>
      </c>
      <c r="J13" s="40" t="s">
        <v>82</v>
      </c>
      <c r="K13" s="41">
        <v>63000</v>
      </c>
      <c r="L13" s="41">
        <v>11000</v>
      </c>
      <c r="M13" s="41"/>
      <c r="N13" s="41"/>
      <c r="O13" s="41">
        <f>SUM(Example_Table[[#This Row],[2016 Annual Base Salary]]+Example_Table[[#This Row],[2016 Annual Bonus
(at target)]]+Example_Table[[#This Row],[2016 AEI
(at target)]]+Example_Table[[#This Row],[2016 MTB
(at target)]])</f>
        <v>74000</v>
      </c>
      <c r="P13" s="43" t="s">
        <v>29</v>
      </c>
      <c r="Q13" s="43" t="s">
        <v>29</v>
      </c>
    </row>
    <row r="14" spans="1:21" ht="16" x14ac:dyDescent="0.2">
      <c r="C14" s="38">
        <v>804166</v>
      </c>
      <c r="D14" s="39" t="s">
        <v>32</v>
      </c>
      <c r="E14" s="39" t="s">
        <v>43</v>
      </c>
      <c r="F14" s="39" t="str">
        <f>CONCATENATE(Example_Table[[#This Row],[First Name]], " ", Example_Table[[#This Row],[Last Name]])</f>
        <v>Samuel Beacher</v>
      </c>
      <c r="G14" s="39" t="s">
        <v>52</v>
      </c>
      <c r="H14" s="39" t="s">
        <v>76</v>
      </c>
      <c r="I14" s="39">
        <v>11</v>
      </c>
      <c r="J14" s="40" t="s">
        <v>82</v>
      </c>
      <c r="K14" s="41">
        <v>70000</v>
      </c>
      <c r="L14" s="41">
        <v>7000</v>
      </c>
      <c r="M14" s="41"/>
      <c r="N14" s="41"/>
      <c r="O14" s="41">
        <f>SUM(Example_Table[[#This Row],[2016 Annual Base Salary]]+Example_Table[[#This Row],[2016 Annual Bonus
(at target)]]+Example_Table[[#This Row],[2016 AEI
(at target)]]+Example_Table[[#This Row],[2016 MTB
(at target)]])</f>
        <v>77000</v>
      </c>
      <c r="P14" s="43" t="s">
        <v>29</v>
      </c>
      <c r="Q14" s="43" t="s">
        <v>29</v>
      </c>
    </row>
    <row r="15" spans="1:21" ht="16" x14ac:dyDescent="0.2">
      <c r="C15" s="38">
        <v>39209</v>
      </c>
      <c r="D15" s="39" t="s">
        <v>38</v>
      </c>
      <c r="E15" s="39" t="s">
        <v>48</v>
      </c>
      <c r="F15" s="39" t="str">
        <f>CONCATENATE(Example_Table[[#This Row],[First Name]], " ", Example_Table[[#This Row],[Last Name]])</f>
        <v>Semrel Mousta</v>
      </c>
      <c r="G15" s="39" t="s">
        <v>54</v>
      </c>
      <c r="H15" s="39" t="s">
        <v>77</v>
      </c>
      <c r="I15" s="39">
        <v>11</v>
      </c>
      <c r="J15" s="40" t="s">
        <v>82</v>
      </c>
      <c r="K15" s="41">
        <v>70008</v>
      </c>
      <c r="L15" s="41">
        <v>20000</v>
      </c>
      <c r="M15" s="41"/>
      <c r="N15" s="41"/>
      <c r="O15" s="41">
        <f>SUM(Example_Table[[#This Row],[2016 Annual Base Salary]]+Example_Table[[#This Row],[2016 Annual Bonus
(at target)]]+Example_Table[[#This Row],[2016 AEI
(at target)]]+Example_Table[[#This Row],[2016 MTB
(at target)]])</f>
        <v>90008</v>
      </c>
      <c r="P15" s="43" t="s">
        <v>29</v>
      </c>
      <c r="Q15" s="43" t="s">
        <v>29</v>
      </c>
    </row>
    <row r="16" spans="1:21" ht="16" x14ac:dyDescent="0.2">
      <c r="C16" s="38">
        <v>1245</v>
      </c>
      <c r="D16" s="39" t="s">
        <v>33</v>
      </c>
      <c r="E16" s="39" t="s">
        <v>44</v>
      </c>
      <c r="F16" s="39" t="str">
        <f>CONCATENATE(Example_Table[[#This Row],[First Name]], " ", Example_Table[[#This Row],[Last Name]])</f>
        <v>Tom Lones</v>
      </c>
      <c r="G16" s="39" t="s">
        <v>53</v>
      </c>
      <c r="H16" s="39" t="s">
        <v>79</v>
      </c>
      <c r="I16" s="39">
        <v>12</v>
      </c>
      <c r="J16" s="40" t="s">
        <v>82</v>
      </c>
      <c r="K16" s="41">
        <v>46000</v>
      </c>
      <c r="L16" s="41">
        <v>11000</v>
      </c>
      <c r="M16" s="41"/>
      <c r="N16" s="41"/>
      <c r="O16" s="41">
        <f>SUM(Example_Table[[#This Row],[2016 Annual Base Salary]]+Example_Table[[#This Row],[2016 Annual Bonus
(at target)]]+Example_Table[[#This Row],[2016 AEI
(at target)]]+Example_Table[[#This Row],[2016 MTB
(at target)]])</f>
        <v>57000</v>
      </c>
      <c r="P16" s="43" t="s">
        <v>29</v>
      </c>
      <c r="Q16" s="43" t="s">
        <v>29</v>
      </c>
    </row>
    <row r="17" spans="3:17" ht="16" x14ac:dyDescent="0.2">
      <c r="C17" s="38">
        <v>801068</v>
      </c>
      <c r="D17" s="39" t="s">
        <v>41</v>
      </c>
      <c r="E17" s="39" t="s">
        <v>51</v>
      </c>
      <c r="F17" s="39" t="str">
        <f>CONCATENATE(Example_Table[[#This Row],[First Name]], " ", Example_Table[[#This Row],[Last Name]])</f>
        <v>Tony Prince</v>
      </c>
      <c r="G17" s="39" t="s">
        <v>54</v>
      </c>
      <c r="H17" s="39" t="s">
        <v>78</v>
      </c>
      <c r="I17" s="39">
        <v>10</v>
      </c>
      <c r="J17" s="40" t="s">
        <v>82</v>
      </c>
      <c r="K17" s="41">
        <v>70000</v>
      </c>
      <c r="L17" s="41">
        <v>10000</v>
      </c>
      <c r="M17" s="41"/>
      <c r="N17" s="41"/>
      <c r="O17" s="41">
        <f>SUM(Example_Table[[#This Row],[2016 Annual Base Salary]]+Example_Table[[#This Row],[2016 Annual Bonus
(at target)]]+Example_Table[[#This Row],[2016 AEI
(at target)]]+Example_Table[[#This Row],[2016 MTB
(at target)]])</f>
        <v>80000</v>
      </c>
      <c r="P17" s="43" t="s">
        <v>29</v>
      </c>
      <c r="Q17" s="43" t="s">
        <v>29</v>
      </c>
    </row>
    <row r="18" spans="3:17" ht="16" x14ac:dyDescent="0.2">
      <c r="C18" s="38"/>
      <c r="D18" s="39"/>
      <c r="E18" s="39"/>
      <c r="F18" s="56"/>
      <c r="G18" s="39"/>
      <c r="H18" s="39"/>
      <c r="I18" s="39"/>
      <c r="J18" s="40"/>
      <c r="K18" s="41"/>
      <c r="L18" s="41"/>
      <c r="M18" s="41"/>
      <c r="N18" s="41"/>
      <c r="O18" s="41"/>
      <c r="P18" s="43"/>
      <c r="Q18" s="57"/>
    </row>
    <row r="19" spans="3:17" x14ac:dyDescent="0.2">
      <c r="K19" s="8"/>
      <c r="L19" s="8"/>
      <c r="M19" s="8"/>
      <c r="N19" s="8"/>
      <c r="O19" s="8"/>
      <c r="P19" s="8"/>
    </row>
    <row r="20" spans="3:17" x14ac:dyDescent="0.2">
      <c r="K20" s="8"/>
      <c r="L20" s="8"/>
      <c r="M20" s="8"/>
      <c r="N20" s="8"/>
      <c r="O20" s="8"/>
      <c r="P20" s="8"/>
    </row>
    <row r="22" spans="3:17" x14ac:dyDescent="0.2">
      <c r="J22" s="77" t="s">
        <v>1</v>
      </c>
      <c r="K22" s="77"/>
      <c r="L22" s="77"/>
      <c r="M22" s="77"/>
    </row>
    <row r="23" spans="3:17" x14ac:dyDescent="0.2">
      <c r="C23" s="12" t="s">
        <v>0</v>
      </c>
      <c r="D23" s="76" t="s">
        <v>62</v>
      </c>
      <c r="E23" s="76"/>
      <c r="F23" s="76"/>
      <c r="G23" s="76"/>
      <c r="H23" s="76"/>
      <c r="I23" s="76"/>
      <c r="J23" s="12" t="s">
        <v>60</v>
      </c>
      <c r="K23" s="13" t="s">
        <v>68</v>
      </c>
      <c r="L23" s="13" t="s">
        <v>69</v>
      </c>
      <c r="M23" s="13" t="s">
        <v>106</v>
      </c>
    </row>
    <row r="24" spans="3:17" ht="16" x14ac:dyDescent="0.2">
      <c r="C24" s="3" t="s">
        <v>13</v>
      </c>
      <c r="D24" s="79" t="s">
        <v>188</v>
      </c>
      <c r="E24" s="79"/>
      <c r="F24" s="79"/>
      <c r="G24" s="79"/>
      <c r="H24" s="79"/>
      <c r="I24" s="79"/>
      <c r="J24" s="50" t="s">
        <v>256</v>
      </c>
      <c r="K24" s="47">
        <v>0</v>
      </c>
      <c r="L24" s="47">
        <v>1</v>
      </c>
      <c r="M24" s="19" t="b">
        <f>IF(K24=1, TRUE, FALSE)</f>
        <v>0</v>
      </c>
    </row>
    <row r="25" spans="3:17" ht="16" x14ac:dyDescent="0.2">
      <c r="C25" t="s">
        <v>57</v>
      </c>
      <c r="D25" s="74" t="s">
        <v>179</v>
      </c>
      <c r="E25" s="74"/>
      <c r="F25" s="74"/>
      <c r="G25" s="74"/>
      <c r="H25" s="74"/>
      <c r="I25" s="74"/>
      <c r="J25" s="50" t="s">
        <v>257</v>
      </c>
      <c r="K25" s="47">
        <v>0</v>
      </c>
      <c r="L25" s="47">
        <v>1</v>
      </c>
      <c r="M25" s="19" t="b">
        <f>IF(AND(K25=1, L25=1), TRUE, FALSE)</f>
        <v>0</v>
      </c>
    </row>
    <row r="26" spans="3:17" ht="16" x14ac:dyDescent="0.2">
      <c r="C26" t="s">
        <v>148</v>
      </c>
      <c r="D26" s="74" t="s">
        <v>181</v>
      </c>
      <c r="E26" s="74"/>
      <c r="F26" s="74"/>
      <c r="G26" s="74"/>
      <c r="H26" s="74"/>
      <c r="I26" s="74"/>
      <c r="J26" s="50" t="s">
        <v>258</v>
      </c>
      <c r="K26" s="47">
        <v>0</v>
      </c>
      <c r="L26" s="47">
        <v>1</v>
      </c>
      <c r="M26" s="19" t="b">
        <f>IF(OR(K26=1, L26=1), TRUE, FALSE)</f>
        <v>1</v>
      </c>
    </row>
    <row r="27" spans="3:17" ht="16" x14ac:dyDescent="0.2">
      <c r="C27" t="s">
        <v>149</v>
      </c>
      <c r="D27" s="74" t="s">
        <v>180</v>
      </c>
      <c r="E27" s="74"/>
      <c r="F27" s="74"/>
      <c r="G27" s="74"/>
      <c r="H27" s="74"/>
      <c r="I27" s="74"/>
      <c r="J27" s="50" t="s">
        <v>259</v>
      </c>
      <c r="K27" s="47">
        <v>0</v>
      </c>
      <c r="L27" s="47">
        <v>1</v>
      </c>
      <c r="M27" s="19" t="b">
        <f>IF(NOT(K27=1), TRUE, FALSE)</f>
        <v>1</v>
      </c>
    </row>
    <row r="28" spans="3:17" ht="16" x14ac:dyDescent="0.2">
      <c r="C28" t="s">
        <v>59</v>
      </c>
      <c r="D28" s="74" t="s">
        <v>73</v>
      </c>
      <c r="E28" s="74"/>
      <c r="F28" s="74"/>
      <c r="G28" s="74"/>
      <c r="H28" s="74"/>
      <c r="I28" s="74"/>
      <c r="J28" s="50" t="s">
        <v>260</v>
      </c>
      <c r="K28" s="47" t="s">
        <v>61</v>
      </c>
      <c r="L28" s="47"/>
      <c r="M28" s="19" t="str">
        <f>TRIM(K28)</f>
        <v>Bob Jones</v>
      </c>
    </row>
    <row r="29" spans="3:17" ht="16" x14ac:dyDescent="0.2">
      <c r="C29" t="s">
        <v>63</v>
      </c>
      <c r="D29" s="74" t="s">
        <v>67</v>
      </c>
      <c r="E29" s="74"/>
      <c r="F29" s="74"/>
      <c r="G29" s="74"/>
      <c r="H29" s="74"/>
      <c r="I29" s="74"/>
      <c r="J29" s="50" t="s">
        <v>261</v>
      </c>
      <c r="K29" s="47" t="s">
        <v>40</v>
      </c>
      <c r="L29" s="47" t="s">
        <v>42</v>
      </c>
      <c r="M29" s="19" t="str">
        <f>CONCATENATE(K29, " ", L29)</f>
        <v>Robert Smith</v>
      </c>
    </row>
    <row r="30" spans="3:17" ht="16" x14ac:dyDescent="0.2">
      <c r="C30" t="s">
        <v>74</v>
      </c>
      <c r="D30" s="74" t="s">
        <v>108</v>
      </c>
      <c r="E30" s="74"/>
      <c r="F30" s="74"/>
      <c r="G30" s="74"/>
      <c r="H30" s="74"/>
      <c r="I30" s="74"/>
      <c r="J30" s="50" t="s">
        <v>262</v>
      </c>
      <c r="K30" s="47">
        <v>25</v>
      </c>
      <c r="L30" s="47">
        <v>25</v>
      </c>
      <c r="M30" s="19">
        <f>SUM(K30+L30)</f>
        <v>50</v>
      </c>
    </row>
    <row r="31" spans="3:17" ht="16" x14ac:dyDescent="0.2">
      <c r="C31" t="s">
        <v>75</v>
      </c>
      <c r="D31" s="74" t="s">
        <v>84</v>
      </c>
      <c r="E31" s="74"/>
      <c r="F31" s="74"/>
      <c r="G31" s="74"/>
      <c r="H31" s="74"/>
      <c r="I31" s="74"/>
      <c r="J31" s="50" t="s">
        <v>240</v>
      </c>
      <c r="M31" s="19">
        <f>SUMIF(Example_Table[Upgrade?], "YES", Example_Table[2016 TTDC])</f>
        <v>1136428.3076923077</v>
      </c>
    </row>
    <row r="32" spans="3:17" ht="30" customHeight="1" x14ac:dyDescent="0.2">
      <c r="C32" t="s">
        <v>85</v>
      </c>
      <c r="D32" s="83" t="s">
        <v>214</v>
      </c>
      <c r="E32" s="83"/>
      <c r="F32" s="83"/>
      <c r="G32" s="83"/>
      <c r="H32" s="83"/>
      <c r="I32" s="83"/>
      <c r="J32" s="50" t="s">
        <v>241</v>
      </c>
      <c r="K32" s="47" t="s">
        <v>120</v>
      </c>
      <c r="L32" s="47">
        <v>1245</v>
      </c>
      <c r="M32" s="19" t="str">
        <f>VLOOKUP(L32, Example_Table[], 5, FALSE)</f>
        <v>Ramon Gibbs</v>
      </c>
    </row>
    <row r="33" spans="3:14" ht="16" x14ac:dyDescent="0.2">
      <c r="C33" t="s">
        <v>90</v>
      </c>
      <c r="D33" s="74" t="s">
        <v>107</v>
      </c>
      <c r="E33" s="74"/>
      <c r="F33" s="74"/>
      <c r="G33" s="74"/>
      <c r="H33" s="74"/>
      <c r="I33" s="74"/>
      <c r="J33" s="45" t="s">
        <v>263</v>
      </c>
      <c r="L33" s="47" t="s">
        <v>197</v>
      </c>
      <c r="M33" s="19" t="str">
        <f>SUBSTITUTE(L33, "sad :(", "happy!")</f>
        <v>I am very happy!</v>
      </c>
      <c r="N33" t="s">
        <v>232</v>
      </c>
    </row>
    <row r="34" spans="3:14" ht="16" x14ac:dyDescent="0.2">
      <c r="C34" t="s">
        <v>91</v>
      </c>
      <c r="D34" s="74" t="s">
        <v>130</v>
      </c>
      <c r="E34" s="74"/>
      <c r="F34" s="74"/>
      <c r="G34" s="74"/>
      <c r="H34" s="74"/>
      <c r="I34" s="74"/>
      <c r="J34" s="50" t="s">
        <v>230</v>
      </c>
      <c r="K34" s="17"/>
      <c r="M34" s="19">
        <f>SMALL(Example_Table[2016 Annual Base Salary], 2)</f>
        <v>46000</v>
      </c>
    </row>
    <row r="35" spans="3:14" ht="16" x14ac:dyDescent="0.2">
      <c r="C35" t="s">
        <v>98</v>
      </c>
      <c r="D35" s="74" t="s">
        <v>129</v>
      </c>
      <c r="E35" s="74"/>
      <c r="F35" s="74"/>
      <c r="G35" s="74"/>
      <c r="H35" s="74"/>
      <c r="I35" s="74"/>
      <c r="J35" s="50" t="s">
        <v>231</v>
      </c>
      <c r="K35" s="18"/>
      <c r="M35" s="19">
        <f>LARGE(Example_Table[2016 Annual Base Salary], 2)</f>
        <v>80000</v>
      </c>
    </row>
    <row r="36" spans="3:14" ht="16" x14ac:dyDescent="0.2">
      <c r="C36" t="s">
        <v>99</v>
      </c>
      <c r="D36" s="74" t="s">
        <v>110</v>
      </c>
      <c r="E36" s="74"/>
      <c r="F36" s="74"/>
      <c r="G36" s="74"/>
      <c r="H36" s="74"/>
      <c r="I36" s="74"/>
      <c r="J36" s="50" t="s">
        <v>264</v>
      </c>
      <c r="K36" s="17"/>
      <c r="L36" s="47">
        <v>111222333</v>
      </c>
      <c r="M36" s="37" t="str">
        <f>LEFT(L36, 4)</f>
        <v>1112</v>
      </c>
    </row>
    <row r="37" spans="3:14" ht="16" x14ac:dyDescent="0.2">
      <c r="C37" t="s">
        <v>100</v>
      </c>
      <c r="D37" s="74" t="s">
        <v>109</v>
      </c>
      <c r="E37" s="74"/>
      <c r="F37" s="74"/>
      <c r="G37" s="74"/>
      <c r="H37" s="74"/>
      <c r="I37" s="74"/>
      <c r="J37" s="50" t="s">
        <v>265</v>
      </c>
      <c r="K37" s="17"/>
      <c r="L37" s="47">
        <v>111222333</v>
      </c>
      <c r="M37" s="37" t="str">
        <f>RIGHT(L37, 4)</f>
        <v>2333</v>
      </c>
    </row>
    <row r="38" spans="3:14" ht="16" x14ac:dyDescent="0.2">
      <c r="C38" t="s">
        <v>101</v>
      </c>
      <c r="D38" s="74" t="s">
        <v>111</v>
      </c>
      <c r="E38" s="74"/>
      <c r="F38" s="74"/>
      <c r="G38" s="74"/>
      <c r="H38" s="74"/>
      <c r="I38" s="74"/>
      <c r="J38" s="50" t="s">
        <v>266</v>
      </c>
      <c r="K38" s="17"/>
      <c r="L38" s="47" t="s">
        <v>102</v>
      </c>
      <c r="M38" s="19" t="str">
        <f>LOWER(L38)</f>
        <v>be quiet</v>
      </c>
    </row>
    <row r="39" spans="3:14" ht="16" x14ac:dyDescent="0.2">
      <c r="C39" t="s">
        <v>112</v>
      </c>
      <c r="D39" s="74" t="s">
        <v>114</v>
      </c>
      <c r="E39" s="74"/>
      <c r="F39" s="74"/>
      <c r="G39" s="74"/>
      <c r="H39" s="74"/>
      <c r="I39" s="74"/>
      <c r="J39" s="50" t="s">
        <v>267</v>
      </c>
      <c r="K39" s="10"/>
      <c r="L39" s="48" t="s">
        <v>113</v>
      </c>
      <c r="M39" s="19" t="str">
        <f>UPPER(L39)</f>
        <v>BE LOUD</v>
      </c>
    </row>
    <row r="40" spans="3:14" ht="16" x14ac:dyDescent="0.2">
      <c r="C40" t="s">
        <v>212</v>
      </c>
      <c r="D40" s="74" t="s">
        <v>216</v>
      </c>
      <c r="E40" s="74"/>
      <c r="F40" s="74"/>
      <c r="G40" s="74"/>
      <c r="H40" s="74"/>
      <c r="I40" s="74"/>
      <c r="J40" s="50" t="s">
        <v>215</v>
      </c>
      <c r="K40" s="10"/>
      <c r="L40" s="46" t="s">
        <v>209</v>
      </c>
      <c r="M40" s="19" t="str">
        <f>PROPER(L40)</f>
        <v>Robert Smith</v>
      </c>
    </row>
    <row r="41" spans="3:14" ht="16" x14ac:dyDescent="0.2">
      <c r="C41" t="s">
        <v>115</v>
      </c>
      <c r="D41" s="74" t="s">
        <v>117</v>
      </c>
      <c r="E41" s="74"/>
      <c r="F41" s="74"/>
      <c r="G41" s="74"/>
      <c r="H41" s="74"/>
      <c r="I41" s="74"/>
      <c r="J41" s="50" t="s">
        <v>268</v>
      </c>
      <c r="K41" s="10"/>
      <c r="L41" s="48" t="s">
        <v>116</v>
      </c>
      <c r="M41" s="19" t="str">
        <f>MID(L41, 2, 2)</f>
        <v>id</v>
      </c>
    </row>
    <row r="42" spans="3:14" ht="16" x14ac:dyDescent="0.2">
      <c r="C42" t="s">
        <v>118</v>
      </c>
      <c r="D42" s="74" t="s">
        <v>119</v>
      </c>
      <c r="E42" s="74"/>
      <c r="F42" s="74"/>
      <c r="G42" s="74"/>
      <c r="H42" s="74"/>
      <c r="I42" s="74"/>
      <c r="J42" s="50" t="s">
        <v>269</v>
      </c>
      <c r="K42" s="14"/>
      <c r="L42" s="48">
        <v>126879.2568</v>
      </c>
      <c r="M42" s="19">
        <f>ROUND(L42, 0)</f>
        <v>126879</v>
      </c>
    </row>
    <row r="43" spans="3:14" ht="16" x14ac:dyDescent="0.2">
      <c r="C43" s="5" t="s">
        <v>131</v>
      </c>
      <c r="D43" s="74" t="s">
        <v>133</v>
      </c>
      <c r="E43" s="74"/>
      <c r="F43" s="74"/>
      <c r="G43" s="74"/>
      <c r="H43" s="74"/>
      <c r="I43" s="74"/>
      <c r="J43" s="50" t="s">
        <v>134</v>
      </c>
      <c r="K43" t="s">
        <v>229</v>
      </c>
      <c r="M43" s="19">
        <f>COUNT(Example_Table[Employee Grade])</f>
        <v>13</v>
      </c>
    </row>
    <row r="44" spans="3:14" ht="16" x14ac:dyDescent="0.2">
      <c r="C44" t="s">
        <v>132</v>
      </c>
      <c r="D44" s="74" t="s">
        <v>136</v>
      </c>
      <c r="E44" s="74"/>
      <c r="F44" s="74"/>
      <c r="G44" s="74"/>
      <c r="H44" s="74"/>
      <c r="I44" s="74"/>
      <c r="J44" s="50" t="s">
        <v>270</v>
      </c>
      <c r="K44" t="s">
        <v>135</v>
      </c>
      <c r="M44" s="19">
        <f>COUNTA(K24:K52)</f>
        <v>12</v>
      </c>
    </row>
    <row r="45" spans="3:14" ht="16" x14ac:dyDescent="0.2">
      <c r="C45" t="s">
        <v>146</v>
      </c>
      <c r="D45" s="74" t="s">
        <v>217</v>
      </c>
      <c r="E45" s="74"/>
      <c r="F45" s="74"/>
      <c r="G45" s="74"/>
      <c r="H45" s="74"/>
      <c r="I45" s="74"/>
      <c r="J45" s="50" t="s">
        <v>271</v>
      </c>
      <c r="K45" s="48" t="s">
        <v>147</v>
      </c>
      <c r="M45" s="19">
        <f>LEN(K45)</f>
        <v>26</v>
      </c>
    </row>
    <row r="46" spans="3:14" ht="16" x14ac:dyDescent="0.2">
      <c r="C46" t="s">
        <v>92</v>
      </c>
      <c r="D46" s="74" t="s">
        <v>124</v>
      </c>
      <c r="E46" s="74"/>
      <c r="F46" s="74"/>
      <c r="G46" s="74"/>
      <c r="H46" s="74"/>
      <c r="I46" s="74"/>
      <c r="J46" s="50" t="s">
        <v>272</v>
      </c>
      <c r="K46" s="48" t="s">
        <v>198</v>
      </c>
      <c r="L46" s="11"/>
      <c r="M46" s="19" t="str">
        <f>IFERROR(K46, "")</f>
        <v>No more nasty #N/A's</v>
      </c>
    </row>
    <row r="47" spans="3:14" x14ac:dyDescent="0.2">
      <c r="D47" s="73"/>
      <c r="E47" s="73"/>
      <c r="F47" s="73"/>
      <c r="G47" s="73"/>
      <c r="H47" s="73"/>
      <c r="I47" s="73"/>
      <c r="J47" s="51"/>
      <c r="K47" s="11"/>
    </row>
    <row r="48" spans="3:14" x14ac:dyDescent="0.2">
      <c r="D48" s="73"/>
      <c r="E48" s="73"/>
      <c r="F48" s="73"/>
      <c r="G48" s="73"/>
      <c r="H48" s="73"/>
      <c r="I48" s="73"/>
      <c r="J48" s="51"/>
      <c r="K48" s="11"/>
    </row>
    <row r="49" spans="3:15" x14ac:dyDescent="0.2">
      <c r="D49" s="73"/>
      <c r="E49" s="73"/>
      <c r="F49" s="73"/>
      <c r="G49" s="73"/>
      <c r="H49" s="73"/>
      <c r="I49" s="73"/>
      <c r="J49" s="51"/>
      <c r="K49" s="11"/>
    </row>
    <row r="50" spans="3:15" x14ac:dyDescent="0.2">
      <c r="D50" s="73"/>
      <c r="E50" s="73"/>
      <c r="F50" s="73"/>
      <c r="G50" s="73"/>
      <c r="H50" s="73"/>
      <c r="I50" s="73"/>
      <c r="J50" s="51"/>
      <c r="K50" s="11"/>
    </row>
    <row r="51" spans="3:15" x14ac:dyDescent="0.2">
      <c r="D51" s="73"/>
      <c r="E51" s="73"/>
      <c r="F51" s="73"/>
      <c r="G51" s="73"/>
      <c r="H51" s="73"/>
      <c r="I51" s="73"/>
      <c r="J51" s="51"/>
      <c r="K51" s="10"/>
    </row>
    <row r="52" spans="3:15" x14ac:dyDescent="0.2">
      <c r="D52" s="73"/>
      <c r="E52" s="73"/>
      <c r="F52" s="73"/>
      <c r="G52" s="73"/>
      <c r="H52" s="73"/>
      <c r="I52" s="73"/>
      <c r="J52" s="51"/>
      <c r="K52" s="10"/>
    </row>
    <row r="53" spans="3:15" x14ac:dyDescent="0.2">
      <c r="C53" s="2" t="s">
        <v>87</v>
      </c>
      <c r="D53" s="73"/>
      <c r="E53" s="73"/>
      <c r="F53" s="73"/>
      <c r="G53" s="73"/>
      <c r="H53" s="73"/>
      <c r="I53" s="73"/>
      <c r="J53" s="51"/>
      <c r="K53" s="10"/>
    </row>
    <row r="54" spans="3:15" ht="33" customHeight="1" x14ac:dyDescent="0.2">
      <c r="C54" s="5" t="s">
        <v>219</v>
      </c>
      <c r="D54" s="75" t="s">
        <v>225</v>
      </c>
      <c r="E54" s="74"/>
      <c r="F54" s="74"/>
      <c r="G54" s="74"/>
      <c r="H54" s="74"/>
      <c r="I54" s="74"/>
      <c r="J54" s="50" t="s">
        <v>226</v>
      </c>
      <c r="K54" s="46">
        <v>4</v>
      </c>
      <c r="L54" s="48">
        <v>6</v>
      </c>
      <c r="M54" s="19" t="str">
        <f>INDEX(Example_Table[], K54, L54)</f>
        <v>Portfolio Analyst</v>
      </c>
    </row>
    <row r="55" spans="3:15" ht="30" customHeight="1" x14ac:dyDescent="0.2">
      <c r="C55" s="5" t="s">
        <v>220</v>
      </c>
      <c r="D55" s="75" t="s">
        <v>227</v>
      </c>
      <c r="E55" s="74"/>
      <c r="F55" s="74"/>
      <c r="G55" s="74"/>
      <c r="H55" s="74"/>
      <c r="I55" s="74"/>
      <c r="J55" s="50" t="s">
        <v>228</v>
      </c>
      <c r="L55" s="46">
        <v>1245</v>
      </c>
      <c r="M55" s="19">
        <f>MATCH(L55, Example_Table[Unique ID '#], 0)</f>
        <v>12</v>
      </c>
    </row>
    <row r="56" spans="3:15" ht="15" customHeight="1" x14ac:dyDescent="0.2">
      <c r="C56" t="s">
        <v>88</v>
      </c>
      <c r="D56" s="75" t="s">
        <v>187</v>
      </c>
      <c r="E56" s="75"/>
      <c r="F56" s="75"/>
      <c r="G56" s="75"/>
      <c r="H56" s="75"/>
      <c r="I56" s="75"/>
      <c r="J56" s="45" t="s">
        <v>123</v>
      </c>
      <c r="K56" s="16" t="s">
        <v>120</v>
      </c>
      <c r="L56" s="47">
        <v>39209</v>
      </c>
      <c r="M56" s="19" t="str">
        <f t="array" ref="M56">INDEX(Example_Table[Position Title], MATCH(L56, Example_Table[Unique ID '#], 0))</f>
        <v>Sales</v>
      </c>
      <c r="O56" t="s">
        <v>246</v>
      </c>
    </row>
    <row r="57" spans="3:15" ht="30.75" customHeight="1" x14ac:dyDescent="0.2">
      <c r="C57" s="31" t="s">
        <v>127</v>
      </c>
      <c r="D57" s="75" t="s">
        <v>213</v>
      </c>
      <c r="E57" s="75"/>
      <c r="F57" s="75"/>
      <c r="G57" s="75"/>
      <c r="H57" s="75"/>
      <c r="I57" s="75"/>
      <c r="J57" s="45" t="s">
        <v>235</v>
      </c>
      <c r="K57" t="s">
        <v>160</v>
      </c>
      <c r="L57" s="48" t="s">
        <v>6</v>
      </c>
      <c r="M57" s="19" t="str">
        <f t="array" ref="M57">INDEX(Example_Table[], MATCH(K57, Example_Table[Full Name], 0), MATCH(L57, Example_Table[#Headers], 0))</f>
        <v>Director of Knowledge</v>
      </c>
    </row>
    <row r="58" spans="3:15" ht="49.5" customHeight="1" x14ac:dyDescent="0.2">
      <c r="C58" s="20" t="s">
        <v>218</v>
      </c>
      <c r="D58" s="75" t="s">
        <v>242</v>
      </c>
      <c r="E58" s="75"/>
      <c r="F58" s="75"/>
      <c r="G58" s="75"/>
      <c r="H58" s="75"/>
      <c r="I58" s="75"/>
      <c r="J58" s="45" t="s">
        <v>234</v>
      </c>
      <c r="K58" t="s">
        <v>221</v>
      </c>
      <c r="L58" t="s">
        <v>236</v>
      </c>
      <c r="M58" s="49" t="s">
        <v>237</v>
      </c>
      <c r="N58" s="44" t="str">
        <f t="array" ref="N58">INDEX(Example_Table[Position Title], MATCH(0, COUNTIF($N$57:N57, Example_Table[Position Title]), 0))</f>
        <v>Business Operations</v>
      </c>
      <c r="O58" s="44" t="str">
        <f t="array" ref="O58">IFERROR(INDEX(Example_Table[Position Title], MATCH(0, COUNTIF($O$57:O57, Example_Table[Position Title]), 0)), "")</f>
        <v>Business Operations</v>
      </c>
    </row>
    <row r="59" spans="3:15" ht="48" x14ac:dyDescent="0.2">
      <c r="C59" t="s">
        <v>89</v>
      </c>
      <c r="D59" s="75" t="s">
        <v>222</v>
      </c>
      <c r="E59" s="75"/>
      <c r="F59" s="75"/>
      <c r="G59" s="75"/>
      <c r="H59" s="75"/>
      <c r="I59" s="75"/>
      <c r="J59" s="45" t="s">
        <v>223</v>
      </c>
      <c r="L59" s="46">
        <v>31</v>
      </c>
      <c r="M59" s="19" t="str">
        <f>IF(L59&gt;30, "Greater than 30",
IF(L59&gt;20, "Greater than 20",
IF(L59&gt;=10, "10 or greater", "Less than 10!")))</f>
        <v>Greater than 30</v>
      </c>
      <c r="N59" s="44" t="str">
        <f t="array" ref="N59">INDEX(Example_Table[Position Title], MATCH(0, COUNTIF($N$57:N58, Example_Table[Position Title]), 0))</f>
        <v>Sales</v>
      </c>
      <c r="O59" s="44" t="str">
        <f t="array" ref="O59">IFERROR(INDEX(Example_Table[Position Title], MATCH(0, COUNTIF($O$57:O58, Example_Table[Position Title]), 0)), "")</f>
        <v>Sales</v>
      </c>
    </row>
    <row r="60" spans="3:15" ht="16" x14ac:dyDescent="0.2">
      <c r="C60" t="s">
        <v>211</v>
      </c>
      <c r="D60" s="74" t="s">
        <v>233</v>
      </c>
      <c r="E60" s="74"/>
      <c r="F60" s="74"/>
      <c r="G60" s="74"/>
      <c r="H60" s="74"/>
      <c r="I60" s="74"/>
      <c r="J60" s="45" t="s">
        <v>224</v>
      </c>
      <c r="L60" s="46" t="s">
        <v>210</v>
      </c>
      <c r="M60" s="19" t="str">
        <f>TRIM(PROPER(L60))</f>
        <v>Robert Smith</v>
      </c>
      <c r="N60" s="44" t="str">
        <f t="array" ref="N60">INDEX(Example_Table[Position Title], MATCH(0, COUNTIF($N$57:N59, Example_Table[Position Title]), 0))</f>
        <v>Database Administrator</v>
      </c>
      <c r="O60" s="44" t="str">
        <f t="array" ref="O60">IFERROR(INDEX(Example_Table[Position Title], MATCH(0, COUNTIF($O$57:O59, Example_Table[Position Title]), 0)), "")</f>
        <v>Database Administrator</v>
      </c>
    </row>
    <row r="61" spans="3:15" x14ac:dyDescent="0.2">
      <c r="D61" s="73"/>
      <c r="E61" s="73"/>
      <c r="F61" s="73"/>
      <c r="G61" s="73"/>
      <c r="H61" s="73"/>
      <c r="I61" s="73"/>
      <c r="J61" s="11"/>
      <c r="K61" s="10"/>
      <c r="N61" s="44" t="str">
        <f t="array" ref="N61">INDEX(Example_Table[Position Title], MATCH(0, COUNTIF($N$57:N60, Example_Table[Position Title]), 0))</f>
        <v>Portfolio Analyst</v>
      </c>
      <c r="O61" s="44" t="str">
        <f t="array" ref="O61">IFERROR(INDEX(Example_Table[Position Title], MATCH(0, COUNTIF($O$57:O60, Example_Table[Position Title]), 0)), "")</f>
        <v>Portfolio Analyst</v>
      </c>
    </row>
    <row r="62" spans="3:15" x14ac:dyDescent="0.2">
      <c r="D62" s="73"/>
      <c r="E62" s="73"/>
      <c r="F62" s="73"/>
      <c r="G62" s="73"/>
      <c r="H62" s="73"/>
      <c r="I62" s="73"/>
      <c r="J62" s="11"/>
      <c r="K62" s="10"/>
      <c r="N62" s="44" t="str">
        <f t="array" ref="N62">INDEX(Example_Table[Position Title], MATCH(0, COUNTIF($N$57:N61, Example_Table[Position Title]), 0))</f>
        <v>Director of Spandex Sales</v>
      </c>
      <c r="O62" s="44" t="str">
        <f t="array" ref="O62">IFERROR(INDEX(Example_Table[Position Title], MATCH(0, COUNTIF($O$57:O61, Example_Table[Position Title]), 0)), "")</f>
        <v>Director of Spandex Sales</v>
      </c>
    </row>
    <row r="63" spans="3:15" x14ac:dyDescent="0.2">
      <c r="D63" s="73"/>
      <c r="E63" s="73"/>
      <c r="F63" s="73"/>
      <c r="G63" s="73"/>
      <c r="H63" s="73"/>
      <c r="I63" s="73"/>
      <c r="J63" s="11"/>
      <c r="K63" s="10"/>
      <c r="N63" s="44" t="str">
        <f t="array" ref="N63">INDEX(Example_Table[Position Title], MATCH(0, COUNTIF($N$57:N62, Example_Table[Position Title]), 0))</f>
        <v>Director of Knowledge</v>
      </c>
      <c r="O63" s="44" t="str">
        <f t="array" ref="O63">IFERROR(INDEX(Example_Table[Position Title], MATCH(0, COUNTIF($O$57:O62, Example_Table[Position Title]), 0)), "")</f>
        <v>Director of Knowledge</v>
      </c>
    </row>
    <row r="64" spans="3:15" x14ac:dyDescent="0.2">
      <c r="D64" s="73"/>
      <c r="E64" s="73"/>
      <c r="F64" s="73"/>
      <c r="G64" s="73"/>
      <c r="H64" s="73"/>
      <c r="I64" s="73"/>
      <c r="J64" s="11"/>
      <c r="K64" s="10"/>
      <c r="N64" s="44" t="str">
        <f t="array" ref="N64">INDEX(Example_Table[Position Title], MATCH(0, COUNTIF($N$57:N63, Example_Table[Position Title]), 0))</f>
        <v>Risk Analysis</v>
      </c>
      <c r="O64" s="44" t="str">
        <f t="array" ref="O64">IFERROR(INDEX(Example_Table[Position Title], MATCH(0, COUNTIF($O$57:O63, Example_Table[Position Title]), 0)), "")</f>
        <v>Risk Analysis</v>
      </c>
    </row>
    <row r="65" spans="4:15" x14ac:dyDescent="0.2">
      <c r="D65" s="73"/>
      <c r="E65" s="73"/>
      <c r="F65" s="73"/>
      <c r="G65" s="73"/>
      <c r="H65" s="73"/>
      <c r="I65" s="73"/>
      <c r="J65" s="11"/>
      <c r="K65" s="10"/>
      <c r="N65" s="44" t="str">
        <f t="array" ref="N65">INDEX(Example_Table[Position Title], MATCH(0, COUNTIF($N$57:N64, Example_Table[Position Title]), 0))</f>
        <v>Retail</v>
      </c>
      <c r="O65" s="44" t="str">
        <f t="array" ref="O65">IFERROR(INDEX(Example_Table[Position Title], MATCH(0, COUNTIF($O$57:O64, Example_Table[Position Title]), 0)), "")</f>
        <v>Retail</v>
      </c>
    </row>
    <row r="66" spans="4:15" x14ac:dyDescent="0.2">
      <c r="D66" s="73"/>
      <c r="E66" s="73"/>
      <c r="F66" s="73"/>
      <c r="G66" s="73"/>
      <c r="H66" s="73"/>
      <c r="I66" s="73"/>
      <c r="J66" s="11"/>
      <c r="K66" s="10"/>
      <c r="N66" s="44" t="str">
        <f t="array" ref="N66">INDEX(Example_Table[Position Title], MATCH(0, COUNTIF($N$57:N65, Example_Table[Position Title]), 0))</f>
        <v>Fund Investments</v>
      </c>
      <c r="O66" s="44" t="str">
        <f t="array" ref="O66">IFERROR(INDEX(Example_Table[Position Title], MATCH(0, COUNTIF($O$57:O65, Example_Table[Position Title]), 0)), "")</f>
        <v>Fund Investments</v>
      </c>
    </row>
    <row r="67" spans="4:15" x14ac:dyDescent="0.2">
      <c r="D67" s="73"/>
      <c r="E67" s="73"/>
      <c r="F67" s="73"/>
      <c r="G67" s="73"/>
      <c r="H67" s="73"/>
      <c r="I67" s="73"/>
      <c r="J67" s="11"/>
      <c r="K67" s="10"/>
      <c r="N67" s="44" t="e">
        <f t="array" ref="N67">INDEX(Example_Table[Position Title], MATCH(0, COUNTIF($N$57:N66, Example_Table[Position Title]), 0))</f>
        <v>#N/A</v>
      </c>
      <c r="O67" s="44" t="str">
        <f t="array" ref="O67">IFERROR(INDEX(Example_Table[Position Title], MATCH(0, COUNTIF($O$57:O66, Example_Table[Position Title]), 0)), "")</f>
        <v/>
      </c>
    </row>
    <row r="68" spans="4:15" x14ac:dyDescent="0.2">
      <c r="D68" s="73"/>
      <c r="E68" s="73"/>
      <c r="F68" s="73"/>
      <c r="G68" s="73"/>
      <c r="H68" s="73"/>
      <c r="I68" s="73"/>
      <c r="J68" s="11"/>
      <c r="K68" s="10"/>
      <c r="N68" s="44" t="e">
        <f t="array" ref="N68">INDEX(Example_Table[Position Title], MATCH(0, COUNTIF($N$57:N67, Example_Table[Position Title]), 0))</f>
        <v>#N/A</v>
      </c>
      <c r="O68" s="44" t="str">
        <f t="array" ref="O68">IFERROR(INDEX(Example_Table[Position Title], MATCH(0, COUNTIF($O$57:O67, Example_Table[Position Title]), 0)), "")</f>
        <v/>
      </c>
    </row>
    <row r="69" spans="4:15" x14ac:dyDescent="0.2">
      <c r="D69" s="73"/>
      <c r="E69" s="73"/>
      <c r="F69" s="73"/>
      <c r="G69" s="73"/>
      <c r="H69" s="73"/>
      <c r="I69" s="73"/>
      <c r="N69" s="44" t="e">
        <f t="array" ref="N69">INDEX(Example_Table[Position Title], MATCH(0, COUNTIF($N$57:N68, Example_Table[Position Title]), 0))</f>
        <v>#N/A</v>
      </c>
      <c r="O69" s="44" t="str">
        <f t="array" ref="O69">IFERROR(INDEX(Example_Table[Position Title], MATCH(0, COUNTIF($O$57:O68, Example_Table[Position Title]), 0)), "")</f>
        <v/>
      </c>
    </row>
    <row r="70" spans="4:15" x14ac:dyDescent="0.2">
      <c r="D70" s="73"/>
      <c r="E70" s="73"/>
      <c r="F70" s="73"/>
      <c r="G70" s="73"/>
      <c r="H70" s="73"/>
      <c r="I70" s="73"/>
      <c r="N70" s="44" t="e">
        <f t="array" ref="N70">INDEX(Example_Table[Position Title], MATCH(0, COUNTIF($N$57:N69, Example_Table[Position Title]), 0))</f>
        <v>#N/A</v>
      </c>
      <c r="O70" s="44" t="str">
        <f t="array" ref="O70">IFERROR(INDEX(Example_Table[Position Title], MATCH(0, COUNTIF($O$57:O69, Example_Table[Position Title]), 0)), "")</f>
        <v/>
      </c>
    </row>
    <row r="71" spans="4:15" x14ac:dyDescent="0.2">
      <c r="D71" s="73"/>
      <c r="E71" s="73"/>
      <c r="F71" s="73"/>
      <c r="G71" s="73"/>
      <c r="H71" s="73"/>
      <c r="I71" s="73"/>
      <c r="N71" s="44" t="e">
        <f t="array" ref="N71">INDEX(Example_Table[Position Title], MATCH(0, COUNTIF($N$57:N70, Example_Table[Position Title]), 0))</f>
        <v>#N/A</v>
      </c>
      <c r="O71" s="44" t="str">
        <f t="array" ref="O71">IFERROR(INDEX(Example_Table[Position Title], MATCH(0, COUNTIF($O$57:O70, Example_Table[Position Title]), 0)), "")</f>
        <v/>
      </c>
    </row>
    <row r="72" spans="4:15" x14ac:dyDescent="0.2">
      <c r="D72" s="73"/>
      <c r="E72" s="73"/>
      <c r="F72" s="73"/>
      <c r="G72" s="73"/>
      <c r="H72" s="73"/>
      <c r="I72" s="73"/>
    </row>
    <row r="73" spans="4:15" x14ac:dyDescent="0.2">
      <c r="D73" s="73"/>
      <c r="E73" s="73"/>
      <c r="F73" s="73"/>
      <c r="G73" s="73"/>
      <c r="H73" s="73"/>
      <c r="I73" s="73"/>
    </row>
    <row r="74" spans="4:15" x14ac:dyDescent="0.2">
      <c r="D74" s="73"/>
      <c r="E74" s="73"/>
      <c r="F74" s="73"/>
      <c r="G74" s="73"/>
      <c r="H74" s="73"/>
      <c r="I74" s="73"/>
    </row>
    <row r="75" spans="4:15" x14ac:dyDescent="0.2">
      <c r="D75" s="73"/>
      <c r="E75" s="73"/>
      <c r="F75" s="73"/>
      <c r="G75" s="73"/>
      <c r="H75" s="73"/>
      <c r="I75" s="73"/>
    </row>
    <row r="76" spans="4:15" x14ac:dyDescent="0.2">
      <c r="D76" s="73"/>
      <c r="E76" s="73"/>
      <c r="F76" s="73"/>
      <c r="G76" s="73"/>
      <c r="H76" s="73"/>
      <c r="I76" s="73"/>
    </row>
    <row r="77" spans="4:15" x14ac:dyDescent="0.2">
      <c r="D77" s="73"/>
      <c r="E77" s="73"/>
      <c r="F77" s="73"/>
      <c r="G77" s="73"/>
      <c r="H77" s="73"/>
      <c r="I77" s="73"/>
    </row>
    <row r="78" spans="4:15" x14ac:dyDescent="0.2">
      <c r="D78" s="73"/>
      <c r="E78" s="73"/>
      <c r="F78" s="73"/>
      <c r="G78" s="73"/>
      <c r="H78" s="73"/>
      <c r="I78" s="73"/>
    </row>
    <row r="79" spans="4:15" x14ac:dyDescent="0.2">
      <c r="D79" s="73"/>
      <c r="E79" s="73"/>
      <c r="F79" s="73"/>
      <c r="G79" s="73"/>
      <c r="H79" s="73"/>
      <c r="I79" s="73"/>
    </row>
    <row r="80" spans="4:15" x14ac:dyDescent="0.2">
      <c r="D80" s="73"/>
      <c r="E80" s="73"/>
      <c r="F80" s="73"/>
      <c r="G80" s="73"/>
      <c r="H80" s="73"/>
      <c r="I80" s="73"/>
    </row>
    <row r="81" spans="4:9" x14ac:dyDescent="0.2">
      <c r="D81" s="73"/>
      <c r="E81" s="73"/>
      <c r="F81" s="73"/>
      <c r="G81" s="73"/>
      <c r="H81" s="73"/>
      <c r="I81" s="73"/>
    </row>
    <row r="82" spans="4:9" x14ac:dyDescent="0.2">
      <c r="D82" s="73"/>
      <c r="E82" s="73"/>
      <c r="F82" s="73"/>
      <c r="G82" s="73"/>
      <c r="H82" s="73"/>
      <c r="I82" s="73"/>
    </row>
    <row r="83" spans="4:9" x14ac:dyDescent="0.2">
      <c r="D83" s="73"/>
      <c r="E83" s="73"/>
      <c r="F83" s="73"/>
      <c r="G83" s="73"/>
      <c r="H83" s="73"/>
      <c r="I83" s="73"/>
    </row>
    <row r="84" spans="4:9" x14ac:dyDescent="0.2">
      <c r="D84" s="73"/>
      <c r="E84" s="73"/>
      <c r="F84" s="73"/>
      <c r="G84" s="73"/>
      <c r="H84" s="73"/>
      <c r="I84" s="73"/>
    </row>
    <row r="85" spans="4:9" x14ac:dyDescent="0.2">
      <c r="D85" s="73"/>
      <c r="E85" s="73"/>
      <c r="F85" s="73"/>
      <c r="G85" s="73"/>
      <c r="H85" s="73"/>
      <c r="I85" s="73"/>
    </row>
    <row r="86" spans="4:9" x14ac:dyDescent="0.2">
      <c r="D86" s="73"/>
      <c r="E86" s="73"/>
      <c r="F86" s="73"/>
      <c r="G86" s="73"/>
      <c r="H86" s="73"/>
      <c r="I86" s="73"/>
    </row>
    <row r="87" spans="4:9" x14ac:dyDescent="0.2">
      <c r="D87" s="73"/>
      <c r="E87" s="73"/>
      <c r="F87" s="73"/>
      <c r="G87" s="73"/>
      <c r="H87" s="73"/>
      <c r="I87" s="73"/>
    </row>
    <row r="88" spans="4:9" x14ac:dyDescent="0.2">
      <c r="D88" s="73"/>
      <c r="E88" s="73"/>
      <c r="F88" s="73"/>
      <c r="G88" s="73"/>
      <c r="H88" s="73"/>
      <c r="I88" s="73"/>
    </row>
    <row r="89" spans="4:9" x14ac:dyDescent="0.2">
      <c r="D89" s="73"/>
      <c r="E89" s="73"/>
      <c r="F89" s="73"/>
      <c r="G89" s="73"/>
      <c r="H89" s="73"/>
      <c r="I89" s="73"/>
    </row>
    <row r="90" spans="4:9" x14ac:dyDescent="0.2">
      <c r="D90" s="73"/>
      <c r="E90" s="73"/>
      <c r="F90" s="73"/>
      <c r="G90" s="73"/>
      <c r="H90" s="73"/>
      <c r="I90" s="73"/>
    </row>
    <row r="91" spans="4:9" x14ac:dyDescent="0.2">
      <c r="D91" s="73"/>
      <c r="E91" s="73"/>
      <c r="F91" s="73"/>
      <c r="G91" s="73"/>
      <c r="H91" s="73"/>
      <c r="I91" s="73"/>
    </row>
    <row r="92" spans="4:9" x14ac:dyDescent="0.2">
      <c r="D92" s="73"/>
      <c r="E92" s="73"/>
      <c r="F92" s="73"/>
      <c r="G92" s="73"/>
      <c r="H92" s="73"/>
      <c r="I92" s="73"/>
    </row>
    <row r="93" spans="4:9" x14ac:dyDescent="0.2">
      <c r="D93" s="73"/>
      <c r="E93" s="73"/>
      <c r="F93" s="73"/>
      <c r="G93" s="73"/>
      <c r="H93" s="73"/>
      <c r="I93" s="73"/>
    </row>
    <row r="94" spans="4:9" x14ac:dyDescent="0.2">
      <c r="D94" s="73"/>
      <c r="E94" s="73"/>
      <c r="F94" s="73"/>
      <c r="G94" s="73"/>
      <c r="H94" s="73"/>
      <c r="I94" s="73"/>
    </row>
    <row r="95" spans="4:9" x14ac:dyDescent="0.2">
      <c r="D95" s="73"/>
      <c r="E95" s="73"/>
      <c r="F95" s="73"/>
      <c r="G95" s="73"/>
      <c r="H95" s="73"/>
      <c r="I95" s="73"/>
    </row>
    <row r="96" spans="4:9" x14ac:dyDescent="0.2">
      <c r="D96" s="73"/>
      <c r="E96" s="73"/>
      <c r="F96" s="73"/>
      <c r="G96" s="73"/>
      <c r="H96" s="73"/>
      <c r="I96" s="73"/>
    </row>
    <row r="97" spans="4:9" x14ac:dyDescent="0.2">
      <c r="D97" s="73"/>
      <c r="E97" s="73"/>
      <c r="F97" s="73"/>
      <c r="G97" s="73"/>
      <c r="H97" s="73"/>
      <c r="I97" s="73"/>
    </row>
    <row r="98" spans="4:9" x14ac:dyDescent="0.2">
      <c r="D98" s="73"/>
      <c r="E98" s="73"/>
      <c r="F98" s="73"/>
      <c r="G98" s="73"/>
      <c r="H98" s="73"/>
      <c r="I98" s="73"/>
    </row>
    <row r="99" spans="4:9" x14ac:dyDescent="0.2">
      <c r="D99" s="73"/>
      <c r="E99" s="73"/>
      <c r="F99" s="73"/>
      <c r="G99" s="73"/>
      <c r="H99" s="73"/>
      <c r="I99" s="73"/>
    </row>
    <row r="100" spans="4:9" x14ac:dyDescent="0.2">
      <c r="D100" s="73"/>
      <c r="E100" s="73"/>
      <c r="F100" s="73"/>
      <c r="G100" s="73"/>
      <c r="H100" s="73"/>
      <c r="I100" s="73"/>
    </row>
    <row r="101" spans="4:9" x14ac:dyDescent="0.2">
      <c r="D101" s="73"/>
      <c r="E101" s="73"/>
      <c r="F101" s="73"/>
      <c r="G101" s="73"/>
      <c r="H101" s="73"/>
      <c r="I101" s="73"/>
    </row>
    <row r="102" spans="4:9" x14ac:dyDescent="0.2">
      <c r="D102" s="73"/>
      <c r="E102" s="73"/>
      <c r="F102" s="73"/>
      <c r="G102" s="73"/>
      <c r="H102" s="73"/>
      <c r="I102" s="73"/>
    </row>
    <row r="103" spans="4:9" x14ac:dyDescent="0.2">
      <c r="D103" s="73"/>
      <c r="E103" s="73"/>
      <c r="F103" s="73"/>
      <c r="G103" s="73"/>
      <c r="H103" s="73"/>
      <c r="I103" s="73"/>
    </row>
    <row r="104" spans="4:9" x14ac:dyDescent="0.2">
      <c r="D104" s="73"/>
      <c r="E104" s="73"/>
      <c r="F104" s="73"/>
      <c r="G104" s="73"/>
      <c r="H104" s="73"/>
      <c r="I104" s="73"/>
    </row>
    <row r="105" spans="4:9" x14ac:dyDescent="0.2">
      <c r="D105" s="73"/>
      <c r="E105" s="73"/>
      <c r="F105" s="73"/>
      <c r="G105" s="73"/>
      <c r="H105" s="73"/>
      <c r="I105" s="73"/>
    </row>
    <row r="106" spans="4:9" x14ac:dyDescent="0.2">
      <c r="D106" s="73"/>
      <c r="E106" s="73"/>
      <c r="F106" s="73"/>
      <c r="G106" s="73"/>
      <c r="H106" s="73"/>
      <c r="I106" s="73"/>
    </row>
    <row r="107" spans="4:9" x14ac:dyDescent="0.2">
      <c r="D107" s="73"/>
      <c r="E107" s="73"/>
      <c r="F107" s="73"/>
      <c r="G107" s="73"/>
      <c r="H107" s="73"/>
      <c r="I107" s="73"/>
    </row>
    <row r="108" spans="4:9" x14ac:dyDescent="0.2">
      <c r="D108" s="73"/>
      <c r="E108" s="73"/>
      <c r="F108" s="73"/>
      <c r="G108" s="73"/>
      <c r="H108" s="73"/>
      <c r="I108" s="73"/>
    </row>
    <row r="109" spans="4:9" x14ac:dyDescent="0.2">
      <c r="D109" s="73"/>
      <c r="E109" s="73"/>
      <c r="F109" s="73"/>
      <c r="G109" s="73"/>
      <c r="H109" s="73"/>
      <c r="I109" s="73"/>
    </row>
    <row r="110" spans="4:9" x14ac:dyDescent="0.2">
      <c r="D110" s="73"/>
      <c r="E110" s="73"/>
      <c r="F110" s="73"/>
      <c r="G110" s="73"/>
      <c r="H110" s="73"/>
      <c r="I110" s="73"/>
    </row>
    <row r="111" spans="4:9" x14ac:dyDescent="0.2">
      <c r="D111" s="73"/>
      <c r="E111" s="73"/>
      <c r="F111" s="73"/>
      <c r="G111" s="73"/>
      <c r="H111" s="73"/>
      <c r="I111" s="73"/>
    </row>
    <row r="112" spans="4:9" x14ac:dyDescent="0.2">
      <c r="D112" s="73"/>
      <c r="E112" s="73"/>
      <c r="F112" s="73"/>
      <c r="G112" s="73"/>
      <c r="H112" s="73"/>
      <c r="I112" s="73"/>
    </row>
    <row r="113" spans="4:9" x14ac:dyDescent="0.2">
      <c r="D113" s="73"/>
      <c r="E113" s="73"/>
      <c r="F113" s="73"/>
      <c r="G113" s="73"/>
      <c r="H113" s="73"/>
      <c r="I113" s="73"/>
    </row>
    <row r="114" spans="4:9" x14ac:dyDescent="0.2">
      <c r="D114" s="73"/>
      <c r="E114" s="73"/>
      <c r="F114" s="73"/>
      <c r="G114" s="73"/>
      <c r="H114" s="73"/>
      <c r="I114" s="73"/>
    </row>
    <row r="115" spans="4:9" x14ac:dyDescent="0.2">
      <c r="D115" s="73"/>
      <c r="E115" s="73"/>
      <c r="F115" s="73"/>
      <c r="G115" s="73"/>
      <c r="H115" s="73"/>
      <c r="I115" s="73"/>
    </row>
    <row r="116" spans="4:9" x14ac:dyDescent="0.2">
      <c r="D116" s="73"/>
      <c r="E116" s="73"/>
      <c r="F116" s="73"/>
      <c r="G116" s="73"/>
      <c r="H116" s="73"/>
      <c r="I116" s="73"/>
    </row>
    <row r="117" spans="4:9" x14ac:dyDescent="0.2">
      <c r="D117" s="73"/>
      <c r="E117" s="73"/>
      <c r="F117" s="73"/>
      <c r="G117" s="73"/>
      <c r="H117" s="73"/>
      <c r="I117" s="73"/>
    </row>
    <row r="118" spans="4:9" x14ac:dyDescent="0.2">
      <c r="D118" s="73"/>
      <c r="E118" s="73"/>
      <c r="F118" s="73"/>
      <c r="G118" s="73"/>
      <c r="H118" s="73"/>
      <c r="I118" s="73"/>
    </row>
    <row r="119" spans="4:9" x14ac:dyDescent="0.2">
      <c r="D119" s="73"/>
      <c r="E119" s="73"/>
      <c r="F119" s="73"/>
      <c r="G119" s="73"/>
      <c r="H119" s="73"/>
      <c r="I119" s="73"/>
    </row>
    <row r="120" spans="4:9" x14ac:dyDescent="0.2">
      <c r="D120" s="73"/>
      <c r="E120" s="73"/>
      <c r="F120" s="73"/>
      <c r="G120" s="73"/>
      <c r="H120" s="73"/>
      <c r="I120" s="73"/>
    </row>
    <row r="121" spans="4:9" x14ac:dyDescent="0.2">
      <c r="D121" s="73"/>
      <c r="E121" s="73"/>
      <c r="F121" s="73"/>
      <c r="G121" s="73"/>
      <c r="H121" s="73"/>
      <c r="I121" s="73"/>
    </row>
    <row r="122" spans="4:9" x14ac:dyDescent="0.2">
      <c r="D122" s="73"/>
      <c r="E122" s="73"/>
      <c r="F122" s="73"/>
      <c r="G122" s="73"/>
      <c r="H122" s="73"/>
      <c r="I122" s="73"/>
    </row>
    <row r="123" spans="4:9" x14ac:dyDescent="0.2">
      <c r="D123" s="73"/>
      <c r="E123" s="73"/>
      <c r="F123" s="73"/>
      <c r="G123" s="73"/>
      <c r="H123" s="73"/>
      <c r="I123" s="73"/>
    </row>
    <row r="124" spans="4:9" x14ac:dyDescent="0.2">
      <c r="D124" s="73"/>
      <c r="E124" s="73"/>
      <c r="F124" s="73"/>
      <c r="G124" s="73"/>
      <c r="H124" s="73"/>
      <c r="I124" s="73"/>
    </row>
    <row r="125" spans="4:9" x14ac:dyDescent="0.2">
      <c r="D125" s="73"/>
      <c r="E125" s="73"/>
      <c r="F125" s="73"/>
      <c r="G125" s="73"/>
      <c r="H125" s="73"/>
      <c r="I125" s="73"/>
    </row>
    <row r="126" spans="4:9" x14ac:dyDescent="0.2">
      <c r="D126" s="73"/>
      <c r="E126" s="73"/>
      <c r="F126" s="73"/>
      <c r="G126" s="73"/>
      <c r="H126" s="73"/>
      <c r="I126" s="73"/>
    </row>
    <row r="127" spans="4:9" x14ac:dyDescent="0.2">
      <c r="D127" s="73"/>
      <c r="E127" s="73"/>
      <c r="F127" s="73"/>
      <c r="G127" s="73"/>
      <c r="H127" s="73"/>
      <c r="I127" s="73"/>
    </row>
    <row r="128" spans="4:9" x14ac:dyDescent="0.2">
      <c r="D128" s="73"/>
      <c r="E128" s="73"/>
      <c r="F128" s="73"/>
      <c r="G128" s="73"/>
      <c r="H128" s="73"/>
      <c r="I128" s="73"/>
    </row>
    <row r="129" spans="4:9" x14ac:dyDescent="0.2">
      <c r="D129" s="73"/>
      <c r="E129" s="73"/>
      <c r="F129" s="73"/>
      <c r="G129" s="73"/>
      <c r="H129" s="73"/>
      <c r="I129" s="73"/>
    </row>
    <row r="130" spans="4:9" x14ac:dyDescent="0.2">
      <c r="D130" s="73"/>
      <c r="E130" s="73"/>
      <c r="F130" s="73"/>
      <c r="G130" s="73"/>
      <c r="H130" s="73"/>
      <c r="I130" s="73"/>
    </row>
    <row r="131" spans="4:9" x14ac:dyDescent="0.2">
      <c r="D131" s="73"/>
      <c r="E131" s="73"/>
      <c r="F131" s="73"/>
      <c r="G131" s="73"/>
      <c r="H131" s="73"/>
      <c r="I131" s="73"/>
    </row>
    <row r="132" spans="4:9" x14ac:dyDescent="0.2">
      <c r="D132" s="73"/>
      <c r="E132" s="73"/>
      <c r="F132" s="73"/>
      <c r="G132" s="73"/>
      <c r="H132" s="73"/>
      <c r="I132" s="73"/>
    </row>
    <row r="133" spans="4:9" x14ac:dyDescent="0.2">
      <c r="D133" s="73"/>
      <c r="E133" s="73"/>
      <c r="F133" s="73"/>
      <c r="G133" s="73"/>
      <c r="H133" s="73"/>
      <c r="I133" s="73"/>
    </row>
    <row r="134" spans="4:9" x14ac:dyDescent="0.2">
      <c r="D134" s="73"/>
      <c r="E134" s="73"/>
      <c r="F134" s="73"/>
      <c r="G134" s="73"/>
      <c r="H134" s="73"/>
      <c r="I134" s="73"/>
    </row>
    <row r="135" spans="4:9" x14ac:dyDescent="0.2">
      <c r="D135" s="73"/>
      <c r="E135" s="73"/>
      <c r="F135" s="73"/>
      <c r="G135" s="73"/>
      <c r="H135" s="73"/>
      <c r="I135" s="73"/>
    </row>
    <row r="136" spans="4:9" x14ac:dyDescent="0.2">
      <c r="D136" s="73"/>
      <c r="E136" s="73"/>
      <c r="F136" s="73"/>
      <c r="G136" s="73"/>
      <c r="H136" s="73"/>
      <c r="I136" s="73"/>
    </row>
    <row r="137" spans="4:9" x14ac:dyDescent="0.2">
      <c r="D137" s="73"/>
      <c r="E137" s="73"/>
      <c r="F137" s="73"/>
      <c r="G137" s="73"/>
      <c r="H137" s="73"/>
      <c r="I137" s="73"/>
    </row>
    <row r="138" spans="4:9" x14ac:dyDescent="0.2">
      <c r="D138" s="73"/>
      <c r="E138" s="73"/>
      <c r="F138" s="73"/>
      <c r="G138" s="73"/>
      <c r="H138" s="73"/>
      <c r="I138" s="73"/>
    </row>
    <row r="139" spans="4:9" x14ac:dyDescent="0.2">
      <c r="D139" s="73"/>
      <c r="E139" s="73"/>
      <c r="F139" s="73"/>
      <c r="G139" s="73"/>
      <c r="H139" s="73"/>
      <c r="I139" s="73"/>
    </row>
    <row r="140" spans="4:9" x14ac:dyDescent="0.2">
      <c r="D140" s="73"/>
      <c r="E140" s="73"/>
      <c r="F140" s="73"/>
      <c r="G140" s="73"/>
      <c r="H140" s="73"/>
      <c r="I140" s="73"/>
    </row>
    <row r="141" spans="4:9" x14ac:dyDescent="0.2">
      <c r="D141" s="73"/>
      <c r="E141" s="73"/>
      <c r="F141" s="73"/>
      <c r="G141" s="73"/>
      <c r="H141" s="73"/>
      <c r="I141" s="73"/>
    </row>
    <row r="142" spans="4:9" x14ac:dyDescent="0.2">
      <c r="D142" s="73"/>
      <c r="E142" s="73"/>
      <c r="F142" s="73"/>
      <c r="G142" s="73"/>
      <c r="H142" s="73"/>
      <c r="I142" s="73"/>
    </row>
    <row r="143" spans="4:9" x14ac:dyDescent="0.2">
      <c r="D143" s="73"/>
      <c r="E143" s="73"/>
      <c r="F143" s="73"/>
      <c r="G143" s="73"/>
      <c r="H143" s="73"/>
      <c r="I143" s="73"/>
    </row>
    <row r="144" spans="4:9" x14ac:dyDescent="0.2">
      <c r="D144" s="73"/>
      <c r="E144" s="73"/>
      <c r="F144" s="73"/>
      <c r="G144" s="73"/>
      <c r="H144" s="73"/>
      <c r="I144" s="73"/>
    </row>
    <row r="145" spans="4:9" x14ac:dyDescent="0.2">
      <c r="D145" s="73"/>
      <c r="E145" s="73"/>
      <c r="F145" s="73"/>
      <c r="G145" s="73"/>
      <c r="H145" s="73"/>
      <c r="I145" s="73"/>
    </row>
    <row r="146" spans="4:9" x14ac:dyDescent="0.2">
      <c r="D146" s="73"/>
      <c r="E146" s="73"/>
      <c r="F146" s="73"/>
      <c r="G146" s="73"/>
      <c r="H146" s="73"/>
      <c r="I146" s="73"/>
    </row>
    <row r="147" spans="4:9" x14ac:dyDescent="0.2">
      <c r="D147" s="73"/>
      <c r="E147" s="73"/>
      <c r="F147" s="73"/>
      <c r="G147" s="73"/>
      <c r="H147" s="73"/>
      <c r="I147" s="73"/>
    </row>
    <row r="148" spans="4:9" x14ac:dyDescent="0.2">
      <c r="D148" s="73"/>
      <c r="E148" s="73"/>
      <c r="F148" s="73"/>
      <c r="G148" s="73"/>
      <c r="H148" s="73"/>
      <c r="I148" s="73"/>
    </row>
    <row r="149" spans="4:9" x14ac:dyDescent="0.2">
      <c r="D149" s="73"/>
      <c r="E149" s="73"/>
      <c r="F149" s="73"/>
      <c r="G149" s="73"/>
      <c r="H149" s="73"/>
      <c r="I149" s="73"/>
    </row>
    <row r="150" spans="4:9" x14ac:dyDescent="0.2">
      <c r="D150" s="73"/>
      <c r="E150" s="73"/>
      <c r="F150" s="73"/>
      <c r="G150" s="73"/>
      <c r="H150" s="73"/>
      <c r="I150" s="73"/>
    </row>
    <row r="151" spans="4:9" x14ac:dyDescent="0.2">
      <c r="D151" s="73"/>
      <c r="E151" s="73"/>
      <c r="F151" s="73"/>
      <c r="G151" s="73"/>
      <c r="H151" s="73"/>
      <c r="I151" s="73"/>
    </row>
    <row r="152" spans="4:9" x14ac:dyDescent="0.2">
      <c r="D152" s="73"/>
      <c r="E152" s="73"/>
      <c r="F152" s="73"/>
      <c r="G152" s="73"/>
      <c r="H152" s="73"/>
      <c r="I152" s="73"/>
    </row>
    <row r="153" spans="4:9" x14ac:dyDescent="0.2">
      <c r="D153" s="73"/>
      <c r="E153" s="73"/>
      <c r="F153" s="73"/>
      <c r="G153" s="73"/>
      <c r="H153" s="73"/>
      <c r="I153" s="73"/>
    </row>
    <row r="154" spans="4:9" x14ac:dyDescent="0.2">
      <c r="D154" s="73"/>
      <c r="E154" s="73"/>
      <c r="F154" s="73"/>
      <c r="G154" s="73"/>
      <c r="H154" s="73"/>
      <c r="I154" s="73"/>
    </row>
    <row r="155" spans="4:9" x14ac:dyDescent="0.2">
      <c r="D155" s="73"/>
      <c r="E155" s="73"/>
      <c r="F155" s="73"/>
      <c r="G155" s="73"/>
      <c r="H155" s="73"/>
      <c r="I155" s="73"/>
    </row>
    <row r="156" spans="4:9" x14ac:dyDescent="0.2">
      <c r="D156" s="73"/>
      <c r="E156" s="73"/>
      <c r="F156" s="73"/>
      <c r="G156" s="73"/>
      <c r="H156" s="73"/>
      <c r="I156" s="73"/>
    </row>
    <row r="157" spans="4:9" x14ac:dyDescent="0.2">
      <c r="D157" s="73"/>
      <c r="E157" s="73"/>
      <c r="F157" s="73"/>
      <c r="G157" s="73"/>
      <c r="H157" s="73"/>
      <c r="I157" s="73"/>
    </row>
    <row r="158" spans="4:9" x14ac:dyDescent="0.2">
      <c r="D158" s="73"/>
      <c r="E158" s="73"/>
      <c r="F158" s="73"/>
      <c r="G158" s="73"/>
      <c r="H158" s="73"/>
      <c r="I158" s="73"/>
    </row>
    <row r="159" spans="4:9" x14ac:dyDescent="0.2">
      <c r="D159" s="73"/>
      <c r="E159" s="73"/>
      <c r="F159" s="73"/>
      <c r="G159" s="73"/>
      <c r="H159" s="73"/>
      <c r="I159" s="73"/>
    </row>
    <row r="160" spans="4:9" x14ac:dyDescent="0.2">
      <c r="D160" s="73"/>
      <c r="E160" s="73"/>
      <c r="F160" s="73"/>
      <c r="G160" s="73"/>
      <c r="H160" s="73"/>
      <c r="I160" s="73"/>
    </row>
    <row r="161" spans="4:9" x14ac:dyDescent="0.2">
      <c r="D161" s="73"/>
      <c r="E161" s="73"/>
      <c r="F161" s="73"/>
      <c r="G161" s="73"/>
      <c r="H161" s="73"/>
      <c r="I161" s="73"/>
    </row>
    <row r="162" spans="4:9" x14ac:dyDescent="0.2">
      <c r="D162" s="73"/>
      <c r="E162" s="73"/>
      <c r="F162" s="73"/>
      <c r="G162" s="73"/>
      <c r="H162" s="73"/>
      <c r="I162" s="73"/>
    </row>
    <row r="163" spans="4:9" x14ac:dyDescent="0.2">
      <c r="D163" s="73"/>
      <c r="E163" s="73"/>
      <c r="F163" s="73"/>
      <c r="G163" s="73"/>
      <c r="H163" s="73"/>
      <c r="I163" s="73"/>
    </row>
    <row r="164" spans="4:9" x14ac:dyDescent="0.2">
      <c r="D164" s="73"/>
      <c r="E164" s="73"/>
      <c r="F164" s="73"/>
      <c r="G164" s="73"/>
      <c r="H164" s="73"/>
      <c r="I164" s="73"/>
    </row>
    <row r="165" spans="4:9" x14ac:dyDescent="0.2">
      <c r="D165" s="73"/>
      <c r="E165" s="73"/>
      <c r="F165" s="73"/>
      <c r="G165" s="73"/>
      <c r="H165" s="73"/>
      <c r="I165" s="73"/>
    </row>
    <row r="166" spans="4:9" x14ac:dyDescent="0.2">
      <c r="D166" s="73"/>
      <c r="E166" s="73"/>
      <c r="F166" s="73"/>
      <c r="G166" s="73"/>
      <c r="H166" s="73"/>
      <c r="I166" s="73"/>
    </row>
    <row r="167" spans="4:9" x14ac:dyDescent="0.2">
      <c r="D167" s="73"/>
      <c r="E167" s="73"/>
      <c r="F167" s="73"/>
      <c r="G167" s="73"/>
      <c r="H167" s="73"/>
      <c r="I167" s="73"/>
    </row>
    <row r="168" spans="4:9" x14ac:dyDescent="0.2">
      <c r="D168" s="73"/>
      <c r="E168" s="73"/>
      <c r="F168" s="73"/>
      <c r="G168" s="73"/>
      <c r="H168" s="73"/>
      <c r="I168" s="73"/>
    </row>
    <row r="169" spans="4:9" x14ac:dyDescent="0.2">
      <c r="D169" s="73"/>
      <c r="E169" s="73"/>
      <c r="F169" s="73"/>
      <c r="G169" s="73"/>
      <c r="H169" s="73"/>
      <c r="I169" s="73"/>
    </row>
    <row r="170" spans="4:9" x14ac:dyDescent="0.2">
      <c r="D170" s="73"/>
      <c r="E170" s="73"/>
      <c r="F170" s="73"/>
      <c r="G170" s="73"/>
      <c r="H170" s="73"/>
      <c r="I170" s="73"/>
    </row>
    <row r="171" spans="4:9" x14ac:dyDescent="0.2">
      <c r="D171" s="73"/>
      <c r="E171" s="73"/>
      <c r="F171" s="73"/>
      <c r="G171" s="73"/>
      <c r="H171" s="73"/>
      <c r="I171" s="73"/>
    </row>
    <row r="172" spans="4:9" x14ac:dyDescent="0.2">
      <c r="D172" s="73"/>
      <c r="E172" s="73"/>
      <c r="F172" s="73"/>
      <c r="G172" s="73"/>
      <c r="H172" s="73"/>
      <c r="I172" s="73"/>
    </row>
    <row r="173" spans="4:9" x14ac:dyDescent="0.2">
      <c r="D173" s="73"/>
      <c r="E173" s="73"/>
      <c r="F173" s="73"/>
      <c r="G173" s="73"/>
      <c r="H173" s="73"/>
      <c r="I173" s="73"/>
    </row>
    <row r="174" spans="4:9" x14ac:dyDescent="0.2">
      <c r="D174" s="73"/>
      <c r="E174" s="73"/>
      <c r="F174" s="73"/>
      <c r="G174" s="73"/>
      <c r="H174" s="73"/>
      <c r="I174" s="73"/>
    </row>
    <row r="175" spans="4:9" x14ac:dyDescent="0.2">
      <c r="D175" s="73"/>
      <c r="E175" s="73"/>
      <c r="F175" s="73"/>
      <c r="G175" s="73"/>
      <c r="H175" s="73"/>
      <c r="I175" s="73"/>
    </row>
    <row r="176" spans="4:9" x14ac:dyDescent="0.2">
      <c r="D176" s="73"/>
      <c r="E176" s="73"/>
      <c r="F176" s="73"/>
      <c r="G176" s="73"/>
      <c r="H176" s="73"/>
      <c r="I176" s="73"/>
    </row>
    <row r="177" spans="4:9" x14ac:dyDescent="0.2">
      <c r="D177" s="73"/>
      <c r="E177" s="73"/>
      <c r="F177" s="73"/>
      <c r="G177" s="73"/>
      <c r="H177" s="73"/>
      <c r="I177" s="73"/>
    </row>
    <row r="178" spans="4:9" x14ac:dyDescent="0.2">
      <c r="D178" s="73"/>
      <c r="E178" s="73"/>
      <c r="F178" s="73"/>
      <c r="G178" s="73"/>
      <c r="H178" s="73"/>
      <c r="I178" s="73"/>
    </row>
    <row r="179" spans="4:9" x14ac:dyDescent="0.2">
      <c r="D179" s="73"/>
      <c r="E179" s="73"/>
      <c r="F179" s="73"/>
      <c r="G179" s="73"/>
      <c r="H179" s="73"/>
      <c r="I179" s="73"/>
    </row>
    <row r="180" spans="4:9" x14ac:dyDescent="0.2">
      <c r="D180" s="73"/>
      <c r="E180" s="73"/>
      <c r="F180" s="73"/>
      <c r="G180" s="73"/>
      <c r="H180" s="73"/>
      <c r="I180" s="73"/>
    </row>
    <row r="181" spans="4:9" x14ac:dyDescent="0.2">
      <c r="D181" s="73"/>
      <c r="E181" s="73"/>
      <c r="F181" s="73"/>
      <c r="G181" s="73"/>
      <c r="H181" s="73"/>
      <c r="I181" s="73"/>
    </row>
    <row r="182" spans="4:9" x14ac:dyDescent="0.2">
      <c r="D182" s="73"/>
      <c r="E182" s="73"/>
      <c r="F182" s="73"/>
      <c r="G182" s="73"/>
      <c r="H182" s="73"/>
      <c r="I182" s="73"/>
    </row>
    <row r="183" spans="4:9" x14ac:dyDescent="0.2">
      <c r="D183" s="73"/>
      <c r="E183" s="73"/>
      <c r="F183" s="73"/>
      <c r="G183" s="73"/>
      <c r="H183" s="73"/>
      <c r="I183" s="73"/>
    </row>
    <row r="184" spans="4:9" x14ac:dyDescent="0.2">
      <c r="D184" s="73"/>
      <c r="E184" s="73"/>
      <c r="F184" s="73"/>
      <c r="G184" s="73"/>
      <c r="H184" s="73"/>
      <c r="I184" s="73"/>
    </row>
    <row r="185" spans="4:9" x14ac:dyDescent="0.2">
      <c r="D185" s="73"/>
      <c r="E185" s="73"/>
      <c r="F185" s="73"/>
      <c r="G185" s="73"/>
      <c r="H185" s="73"/>
      <c r="I185" s="73"/>
    </row>
    <row r="186" spans="4:9" x14ac:dyDescent="0.2">
      <c r="D186" s="73"/>
      <c r="E186" s="73"/>
      <c r="F186" s="73"/>
      <c r="G186" s="73"/>
      <c r="H186" s="73"/>
      <c r="I186" s="73"/>
    </row>
    <row r="187" spans="4:9" x14ac:dyDescent="0.2">
      <c r="D187" s="73"/>
      <c r="E187" s="73"/>
      <c r="F187" s="73"/>
      <c r="G187" s="73"/>
      <c r="H187" s="73"/>
      <c r="I187" s="73"/>
    </row>
    <row r="188" spans="4:9" x14ac:dyDescent="0.2">
      <c r="D188" s="73"/>
      <c r="E188" s="73"/>
      <c r="F188" s="73"/>
      <c r="G188" s="73"/>
      <c r="H188" s="73"/>
      <c r="I188" s="73"/>
    </row>
    <row r="189" spans="4:9" x14ac:dyDescent="0.2">
      <c r="D189" s="73"/>
      <c r="E189" s="73"/>
      <c r="F189" s="73"/>
      <c r="G189" s="73"/>
      <c r="H189" s="73"/>
      <c r="I189" s="73"/>
    </row>
    <row r="190" spans="4:9" x14ac:dyDescent="0.2">
      <c r="D190" s="73"/>
      <c r="E190" s="73"/>
      <c r="F190" s="73"/>
      <c r="G190" s="73"/>
      <c r="H190" s="73"/>
      <c r="I190" s="73"/>
    </row>
    <row r="191" spans="4:9" x14ac:dyDescent="0.2">
      <c r="D191" s="73"/>
      <c r="E191" s="73"/>
      <c r="F191" s="73"/>
      <c r="G191" s="73"/>
      <c r="H191" s="73"/>
      <c r="I191" s="73"/>
    </row>
    <row r="192" spans="4:9" x14ac:dyDescent="0.2">
      <c r="D192" s="73"/>
      <c r="E192" s="73"/>
      <c r="F192" s="73"/>
      <c r="G192" s="73"/>
      <c r="H192" s="73"/>
      <c r="I192" s="73"/>
    </row>
    <row r="193" spans="4:9" x14ac:dyDescent="0.2">
      <c r="D193" s="73"/>
      <c r="E193" s="73"/>
      <c r="F193" s="73"/>
      <c r="G193" s="73"/>
      <c r="H193" s="73"/>
      <c r="I193" s="73"/>
    </row>
    <row r="194" spans="4:9" x14ac:dyDescent="0.2">
      <c r="D194" s="73"/>
      <c r="E194" s="73"/>
      <c r="F194" s="73"/>
      <c r="G194" s="73"/>
      <c r="H194" s="73"/>
      <c r="I194" s="73"/>
    </row>
    <row r="195" spans="4:9" x14ac:dyDescent="0.2">
      <c r="D195" s="73"/>
      <c r="E195" s="73"/>
      <c r="F195" s="73"/>
      <c r="G195" s="73"/>
      <c r="H195" s="73"/>
      <c r="I195" s="73"/>
    </row>
    <row r="196" spans="4:9" x14ac:dyDescent="0.2">
      <c r="D196" s="73"/>
      <c r="E196" s="73"/>
      <c r="F196" s="73"/>
      <c r="G196" s="73"/>
      <c r="H196" s="73"/>
      <c r="I196" s="73"/>
    </row>
    <row r="197" spans="4:9" x14ac:dyDescent="0.2">
      <c r="D197" s="73"/>
      <c r="E197" s="73"/>
      <c r="F197" s="73"/>
      <c r="G197" s="73"/>
      <c r="H197" s="73"/>
      <c r="I197" s="73"/>
    </row>
    <row r="198" spans="4:9" x14ac:dyDescent="0.2">
      <c r="D198" s="73"/>
      <c r="E198" s="73"/>
      <c r="F198" s="73"/>
      <c r="G198" s="73"/>
      <c r="H198" s="73"/>
      <c r="I198" s="73"/>
    </row>
    <row r="199" spans="4:9" x14ac:dyDescent="0.2">
      <c r="D199" s="73"/>
      <c r="E199" s="73"/>
      <c r="F199" s="73"/>
      <c r="G199" s="73"/>
      <c r="H199" s="73"/>
      <c r="I199" s="73"/>
    </row>
    <row r="200" spans="4:9" x14ac:dyDescent="0.2">
      <c r="D200" s="73"/>
      <c r="E200" s="73"/>
      <c r="F200" s="73"/>
      <c r="G200" s="73"/>
      <c r="H200" s="73"/>
      <c r="I200" s="73"/>
    </row>
    <row r="201" spans="4:9" x14ac:dyDescent="0.2">
      <c r="D201" s="73"/>
      <c r="E201" s="73"/>
      <c r="F201" s="73"/>
      <c r="G201" s="73"/>
      <c r="H201" s="73"/>
      <c r="I201" s="73"/>
    </row>
    <row r="202" spans="4:9" x14ac:dyDescent="0.2">
      <c r="D202" s="73"/>
      <c r="E202" s="73"/>
      <c r="F202" s="73"/>
      <c r="G202" s="73"/>
      <c r="H202" s="73"/>
      <c r="I202" s="73"/>
    </row>
    <row r="203" spans="4:9" x14ac:dyDescent="0.2">
      <c r="D203" s="73"/>
      <c r="E203" s="73"/>
      <c r="F203" s="73"/>
      <c r="G203" s="73"/>
      <c r="H203" s="73"/>
      <c r="I203" s="73"/>
    </row>
    <row r="204" spans="4:9" x14ac:dyDescent="0.2">
      <c r="D204" s="73"/>
      <c r="E204" s="73"/>
      <c r="F204" s="73"/>
      <c r="G204" s="73"/>
      <c r="H204" s="73"/>
      <c r="I204" s="73"/>
    </row>
    <row r="205" spans="4:9" x14ac:dyDescent="0.2">
      <c r="D205" s="73"/>
      <c r="E205" s="73"/>
      <c r="F205" s="73"/>
      <c r="G205" s="73"/>
      <c r="H205" s="73"/>
      <c r="I205" s="73"/>
    </row>
    <row r="206" spans="4:9" x14ac:dyDescent="0.2">
      <c r="D206" s="73"/>
      <c r="E206" s="73"/>
      <c r="F206" s="73"/>
      <c r="G206" s="73"/>
      <c r="H206" s="73"/>
      <c r="I206" s="73"/>
    </row>
    <row r="207" spans="4:9" x14ac:dyDescent="0.2">
      <c r="D207" s="73"/>
      <c r="E207" s="73"/>
      <c r="F207" s="73"/>
      <c r="G207" s="73"/>
      <c r="H207" s="73"/>
      <c r="I207" s="73"/>
    </row>
    <row r="208" spans="4:9" x14ac:dyDescent="0.2">
      <c r="D208" s="73"/>
      <c r="E208" s="73"/>
      <c r="F208" s="73"/>
      <c r="G208" s="73"/>
      <c r="H208" s="73"/>
      <c r="I208" s="73"/>
    </row>
    <row r="209" spans="4:9" x14ac:dyDescent="0.2">
      <c r="D209" s="73"/>
      <c r="E209" s="73"/>
      <c r="F209" s="73"/>
      <c r="G209" s="73"/>
      <c r="H209" s="73"/>
      <c r="I209" s="73"/>
    </row>
    <row r="210" spans="4:9" x14ac:dyDescent="0.2">
      <c r="D210" s="73"/>
      <c r="E210" s="73"/>
      <c r="F210" s="73"/>
      <c r="G210" s="73"/>
      <c r="H210" s="73"/>
      <c r="I210" s="73"/>
    </row>
    <row r="211" spans="4:9" x14ac:dyDescent="0.2">
      <c r="D211" s="73"/>
      <c r="E211" s="73"/>
      <c r="F211" s="73"/>
      <c r="G211" s="73"/>
      <c r="H211" s="73"/>
      <c r="I211" s="73"/>
    </row>
    <row r="212" spans="4:9" x14ac:dyDescent="0.2">
      <c r="D212" s="73"/>
      <c r="E212" s="73"/>
      <c r="F212" s="73"/>
      <c r="G212" s="73"/>
      <c r="H212" s="73"/>
      <c r="I212" s="73"/>
    </row>
    <row r="213" spans="4:9" x14ac:dyDescent="0.2">
      <c r="D213" s="73"/>
      <c r="E213" s="73"/>
      <c r="F213" s="73"/>
      <c r="G213" s="73"/>
      <c r="H213" s="73"/>
      <c r="I213" s="73"/>
    </row>
    <row r="214" spans="4:9" x14ac:dyDescent="0.2">
      <c r="D214" s="73"/>
      <c r="E214" s="73"/>
      <c r="F214" s="73"/>
      <c r="G214" s="73"/>
      <c r="H214" s="73"/>
      <c r="I214" s="73"/>
    </row>
    <row r="215" spans="4:9" x14ac:dyDescent="0.2">
      <c r="D215" s="73"/>
      <c r="E215" s="73"/>
      <c r="F215" s="73"/>
      <c r="G215" s="73"/>
      <c r="H215" s="73"/>
      <c r="I215" s="73"/>
    </row>
    <row r="216" spans="4:9" x14ac:dyDescent="0.2">
      <c r="D216" s="73"/>
      <c r="E216" s="73"/>
      <c r="F216" s="73"/>
      <c r="G216" s="73"/>
      <c r="H216" s="73"/>
      <c r="I216" s="73"/>
    </row>
    <row r="217" spans="4:9" x14ac:dyDescent="0.2">
      <c r="D217" s="73"/>
      <c r="E217" s="73"/>
      <c r="F217" s="73"/>
      <c r="G217" s="73"/>
      <c r="H217" s="73"/>
      <c r="I217" s="73"/>
    </row>
    <row r="218" spans="4:9" x14ac:dyDescent="0.2">
      <c r="D218" s="73"/>
      <c r="E218" s="73"/>
      <c r="F218" s="73"/>
      <c r="G218" s="73"/>
      <c r="H218" s="73"/>
      <c r="I218" s="73"/>
    </row>
    <row r="219" spans="4:9" x14ac:dyDescent="0.2">
      <c r="D219" s="73"/>
      <c r="E219" s="73"/>
      <c r="F219" s="73"/>
      <c r="G219" s="73"/>
      <c r="H219" s="73"/>
      <c r="I219" s="73"/>
    </row>
  </sheetData>
  <mergeCells count="202">
    <mergeCell ref="G3:J3"/>
    <mergeCell ref="D219:I219"/>
    <mergeCell ref="D58:I58"/>
    <mergeCell ref="D45:I45"/>
    <mergeCell ref="D37:I37"/>
    <mergeCell ref="D34:I34"/>
    <mergeCell ref="D214:I214"/>
    <mergeCell ref="D215:I215"/>
    <mergeCell ref="D216:I216"/>
    <mergeCell ref="D217:I217"/>
    <mergeCell ref="D218:I218"/>
    <mergeCell ref="D209:I209"/>
    <mergeCell ref="D210:I210"/>
    <mergeCell ref="D211:I211"/>
    <mergeCell ref="D212:I212"/>
    <mergeCell ref="D213:I213"/>
    <mergeCell ref="D204:I204"/>
    <mergeCell ref="D205:I205"/>
    <mergeCell ref="D206:I206"/>
    <mergeCell ref="D207:I207"/>
    <mergeCell ref="D208:I208"/>
    <mergeCell ref="D199:I199"/>
    <mergeCell ref="D200:I200"/>
    <mergeCell ref="D201:I201"/>
    <mergeCell ref="D202:I202"/>
    <mergeCell ref="D203:I203"/>
    <mergeCell ref="D194:I194"/>
    <mergeCell ref="D195:I195"/>
    <mergeCell ref="D196:I196"/>
    <mergeCell ref="D197:I197"/>
    <mergeCell ref="D198:I198"/>
    <mergeCell ref="D189:I189"/>
    <mergeCell ref="D190:I190"/>
    <mergeCell ref="D191:I191"/>
    <mergeCell ref="D192:I192"/>
    <mergeCell ref="D193:I193"/>
    <mergeCell ref="D184:I184"/>
    <mergeCell ref="D185:I185"/>
    <mergeCell ref="D186:I186"/>
    <mergeCell ref="D187:I187"/>
    <mergeCell ref="D188:I188"/>
    <mergeCell ref="D179:I179"/>
    <mergeCell ref="D180:I180"/>
    <mergeCell ref="D181:I181"/>
    <mergeCell ref="D182:I182"/>
    <mergeCell ref="D183:I183"/>
    <mergeCell ref="D174:I174"/>
    <mergeCell ref="D175:I175"/>
    <mergeCell ref="D176:I176"/>
    <mergeCell ref="D177:I177"/>
    <mergeCell ref="D178:I178"/>
    <mergeCell ref="D169:I169"/>
    <mergeCell ref="D170:I170"/>
    <mergeCell ref="D171:I171"/>
    <mergeCell ref="D172:I172"/>
    <mergeCell ref="D173:I173"/>
    <mergeCell ref="D164:I164"/>
    <mergeCell ref="D165:I165"/>
    <mergeCell ref="D166:I166"/>
    <mergeCell ref="D167:I167"/>
    <mergeCell ref="D168:I168"/>
    <mergeCell ref="D159:I159"/>
    <mergeCell ref="D160:I160"/>
    <mergeCell ref="D161:I161"/>
    <mergeCell ref="D162:I162"/>
    <mergeCell ref="D163:I163"/>
    <mergeCell ref="D154:I154"/>
    <mergeCell ref="D155:I155"/>
    <mergeCell ref="D156:I156"/>
    <mergeCell ref="D157:I157"/>
    <mergeCell ref="D158:I158"/>
    <mergeCell ref="D149:I149"/>
    <mergeCell ref="D150:I150"/>
    <mergeCell ref="D151:I151"/>
    <mergeCell ref="D152:I152"/>
    <mergeCell ref="D153:I153"/>
    <mergeCell ref="D144:I144"/>
    <mergeCell ref="D145:I145"/>
    <mergeCell ref="D146:I146"/>
    <mergeCell ref="D147:I147"/>
    <mergeCell ref="D148:I148"/>
    <mergeCell ref="D139:I139"/>
    <mergeCell ref="D140:I140"/>
    <mergeCell ref="D141:I141"/>
    <mergeCell ref="D142:I142"/>
    <mergeCell ref="D143:I143"/>
    <mergeCell ref="D134:I134"/>
    <mergeCell ref="D135:I135"/>
    <mergeCell ref="D136:I136"/>
    <mergeCell ref="D137:I137"/>
    <mergeCell ref="D138:I138"/>
    <mergeCell ref="D129:I129"/>
    <mergeCell ref="D130:I130"/>
    <mergeCell ref="D131:I131"/>
    <mergeCell ref="D132:I132"/>
    <mergeCell ref="D133:I133"/>
    <mergeCell ref="D124:I124"/>
    <mergeCell ref="D125:I125"/>
    <mergeCell ref="D126:I126"/>
    <mergeCell ref="D127:I127"/>
    <mergeCell ref="D128:I128"/>
    <mergeCell ref="D119:I119"/>
    <mergeCell ref="D120:I120"/>
    <mergeCell ref="D121:I121"/>
    <mergeCell ref="D122:I122"/>
    <mergeCell ref="D123:I123"/>
    <mergeCell ref="D114:I114"/>
    <mergeCell ref="D115:I115"/>
    <mergeCell ref="D116:I116"/>
    <mergeCell ref="D117:I117"/>
    <mergeCell ref="D118:I118"/>
    <mergeCell ref="D109:I109"/>
    <mergeCell ref="D110:I110"/>
    <mergeCell ref="D111:I111"/>
    <mergeCell ref="D112:I112"/>
    <mergeCell ref="D113:I113"/>
    <mergeCell ref="D104:I104"/>
    <mergeCell ref="D105:I105"/>
    <mergeCell ref="D106:I106"/>
    <mergeCell ref="D107:I107"/>
    <mergeCell ref="D108:I108"/>
    <mergeCell ref="D99:I99"/>
    <mergeCell ref="D100:I100"/>
    <mergeCell ref="D101:I101"/>
    <mergeCell ref="D102:I102"/>
    <mergeCell ref="D103:I103"/>
    <mergeCell ref="D94:I94"/>
    <mergeCell ref="D95:I95"/>
    <mergeCell ref="D96:I96"/>
    <mergeCell ref="D97:I97"/>
    <mergeCell ref="D98:I98"/>
    <mergeCell ref="D89:I89"/>
    <mergeCell ref="D90:I90"/>
    <mergeCell ref="D91:I91"/>
    <mergeCell ref="D92:I92"/>
    <mergeCell ref="D93:I93"/>
    <mergeCell ref="D84:I84"/>
    <mergeCell ref="D85:I85"/>
    <mergeCell ref="D86:I86"/>
    <mergeCell ref="D87:I87"/>
    <mergeCell ref="D88:I88"/>
    <mergeCell ref="D79:I79"/>
    <mergeCell ref="D80:I80"/>
    <mergeCell ref="D81:I81"/>
    <mergeCell ref="D82:I82"/>
    <mergeCell ref="D83:I83"/>
    <mergeCell ref="D74:I74"/>
    <mergeCell ref="D75:I75"/>
    <mergeCell ref="D76:I76"/>
    <mergeCell ref="D77:I77"/>
    <mergeCell ref="D78:I78"/>
    <mergeCell ref="D69:I69"/>
    <mergeCell ref="D70:I70"/>
    <mergeCell ref="D71:I71"/>
    <mergeCell ref="D72:I72"/>
    <mergeCell ref="D73:I73"/>
    <mergeCell ref="K3:O3"/>
    <mergeCell ref="D51:I51"/>
    <mergeCell ref="D47:I47"/>
    <mergeCell ref="D48:I48"/>
    <mergeCell ref="D49:I49"/>
    <mergeCell ref="D50:I50"/>
    <mergeCell ref="P3:Q3"/>
    <mergeCell ref="D46:I46"/>
    <mergeCell ref="D59:I59"/>
    <mergeCell ref="D24:I24"/>
    <mergeCell ref="D40:I40"/>
    <mergeCell ref="D54:I54"/>
    <mergeCell ref="D55:I55"/>
    <mergeCell ref="C3:F3"/>
    <mergeCell ref="D25:I25"/>
    <mergeCell ref="D32:I32"/>
    <mergeCell ref="D31:I31"/>
    <mergeCell ref="D30:I30"/>
    <mergeCell ref="D44:I44"/>
    <mergeCell ref="D33:I33"/>
    <mergeCell ref="D39:I39"/>
    <mergeCell ref="D38:I38"/>
    <mergeCell ref="D27:I27"/>
    <mergeCell ref="D26:I26"/>
    <mergeCell ref="D57:I57"/>
    <mergeCell ref="D23:I23"/>
    <mergeCell ref="J22:M22"/>
    <mergeCell ref="D52:I52"/>
    <mergeCell ref="D53:I53"/>
    <mergeCell ref="D56:I56"/>
    <mergeCell ref="D41:I41"/>
    <mergeCell ref="D42:I42"/>
    <mergeCell ref="D43:I43"/>
    <mergeCell ref="D35:I35"/>
    <mergeCell ref="D36:I36"/>
    <mergeCell ref="D29:I29"/>
    <mergeCell ref="D28:I28"/>
    <mergeCell ref="D68:I68"/>
    <mergeCell ref="D62:I62"/>
    <mergeCell ref="D63:I63"/>
    <mergeCell ref="D64:I64"/>
    <mergeCell ref="D65:I65"/>
    <mergeCell ref="D66:I66"/>
    <mergeCell ref="D67:I67"/>
    <mergeCell ref="D60:I60"/>
    <mergeCell ref="D61:I61"/>
  </mergeCells>
  <conditionalFormatting sqref="C5:C17">
    <cfRule type="duplicateValues" dxfId="85" priority="7"/>
  </conditionalFormatting>
  <conditionalFormatting sqref="K5:K17">
    <cfRule type="dataBar" priority="4">
      <dataBar>
        <cfvo type="min"/>
        <cfvo type="max"/>
        <color rgb="FF008AEF"/>
      </dataBar>
      <extLst>
        <ext xmlns:x14="http://schemas.microsoft.com/office/spreadsheetml/2009/9/main" uri="{B025F937-C7B1-47D3-B67F-A62EFF666E3E}">
          <x14:id>{11486F98-40BB-425C-B4D4-3D3A09DC6FEF}</x14:id>
        </ext>
      </extLst>
    </cfRule>
  </conditionalFormatting>
  <conditionalFormatting sqref="O5:O17">
    <cfRule type="aboveAverage" dxfId="84" priority="3"/>
  </conditionalFormatting>
  <conditionalFormatting sqref="L5:L17">
    <cfRule type="dataBar" priority="1">
      <dataBar>
        <cfvo type="min"/>
        <cfvo type="max"/>
        <color rgb="FF008AEF"/>
      </dataBar>
      <extLst>
        <ext xmlns:x14="http://schemas.microsoft.com/office/spreadsheetml/2009/9/main" uri="{B025F937-C7B1-47D3-B67F-A62EFF666E3E}">
          <x14:id>{39DB8900-B34B-4385-9BDD-26A9D816B8DF}</x14:id>
        </ext>
      </extLst>
    </cfRule>
  </conditionalFormatting>
  <dataValidations disablePrompts="1" count="3">
    <dataValidation type="list" allowBlank="1" showInputMessage="1" showErrorMessage="1" sqref="P5:P17" xr:uid="{00000000-0002-0000-0100-000000000000}">
      <formula1>dd_Upgrade</formula1>
    </dataValidation>
    <dataValidation type="list" allowBlank="1" showInputMessage="1" showErrorMessage="1" sqref="L57" xr:uid="{00000000-0002-0000-0100-000001000000}">
      <formula1>Example_Table_Headings</formula1>
    </dataValidation>
    <dataValidation type="list" allowBlank="1" showInputMessage="1" showErrorMessage="1" sqref="Q5:Q17" xr:uid="{00000000-0002-0000-0100-000002000000}">
      <formula1>dd_Budget_Relevance</formula1>
    </dataValidation>
  </dataValidations>
  <pageMargins left="0.7" right="0.7" top="0.75" bottom="0.75" header="0.3" footer="0.3"/>
  <pageSetup paperSize="9" orientation="portrait" r:id="rId1"/>
  <cellWatches>
    <cellWatch r="A5"/>
    <cellWatch r="A6"/>
    <cellWatch r="A7"/>
  </cellWatche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11486F98-40BB-425C-B4D4-3D3A09DC6FEF}">
            <x14:dataBar minLength="0" maxLength="100" border="1" negativeBarBorderColorSameAsPositive="0">
              <x14:cfvo type="autoMin"/>
              <x14:cfvo type="autoMax"/>
              <x14:borderColor rgb="FF008AEF"/>
              <x14:negativeFillColor rgb="FFFF0000"/>
              <x14:negativeBorderColor rgb="FFFF0000"/>
              <x14:axisColor rgb="FF000000"/>
            </x14:dataBar>
          </x14:cfRule>
          <xm:sqref>K5:K17</xm:sqref>
        </x14:conditionalFormatting>
        <x14:conditionalFormatting xmlns:xm="http://schemas.microsoft.com/office/excel/2006/main">
          <x14:cfRule type="dataBar" id="{39DB8900-B34B-4385-9BDD-26A9D816B8DF}">
            <x14:dataBar minLength="0" maxLength="100" border="1" negativeBarBorderColorSameAsPositive="0">
              <x14:cfvo type="autoMin"/>
              <x14:cfvo type="autoMax"/>
              <x14:borderColor rgb="FF008AEF"/>
              <x14:negativeFillColor rgb="FFFF0000"/>
              <x14:negativeBorderColor rgb="FFFF0000"/>
              <x14:axisColor rgb="FF000000"/>
            </x14:dataBar>
          </x14:cfRule>
          <xm:sqref>L5:L17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6" tint="-0.249977111117893"/>
  </sheetPr>
  <dimension ref="B1:G31"/>
  <sheetViews>
    <sheetView workbookViewId="0"/>
  </sheetViews>
  <sheetFormatPr baseColWidth="10" defaultColWidth="8.83203125" defaultRowHeight="15" x14ac:dyDescent="0.2"/>
  <cols>
    <col min="1" max="1" width="33.1640625" customWidth="1"/>
    <col min="2" max="2" width="19" bestFit="1" customWidth="1"/>
    <col min="3" max="3" width="16.6640625" bestFit="1" customWidth="1"/>
    <col min="4" max="4" width="11.6640625" bestFit="1" customWidth="1"/>
    <col min="5" max="7" width="10.6640625" bestFit="1" customWidth="1"/>
    <col min="8" max="8" width="15" customWidth="1"/>
    <col min="9" max="9" width="9.5" bestFit="1" customWidth="1"/>
    <col min="10" max="10" width="9.83203125" bestFit="1" customWidth="1"/>
  </cols>
  <sheetData>
    <row r="1" spans="2:7" x14ac:dyDescent="0.2">
      <c r="B1" s="21" t="s">
        <v>7</v>
      </c>
      <c r="C1" t="s">
        <v>194</v>
      </c>
    </row>
    <row r="3" spans="2:7" ht="32" x14ac:dyDescent="0.2">
      <c r="B3" s="27" t="s">
        <v>155</v>
      </c>
      <c r="C3" s="20" t="s">
        <v>169</v>
      </c>
      <c r="D3" s="28" t="s">
        <v>177</v>
      </c>
      <c r="E3" s="28" t="s">
        <v>171</v>
      </c>
      <c r="F3" s="28" t="s">
        <v>172</v>
      </c>
      <c r="G3" s="28" t="s">
        <v>170</v>
      </c>
    </row>
    <row r="4" spans="2:7" x14ac:dyDescent="0.2">
      <c r="B4" s="16" t="s">
        <v>14</v>
      </c>
      <c r="C4" s="25">
        <v>200000</v>
      </c>
      <c r="D4" s="25">
        <v>73000</v>
      </c>
      <c r="E4" s="25">
        <v>63000</v>
      </c>
      <c r="F4" s="25"/>
      <c r="G4" s="25">
        <v>336000</v>
      </c>
    </row>
    <row r="5" spans="2:7" x14ac:dyDescent="0.2">
      <c r="B5" s="23" t="s">
        <v>52</v>
      </c>
      <c r="C5" s="25">
        <v>200000</v>
      </c>
      <c r="D5" s="25">
        <v>73000</v>
      </c>
      <c r="E5" s="25">
        <v>63000</v>
      </c>
      <c r="F5" s="25"/>
      <c r="G5" s="25">
        <v>336000</v>
      </c>
    </row>
    <row r="6" spans="2:7" x14ac:dyDescent="0.2">
      <c r="B6" s="24" t="s">
        <v>159</v>
      </c>
      <c r="C6" s="25">
        <v>80000</v>
      </c>
      <c r="D6" s="25">
        <v>10000</v>
      </c>
      <c r="E6" s="25"/>
      <c r="F6" s="25"/>
      <c r="G6" s="25">
        <v>90000</v>
      </c>
    </row>
    <row r="7" spans="2:7" x14ac:dyDescent="0.2">
      <c r="B7" s="24" t="s">
        <v>160</v>
      </c>
      <c r="C7" s="25">
        <v>120000</v>
      </c>
      <c r="D7" s="25">
        <v>63000</v>
      </c>
      <c r="E7" s="25">
        <v>63000</v>
      </c>
      <c r="F7" s="25"/>
      <c r="G7" s="25">
        <v>246000</v>
      </c>
    </row>
    <row r="8" spans="2:7" x14ac:dyDescent="0.2">
      <c r="B8" s="16" t="s">
        <v>82</v>
      </c>
      <c r="C8" s="25">
        <v>668428.30769230775</v>
      </c>
      <c r="D8" s="25">
        <v>139000</v>
      </c>
      <c r="E8" s="25"/>
      <c r="F8" s="25"/>
      <c r="G8" s="25">
        <v>807428.30769230775</v>
      </c>
    </row>
    <row r="9" spans="2:7" x14ac:dyDescent="0.2">
      <c r="B9" s="23" t="s">
        <v>54</v>
      </c>
      <c r="C9" s="25">
        <v>316016</v>
      </c>
      <c r="D9" s="25">
        <v>61000</v>
      </c>
      <c r="E9" s="25"/>
      <c r="F9" s="25"/>
      <c r="G9" s="25">
        <v>377016</v>
      </c>
    </row>
    <row r="10" spans="2:7" x14ac:dyDescent="0.2">
      <c r="B10" s="24" t="s">
        <v>255</v>
      </c>
      <c r="C10" s="25">
        <v>60000</v>
      </c>
      <c r="D10" s="25">
        <v>12000</v>
      </c>
      <c r="E10" s="25"/>
      <c r="F10" s="25"/>
      <c r="G10" s="25">
        <v>72000</v>
      </c>
    </row>
    <row r="11" spans="2:7" x14ac:dyDescent="0.2">
      <c r="B11" s="24" t="s">
        <v>162</v>
      </c>
      <c r="C11" s="25">
        <v>46008</v>
      </c>
      <c r="D11" s="25">
        <v>8000</v>
      </c>
      <c r="E11" s="25"/>
      <c r="F11" s="25"/>
      <c r="G11" s="25">
        <v>54008</v>
      </c>
    </row>
    <row r="12" spans="2:7" x14ac:dyDescent="0.2">
      <c r="B12" s="24" t="s">
        <v>163</v>
      </c>
      <c r="C12" s="25">
        <v>70000</v>
      </c>
      <c r="D12" s="25">
        <v>11000</v>
      </c>
      <c r="E12" s="25"/>
      <c r="F12" s="25"/>
      <c r="G12" s="25">
        <v>81000</v>
      </c>
    </row>
    <row r="13" spans="2:7" x14ac:dyDescent="0.2">
      <c r="B13" s="24" t="s">
        <v>165</v>
      </c>
      <c r="C13" s="25">
        <v>70008</v>
      </c>
      <c r="D13" s="25">
        <v>20000</v>
      </c>
      <c r="E13" s="25"/>
      <c r="F13" s="25"/>
      <c r="G13" s="25">
        <v>90008</v>
      </c>
    </row>
    <row r="14" spans="2:7" x14ac:dyDescent="0.2">
      <c r="B14" s="24" t="s">
        <v>167</v>
      </c>
      <c r="C14" s="25">
        <v>70000</v>
      </c>
      <c r="D14" s="25">
        <v>10000</v>
      </c>
      <c r="E14" s="25"/>
      <c r="F14" s="25"/>
      <c r="G14" s="25">
        <v>80000</v>
      </c>
    </row>
    <row r="15" spans="2:7" x14ac:dyDescent="0.2">
      <c r="B15" s="23" t="s">
        <v>53</v>
      </c>
      <c r="C15" s="25">
        <v>252412.30769230769</v>
      </c>
      <c r="D15" s="25">
        <v>61000</v>
      </c>
      <c r="E15" s="25"/>
      <c r="F15" s="25"/>
      <c r="G15" s="25">
        <v>313412.30769230769</v>
      </c>
    </row>
    <row r="16" spans="2:7" x14ac:dyDescent="0.2">
      <c r="B16" s="30" t="s">
        <v>156</v>
      </c>
      <c r="C16" s="29">
        <v>72000</v>
      </c>
      <c r="D16" s="25">
        <v>20000</v>
      </c>
      <c r="E16" s="25"/>
      <c r="F16" s="25"/>
      <c r="G16" s="25">
        <v>92000</v>
      </c>
    </row>
    <row r="17" spans="2:7" x14ac:dyDescent="0.2">
      <c r="B17" s="24" t="s">
        <v>157</v>
      </c>
      <c r="C17" s="25">
        <v>64412.307692307688</v>
      </c>
      <c r="D17" s="25">
        <v>12000</v>
      </c>
      <c r="E17" s="25"/>
      <c r="F17" s="25"/>
      <c r="G17" s="25">
        <v>76412.307692307688</v>
      </c>
    </row>
    <row r="18" spans="2:7" x14ac:dyDescent="0.2">
      <c r="B18" s="24" t="s">
        <v>161</v>
      </c>
      <c r="C18" s="25">
        <v>70000</v>
      </c>
      <c r="D18" s="25">
        <v>18000</v>
      </c>
      <c r="E18" s="25"/>
      <c r="F18" s="25"/>
      <c r="G18" s="25">
        <v>88000</v>
      </c>
    </row>
    <row r="19" spans="2:7" x14ac:dyDescent="0.2">
      <c r="B19" s="24" t="s">
        <v>166</v>
      </c>
      <c r="C19" s="25">
        <v>46000</v>
      </c>
      <c r="D19" s="25">
        <v>11000</v>
      </c>
      <c r="E19" s="25"/>
      <c r="F19" s="25"/>
      <c r="G19" s="25">
        <v>57000</v>
      </c>
    </row>
    <row r="20" spans="2:7" x14ac:dyDescent="0.2">
      <c r="B20" s="23" t="s">
        <v>52</v>
      </c>
      <c r="C20" s="25">
        <v>100000</v>
      </c>
      <c r="D20" s="25">
        <v>17000</v>
      </c>
      <c r="E20" s="25"/>
      <c r="F20" s="25"/>
      <c r="G20" s="25">
        <v>117000</v>
      </c>
    </row>
    <row r="21" spans="2:7" x14ac:dyDescent="0.2">
      <c r="B21" s="24" t="s">
        <v>158</v>
      </c>
      <c r="C21" s="25">
        <v>30000</v>
      </c>
      <c r="D21" s="25">
        <v>10000</v>
      </c>
      <c r="E21" s="25"/>
      <c r="F21" s="25"/>
      <c r="G21" s="25">
        <v>40000</v>
      </c>
    </row>
    <row r="22" spans="2:7" x14ac:dyDescent="0.2">
      <c r="B22" s="24" t="s">
        <v>164</v>
      </c>
      <c r="C22" s="25">
        <v>70000</v>
      </c>
      <c r="D22" s="25">
        <v>7000</v>
      </c>
      <c r="E22" s="25"/>
      <c r="F22" s="25"/>
      <c r="G22" s="25">
        <v>77000</v>
      </c>
    </row>
    <row r="23" spans="2:7" x14ac:dyDescent="0.2">
      <c r="B23" s="16" t="s">
        <v>168</v>
      </c>
      <c r="C23" s="25">
        <v>868428.30769230775</v>
      </c>
      <c r="D23" s="25">
        <v>212000</v>
      </c>
      <c r="E23" s="25">
        <v>63000</v>
      </c>
      <c r="F23" s="25"/>
      <c r="G23" s="25">
        <v>1143428.3076923077</v>
      </c>
    </row>
    <row r="26" spans="2:7" ht="15" customHeight="1" x14ac:dyDescent="0.2">
      <c r="B26" s="84" t="s">
        <v>292</v>
      </c>
      <c r="C26" s="84"/>
      <c r="D26" s="84"/>
      <c r="E26" s="84"/>
      <c r="F26" s="84"/>
      <c r="G26" s="84"/>
    </row>
    <row r="27" spans="2:7" x14ac:dyDescent="0.2">
      <c r="B27" s="84"/>
      <c r="C27" s="84"/>
      <c r="D27" s="84"/>
      <c r="E27" s="84"/>
      <c r="F27" s="84"/>
      <c r="G27" s="84"/>
    </row>
    <row r="28" spans="2:7" x14ac:dyDescent="0.2">
      <c r="B28" s="84"/>
      <c r="C28" s="84"/>
      <c r="D28" s="84"/>
      <c r="E28" s="84"/>
      <c r="F28" s="84"/>
      <c r="G28" s="84"/>
    </row>
    <row r="29" spans="2:7" x14ac:dyDescent="0.2">
      <c r="B29" s="69"/>
      <c r="C29" s="69"/>
      <c r="D29" s="69"/>
      <c r="E29" s="69"/>
      <c r="F29" s="69"/>
      <c r="G29" s="69"/>
    </row>
    <row r="30" spans="2:7" x14ac:dyDescent="0.2">
      <c r="B30" s="69"/>
      <c r="C30" s="69"/>
      <c r="D30" s="69"/>
      <c r="E30" s="69"/>
      <c r="F30" s="69"/>
      <c r="G30" s="69"/>
    </row>
    <row r="31" spans="2:7" x14ac:dyDescent="0.2">
      <c r="B31" s="69"/>
      <c r="C31" s="69"/>
      <c r="D31" s="69"/>
      <c r="E31" s="69"/>
      <c r="F31" s="69"/>
      <c r="G31" s="69"/>
    </row>
  </sheetData>
  <mergeCells count="1">
    <mergeCell ref="B26:G28"/>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5" tint="0.39997558519241921"/>
  </sheetPr>
  <dimension ref="C31:G33"/>
  <sheetViews>
    <sheetView workbookViewId="0"/>
  </sheetViews>
  <sheetFormatPr baseColWidth="10" defaultColWidth="8.83203125" defaultRowHeight="15" x14ac:dyDescent="0.2"/>
  <cols>
    <col min="1" max="1" width="2.83203125" customWidth="1"/>
  </cols>
  <sheetData>
    <row r="31" spans="3:7" x14ac:dyDescent="0.2">
      <c r="C31" s="72" t="s">
        <v>243</v>
      </c>
      <c r="D31" s="72"/>
      <c r="E31" s="72"/>
    </row>
    <row r="32" spans="3:7" x14ac:dyDescent="0.2">
      <c r="C32" s="72" t="s">
        <v>244</v>
      </c>
      <c r="D32" s="72"/>
      <c r="E32" s="72"/>
      <c r="F32" s="72"/>
      <c r="G32" s="72"/>
    </row>
    <row r="33" spans="3:7" x14ac:dyDescent="0.2">
      <c r="C33" s="72" t="s">
        <v>245</v>
      </c>
      <c r="D33" s="72"/>
      <c r="E33" s="72"/>
      <c r="F33" s="72"/>
      <c r="G33" s="72"/>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5" tint="0.59999389629810485"/>
  </sheetPr>
  <dimension ref="B1:C18"/>
  <sheetViews>
    <sheetView workbookViewId="0"/>
  </sheetViews>
  <sheetFormatPr baseColWidth="10" defaultColWidth="9.1640625" defaultRowHeight="15" x14ac:dyDescent="0.2"/>
  <cols>
    <col min="1" max="1" width="2.83203125" style="33" customWidth="1"/>
    <col min="2" max="2" width="20" style="33" customWidth="1"/>
    <col min="3" max="3" width="18.5" style="33" customWidth="1"/>
    <col min="4" max="4" width="4.33203125" style="33" customWidth="1"/>
    <col min="5" max="16384" width="9.1640625" style="33"/>
  </cols>
  <sheetData>
    <row r="1" spans="2:3" ht="14.25" customHeight="1" x14ac:dyDescent="0.2"/>
    <row r="2" spans="2:3" ht="32" x14ac:dyDescent="0.2">
      <c r="B2" s="26" t="s">
        <v>155</v>
      </c>
      <c r="C2" s="20" t="s">
        <v>169</v>
      </c>
    </row>
    <row r="3" spans="2:3" x14ac:dyDescent="0.2">
      <c r="B3" s="16" t="s">
        <v>14</v>
      </c>
      <c r="C3" s="22">
        <v>200000</v>
      </c>
    </row>
    <row r="4" spans="2:3" x14ac:dyDescent="0.2">
      <c r="B4" s="23" t="s">
        <v>159</v>
      </c>
      <c r="C4" s="22">
        <v>80000</v>
      </c>
    </row>
    <row r="5" spans="2:3" x14ac:dyDescent="0.2">
      <c r="B5" s="23" t="s">
        <v>160</v>
      </c>
      <c r="C5" s="22">
        <v>120000</v>
      </c>
    </row>
    <row r="6" spans="2:3" x14ac:dyDescent="0.2">
      <c r="B6" s="16" t="s">
        <v>82</v>
      </c>
      <c r="C6" s="22">
        <v>608428.30769230775</v>
      </c>
    </row>
    <row r="7" spans="2:3" x14ac:dyDescent="0.2">
      <c r="B7" s="23" t="s">
        <v>156</v>
      </c>
      <c r="C7" s="22">
        <v>72000</v>
      </c>
    </row>
    <row r="8" spans="2:3" x14ac:dyDescent="0.2">
      <c r="B8" s="23" t="s">
        <v>157</v>
      </c>
      <c r="C8" s="22">
        <v>64412.307692307688</v>
      </c>
    </row>
    <row r="9" spans="2:3" x14ac:dyDescent="0.2">
      <c r="B9" s="23" t="s">
        <v>158</v>
      </c>
      <c r="C9" s="22">
        <v>30000</v>
      </c>
    </row>
    <row r="10" spans="2:3" x14ac:dyDescent="0.2">
      <c r="B10" s="23" t="s">
        <v>161</v>
      </c>
      <c r="C10" s="22">
        <v>70000</v>
      </c>
    </row>
    <row r="11" spans="2:3" x14ac:dyDescent="0.2">
      <c r="B11" s="23" t="s">
        <v>162</v>
      </c>
      <c r="C11" s="22">
        <v>46008</v>
      </c>
    </row>
    <row r="12" spans="2:3" x14ac:dyDescent="0.2">
      <c r="B12" s="23" t="s">
        <v>163</v>
      </c>
      <c r="C12" s="22">
        <v>70000</v>
      </c>
    </row>
    <row r="13" spans="2:3" x14ac:dyDescent="0.2">
      <c r="B13" s="23" t="s">
        <v>164</v>
      </c>
      <c r="C13" s="22">
        <v>70000</v>
      </c>
    </row>
    <row r="14" spans="2:3" x14ac:dyDescent="0.2">
      <c r="B14" s="23" t="s">
        <v>165</v>
      </c>
      <c r="C14" s="22">
        <v>70008</v>
      </c>
    </row>
    <row r="15" spans="2:3" x14ac:dyDescent="0.2">
      <c r="B15" s="23" t="s">
        <v>166</v>
      </c>
      <c r="C15" s="22">
        <v>46000</v>
      </c>
    </row>
    <row r="16" spans="2:3" x14ac:dyDescent="0.2">
      <c r="B16" s="23" t="s">
        <v>167</v>
      </c>
      <c r="C16" s="22">
        <v>70000</v>
      </c>
    </row>
    <row r="17" spans="2:3" x14ac:dyDescent="0.2">
      <c r="B17" s="16" t="s">
        <v>168</v>
      </c>
      <c r="C17" s="22">
        <v>808428.30769230775</v>
      </c>
    </row>
    <row r="18" spans="2:3" x14ac:dyDescent="0.2">
      <c r="B18"/>
      <c r="C18"/>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0" tint="-0.249977111117893"/>
  </sheetPr>
  <dimension ref="B1:F3"/>
  <sheetViews>
    <sheetView workbookViewId="0"/>
  </sheetViews>
  <sheetFormatPr baseColWidth="10" defaultColWidth="8.83203125" defaultRowHeight="15" x14ac:dyDescent="0.2"/>
  <cols>
    <col min="2" max="2" width="21.6640625" customWidth="1"/>
    <col min="4" max="4" width="11.5" customWidth="1"/>
    <col min="6" max="6" width="18.33203125" customWidth="1"/>
  </cols>
  <sheetData>
    <row r="1" spans="2:6" ht="30.75" customHeight="1" x14ac:dyDescent="0.2">
      <c r="B1" s="52" t="s">
        <v>58</v>
      </c>
      <c r="D1" s="52" t="s">
        <v>28</v>
      </c>
      <c r="F1" s="52" t="s">
        <v>295</v>
      </c>
    </row>
    <row r="2" spans="2:6" x14ac:dyDescent="0.2">
      <c r="B2" t="s">
        <v>29</v>
      </c>
      <c r="D2" t="s">
        <v>29</v>
      </c>
      <c r="F2" s="63">
        <v>0.05</v>
      </c>
    </row>
    <row r="3" spans="2:6" x14ac:dyDescent="0.2">
      <c r="B3" t="s">
        <v>30</v>
      </c>
      <c r="D3" t="s">
        <v>30</v>
      </c>
      <c r="F3" s="63"/>
    </row>
  </sheetData>
  <pageMargins left="0.7" right="0.7" top="0.75" bottom="0.75" header="0.3" footer="0.3"/>
  <tableParts count="3">
    <tablePart r:id="rId1"/>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theme="1"/>
  </sheetPr>
  <dimension ref="A1:O28"/>
  <sheetViews>
    <sheetView workbookViewId="0">
      <selection activeCell="H37" sqref="H37"/>
    </sheetView>
  </sheetViews>
  <sheetFormatPr baseColWidth="10" defaultColWidth="8.83203125" defaultRowHeight="15" x14ac:dyDescent="0.2"/>
  <cols>
    <col min="1" max="1" width="13.5" bestFit="1" customWidth="1"/>
    <col min="2" max="2" width="12.83203125" bestFit="1" customWidth="1"/>
    <col min="3" max="3" width="12.5" bestFit="1" customWidth="1"/>
    <col min="4" max="5" width="16.1640625" bestFit="1" customWidth="1"/>
    <col min="6" max="6" width="23.83203125" bestFit="1" customWidth="1"/>
    <col min="7" max="7" width="18.1640625" bestFit="1" customWidth="1"/>
    <col min="8" max="8" width="19" bestFit="1" customWidth="1"/>
    <col min="9" max="9" width="24.6640625" bestFit="1" customWidth="1"/>
    <col min="10" max="10" width="30.5" bestFit="1" customWidth="1"/>
    <col min="11" max="11" width="20.83203125" bestFit="1" customWidth="1"/>
    <col min="12" max="12" width="22" bestFit="1" customWidth="1"/>
    <col min="13" max="13" width="12.1640625" bestFit="1" customWidth="1"/>
    <col min="14" max="14" width="11.83203125" bestFit="1" customWidth="1"/>
    <col min="15" max="15" width="22.1640625" bestFit="1" customWidth="1"/>
  </cols>
  <sheetData>
    <row r="1" spans="1:15" ht="30" customHeight="1" x14ac:dyDescent="0.2">
      <c r="A1" s="58" t="s">
        <v>2</v>
      </c>
      <c r="B1" s="58" t="s">
        <v>3</v>
      </c>
      <c r="C1" s="58" t="s">
        <v>4</v>
      </c>
      <c r="D1" s="58" t="s">
        <v>152</v>
      </c>
      <c r="E1" s="58" t="s">
        <v>5</v>
      </c>
      <c r="F1" s="58" t="s">
        <v>6</v>
      </c>
      <c r="G1" s="58" t="s">
        <v>7</v>
      </c>
      <c r="H1" s="58" t="s">
        <v>12</v>
      </c>
      <c r="I1" s="58" t="s">
        <v>20</v>
      </c>
      <c r="J1" s="58" t="s">
        <v>21</v>
      </c>
      <c r="K1" s="58" t="s">
        <v>22</v>
      </c>
      <c r="L1" s="58" t="s">
        <v>23</v>
      </c>
      <c r="M1" s="58" t="s">
        <v>24</v>
      </c>
      <c r="N1" s="58" t="s">
        <v>28</v>
      </c>
      <c r="O1" s="58" t="s">
        <v>58</v>
      </c>
    </row>
    <row r="2" spans="1:15" x14ac:dyDescent="0.2">
      <c r="A2">
        <v>803352</v>
      </c>
      <c r="B2" t="s">
        <v>35</v>
      </c>
      <c r="C2" t="s">
        <v>45</v>
      </c>
      <c r="D2" t="s">
        <v>156</v>
      </c>
      <c r="E2" t="s">
        <v>53</v>
      </c>
      <c r="F2" t="s">
        <v>81</v>
      </c>
      <c r="G2">
        <v>12</v>
      </c>
      <c r="H2" t="s">
        <v>82</v>
      </c>
      <c r="I2">
        <v>72000</v>
      </c>
      <c r="J2">
        <v>20000</v>
      </c>
      <c r="M2">
        <v>92000</v>
      </c>
      <c r="N2" t="s">
        <v>29</v>
      </c>
      <c r="O2" t="s">
        <v>29</v>
      </c>
    </row>
    <row r="3" spans="1:15" x14ac:dyDescent="0.2">
      <c r="A3">
        <v>39426</v>
      </c>
      <c r="B3" t="s">
        <v>37</v>
      </c>
      <c r="C3" t="s">
        <v>47</v>
      </c>
      <c r="D3" t="s">
        <v>255</v>
      </c>
      <c r="E3" t="s">
        <v>54</v>
      </c>
      <c r="F3" t="s">
        <v>77</v>
      </c>
      <c r="G3">
        <v>10</v>
      </c>
      <c r="H3" t="s">
        <v>82</v>
      </c>
      <c r="I3">
        <v>60000</v>
      </c>
      <c r="J3">
        <v>12000</v>
      </c>
      <c r="M3">
        <v>72000</v>
      </c>
      <c r="N3" t="s">
        <v>29</v>
      </c>
      <c r="O3" t="s">
        <v>30</v>
      </c>
    </row>
    <row r="4" spans="1:15" x14ac:dyDescent="0.2">
      <c r="A4">
        <v>39874</v>
      </c>
      <c r="B4" t="s">
        <v>36</v>
      </c>
      <c r="C4" t="s">
        <v>46</v>
      </c>
      <c r="D4" t="s">
        <v>157</v>
      </c>
      <c r="E4" t="s">
        <v>53</v>
      </c>
      <c r="F4" t="s">
        <v>76</v>
      </c>
      <c r="G4">
        <v>11</v>
      </c>
      <c r="H4" t="s">
        <v>82</v>
      </c>
      <c r="I4">
        <v>64412.307692307688</v>
      </c>
      <c r="J4">
        <v>12000</v>
      </c>
      <c r="M4">
        <v>76412.307692307688</v>
      </c>
      <c r="N4" t="s">
        <v>29</v>
      </c>
      <c r="O4" t="s">
        <v>29</v>
      </c>
    </row>
    <row r="5" spans="1:15" x14ac:dyDescent="0.2">
      <c r="A5">
        <v>154987</v>
      </c>
      <c r="B5" t="s">
        <v>26</v>
      </c>
      <c r="C5" t="s">
        <v>27</v>
      </c>
      <c r="D5" t="s">
        <v>158</v>
      </c>
      <c r="E5" t="s">
        <v>52</v>
      </c>
      <c r="F5" t="s">
        <v>55</v>
      </c>
      <c r="G5">
        <v>10</v>
      </c>
      <c r="H5" t="s">
        <v>82</v>
      </c>
      <c r="I5">
        <v>30000</v>
      </c>
      <c r="J5">
        <v>10000</v>
      </c>
      <c r="M5">
        <v>40000</v>
      </c>
      <c r="N5" t="s">
        <v>29</v>
      </c>
      <c r="O5" t="s">
        <v>29</v>
      </c>
    </row>
    <row r="6" spans="1:15" x14ac:dyDescent="0.2">
      <c r="A6">
        <v>119871</v>
      </c>
      <c r="B6" t="s">
        <v>31</v>
      </c>
      <c r="C6" t="s">
        <v>42</v>
      </c>
      <c r="D6" t="s">
        <v>159</v>
      </c>
      <c r="E6" t="s">
        <v>52</v>
      </c>
      <c r="F6" t="s">
        <v>56</v>
      </c>
      <c r="G6">
        <v>14</v>
      </c>
      <c r="H6" t="s">
        <v>14</v>
      </c>
      <c r="I6">
        <v>80000</v>
      </c>
      <c r="J6">
        <v>10000</v>
      </c>
      <c r="M6">
        <v>90000</v>
      </c>
      <c r="N6" t="s">
        <v>29</v>
      </c>
      <c r="O6" t="s">
        <v>29</v>
      </c>
    </row>
    <row r="7" spans="1:15" x14ac:dyDescent="0.2">
      <c r="A7">
        <v>1648579</v>
      </c>
      <c r="B7" t="s">
        <v>8</v>
      </c>
      <c r="C7" t="s">
        <v>9</v>
      </c>
      <c r="D7" t="s">
        <v>160</v>
      </c>
      <c r="E7" t="s">
        <v>52</v>
      </c>
      <c r="F7" t="s">
        <v>15</v>
      </c>
      <c r="G7">
        <v>15</v>
      </c>
      <c r="H7" t="s">
        <v>14</v>
      </c>
      <c r="I7">
        <v>120000</v>
      </c>
      <c r="J7">
        <v>63000</v>
      </c>
      <c r="K7">
        <v>63000</v>
      </c>
      <c r="M7">
        <v>246000</v>
      </c>
      <c r="N7" t="s">
        <v>29</v>
      </c>
      <c r="O7" t="s">
        <v>29</v>
      </c>
    </row>
    <row r="8" spans="1:15" x14ac:dyDescent="0.2">
      <c r="A8">
        <v>804481</v>
      </c>
      <c r="B8" t="s">
        <v>34</v>
      </c>
      <c r="C8" t="s">
        <v>34</v>
      </c>
      <c r="D8" t="s">
        <v>161</v>
      </c>
      <c r="E8" t="s">
        <v>53</v>
      </c>
      <c r="F8" t="s">
        <v>80</v>
      </c>
      <c r="G8">
        <v>11</v>
      </c>
      <c r="H8" t="s">
        <v>82</v>
      </c>
      <c r="I8">
        <v>70000</v>
      </c>
      <c r="J8">
        <v>18000</v>
      </c>
      <c r="M8">
        <v>88000</v>
      </c>
      <c r="N8" t="s">
        <v>29</v>
      </c>
      <c r="O8" t="s">
        <v>29</v>
      </c>
    </row>
    <row r="9" spans="1:15" x14ac:dyDescent="0.2">
      <c r="A9">
        <v>113225</v>
      </c>
      <c r="B9" t="s">
        <v>39</v>
      </c>
      <c r="C9" t="s">
        <v>49</v>
      </c>
      <c r="D9" t="s">
        <v>162</v>
      </c>
      <c r="E9" t="s">
        <v>54</v>
      </c>
      <c r="F9" t="s">
        <v>77</v>
      </c>
      <c r="G9">
        <v>10</v>
      </c>
      <c r="H9" t="s">
        <v>82</v>
      </c>
      <c r="I9">
        <v>46008</v>
      </c>
      <c r="J9">
        <v>8000</v>
      </c>
      <c r="M9">
        <v>54008</v>
      </c>
      <c r="N9" t="s">
        <v>29</v>
      </c>
      <c r="O9" t="s">
        <v>29</v>
      </c>
    </row>
    <row r="10" spans="1:15" x14ac:dyDescent="0.2">
      <c r="A10">
        <v>103998</v>
      </c>
      <c r="B10" t="s">
        <v>40</v>
      </c>
      <c r="C10" t="s">
        <v>50</v>
      </c>
      <c r="D10" t="s">
        <v>163</v>
      </c>
      <c r="E10" t="s">
        <v>54</v>
      </c>
      <c r="F10" t="s">
        <v>78</v>
      </c>
      <c r="G10">
        <v>10</v>
      </c>
      <c r="H10" t="s">
        <v>82</v>
      </c>
      <c r="I10">
        <v>63000</v>
      </c>
      <c r="J10">
        <v>11000</v>
      </c>
      <c r="M10">
        <v>74000</v>
      </c>
      <c r="N10" t="s">
        <v>29</v>
      </c>
      <c r="O10" t="s">
        <v>29</v>
      </c>
    </row>
    <row r="11" spans="1:15" x14ac:dyDescent="0.2">
      <c r="A11">
        <v>804166</v>
      </c>
      <c r="B11" t="s">
        <v>32</v>
      </c>
      <c r="C11" t="s">
        <v>43</v>
      </c>
      <c r="D11" t="s">
        <v>164</v>
      </c>
      <c r="E11" t="s">
        <v>52</v>
      </c>
      <c r="F11" t="s">
        <v>76</v>
      </c>
      <c r="G11">
        <v>11</v>
      </c>
      <c r="H11" t="s">
        <v>82</v>
      </c>
      <c r="I11">
        <v>70000</v>
      </c>
      <c r="J11">
        <v>7000</v>
      </c>
      <c r="M11">
        <v>77000</v>
      </c>
      <c r="N11" t="s">
        <v>29</v>
      </c>
      <c r="O11" t="s">
        <v>29</v>
      </c>
    </row>
    <row r="12" spans="1:15" x14ac:dyDescent="0.2">
      <c r="A12">
        <v>39209</v>
      </c>
      <c r="B12" t="s">
        <v>38</v>
      </c>
      <c r="C12" t="s">
        <v>48</v>
      </c>
      <c r="D12" t="s">
        <v>165</v>
      </c>
      <c r="E12" t="s">
        <v>54</v>
      </c>
      <c r="F12" t="s">
        <v>77</v>
      </c>
      <c r="G12">
        <v>11</v>
      </c>
      <c r="H12" t="s">
        <v>82</v>
      </c>
      <c r="I12">
        <v>70008</v>
      </c>
      <c r="J12">
        <v>20000</v>
      </c>
      <c r="M12">
        <v>90008</v>
      </c>
      <c r="N12" t="s">
        <v>29</v>
      </c>
      <c r="O12" t="s">
        <v>29</v>
      </c>
    </row>
    <row r="13" spans="1:15" x14ac:dyDescent="0.2">
      <c r="A13">
        <v>1245</v>
      </c>
      <c r="B13" t="s">
        <v>33</v>
      </c>
      <c r="C13" t="s">
        <v>44</v>
      </c>
      <c r="D13" t="s">
        <v>166</v>
      </c>
      <c r="E13" t="s">
        <v>53</v>
      </c>
      <c r="F13" t="s">
        <v>79</v>
      </c>
      <c r="G13">
        <v>12</v>
      </c>
      <c r="H13" t="s">
        <v>82</v>
      </c>
      <c r="I13">
        <v>46000</v>
      </c>
      <c r="J13">
        <v>11000</v>
      </c>
      <c r="M13">
        <v>57000</v>
      </c>
      <c r="N13" t="s">
        <v>29</v>
      </c>
      <c r="O13" t="s">
        <v>29</v>
      </c>
    </row>
    <row r="14" spans="1:15" x14ac:dyDescent="0.2">
      <c r="A14">
        <v>801068</v>
      </c>
      <c r="B14" t="s">
        <v>41</v>
      </c>
      <c r="C14" t="s">
        <v>51</v>
      </c>
      <c r="D14" t="s">
        <v>167</v>
      </c>
      <c r="E14" t="s">
        <v>54</v>
      </c>
      <c r="F14" t="s">
        <v>78</v>
      </c>
      <c r="G14">
        <v>10</v>
      </c>
      <c r="H14" t="s">
        <v>82</v>
      </c>
      <c r="I14">
        <v>70000</v>
      </c>
      <c r="J14">
        <v>10000</v>
      </c>
      <c r="M14">
        <v>80000</v>
      </c>
      <c r="N14" t="s">
        <v>29</v>
      </c>
      <c r="O14" t="s">
        <v>29</v>
      </c>
    </row>
    <row r="26" spans="8:8" x14ac:dyDescent="0.2">
      <c r="H26" s="59"/>
    </row>
    <row r="27" spans="8:8" x14ac:dyDescent="0.2">
      <c r="H27" s="59"/>
    </row>
    <row r="28" spans="8:8" x14ac:dyDescent="0.2">
      <c r="H28" s="59"/>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8" tint="-0.249977111117893"/>
  </sheetPr>
  <dimension ref="A2:Y120"/>
  <sheetViews>
    <sheetView tabSelected="1" workbookViewId="0"/>
  </sheetViews>
  <sheetFormatPr baseColWidth="10" defaultColWidth="8.83203125" defaultRowHeight="15" x14ac:dyDescent="0.2"/>
  <cols>
    <col min="13" max="13" width="9.1640625" customWidth="1"/>
    <col min="22" max="22" width="19.6640625" customWidth="1"/>
    <col min="23" max="23" width="18.6640625" customWidth="1"/>
    <col min="24" max="24" width="17.6640625" customWidth="1"/>
    <col min="25" max="25" width="16.5" customWidth="1"/>
  </cols>
  <sheetData>
    <row r="2" spans="1:25" ht="16" thickBot="1" x14ac:dyDescent="0.25"/>
    <row r="3" spans="1:25" ht="22" thickBot="1" x14ac:dyDescent="0.3">
      <c r="A3" s="87" t="s">
        <v>316</v>
      </c>
      <c r="B3" s="88"/>
      <c r="C3" s="88"/>
      <c r="D3" s="89"/>
      <c r="F3" t="s">
        <v>2</v>
      </c>
      <c r="G3" t="s">
        <v>3</v>
      </c>
      <c r="H3" t="s">
        <v>4</v>
      </c>
      <c r="I3" t="s">
        <v>152</v>
      </c>
      <c r="J3" t="s">
        <v>5</v>
      </c>
      <c r="K3" t="s">
        <v>6</v>
      </c>
      <c r="L3" t="s">
        <v>7</v>
      </c>
      <c r="M3" t="s">
        <v>12</v>
      </c>
      <c r="N3" t="s">
        <v>20</v>
      </c>
      <c r="O3" t="s">
        <v>21</v>
      </c>
      <c r="P3" t="s">
        <v>22</v>
      </c>
      <c r="Q3" t="s">
        <v>23</v>
      </c>
      <c r="R3" t="s">
        <v>24</v>
      </c>
      <c r="S3" t="s">
        <v>28</v>
      </c>
      <c r="T3" t="s">
        <v>58</v>
      </c>
      <c r="V3" t="s">
        <v>284</v>
      </c>
      <c r="W3" t="s">
        <v>285</v>
      </c>
      <c r="X3" t="s">
        <v>286</v>
      </c>
      <c r="Y3" t="s">
        <v>287</v>
      </c>
    </row>
    <row r="4" spans="1:25" ht="15" customHeight="1" x14ac:dyDescent="0.2">
      <c r="A4" s="85" t="s">
        <v>315</v>
      </c>
      <c r="B4" s="85"/>
      <c r="C4" s="85"/>
      <c r="D4" s="85"/>
      <c r="F4">
        <v>14638</v>
      </c>
      <c r="G4" t="s">
        <v>273</v>
      </c>
      <c r="H4" t="s">
        <v>274</v>
      </c>
      <c r="I4" t="s">
        <v>156</v>
      </c>
      <c r="J4" t="s">
        <v>53</v>
      </c>
      <c r="K4" t="s">
        <v>81</v>
      </c>
      <c r="L4">
        <v>12</v>
      </c>
      <c r="M4" t="s">
        <v>82</v>
      </c>
      <c r="N4">
        <v>72000</v>
      </c>
      <c r="O4">
        <v>20000</v>
      </c>
      <c r="S4" t="s">
        <v>29</v>
      </c>
      <c r="T4" t="s">
        <v>29</v>
      </c>
    </row>
    <row r="5" spans="1:25" x14ac:dyDescent="0.2">
      <c r="A5" s="86"/>
      <c r="B5" s="86"/>
      <c r="C5" s="86"/>
      <c r="D5" s="86"/>
      <c r="F5">
        <v>39426</v>
      </c>
      <c r="G5" t="s">
        <v>288</v>
      </c>
      <c r="H5" t="s">
        <v>289</v>
      </c>
      <c r="I5" t="s">
        <v>255</v>
      </c>
      <c r="J5" t="s">
        <v>54</v>
      </c>
      <c r="K5" t="s">
        <v>77</v>
      </c>
      <c r="L5">
        <v>10</v>
      </c>
      <c r="M5" t="s">
        <v>82</v>
      </c>
      <c r="N5">
        <v>60000</v>
      </c>
      <c r="O5">
        <v>12000</v>
      </c>
      <c r="S5" t="s">
        <v>29</v>
      </c>
      <c r="T5" t="s">
        <v>30</v>
      </c>
    </row>
    <row r="6" spans="1:25" x14ac:dyDescent="0.2">
      <c r="A6" s="86"/>
      <c r="B6" s="86"/>
      <c r="C6" s="86"/>
      <c r="D6" s="86"/>
      <c r="F6">
        <v>39874</v>
      </c>
      <c r="G6" t="s">
        <v>36</v>
      </c>
      <c r="H6" t="s">
        <v>276</v>
      </c>
      <c r="I6" t="s">
        <v>157</v>
      </c>
      <c r="J6" t="s">
        <v>53</v>
      </c>
      <c r="K6" t="s">
        <v>76</v>
      </c>
      <c r="L6">
        <v>11</v>
      </c>
      <c r="M6" t="s">
        <v>82</v>
      </c>
      <c r="N6">
        <v>64412.307692307688</v>
      </c>
      <c r="O6">
        <v>12000</v>
      </c>
      <c r="S6" t="s">
        <v>29</v>
      </c>
      <c r="T6" t="s">
        <v>29</v>
      </c>
    </row>
    <row r="7" spans="1:25" x14ac:dyDescent="0.2">
      <c r="A7" s="86"/>
      <c r="B7" s="86"/>
      <c r="C7" s="86"/>
      <c r="D7" s="86"/>
      <c r="F7">
        <v>154987</v>
      </c>
      <c r="G7" t="s">
        <v>283</v>
      </c>
      <c r="H7" t="s">
        <v>282</v>
      </c>
      <c r="I7" t="s">
        <v>158</v>
      </c>
      <c r="J7" t="s">
        <v>52</v>
      </c>
      <c r="K7" t="s">
        <v>55</v>
      </c>
      <c r="L7">
        <v>10</v>
      </c>
      <c r="M7" t="s">
        <v>82</v>
      </c>
      <c r="N7">
        <v>30000</v>
      </c>
      <c r="O7">
        <v>10000</v>
      </c>
      <c r="S7" t="s">
        <v>29</v>
      </c>
      <c r="T7" t="s">
        <v>29</v>
      </c>
    </row>
    <row r="8" spans="1:25" x14ac:dyDescent="0.2">
      <c r="A8" s="86"/>
      <c r="B8" s="86"/>
      <c r="C8" s="86"/>
      <c r="D8" s="86"/>
      <c r="F8">
        <v>119871</v>
      </c>
      <c r="G8" t="s">
        <v>275</v>
      </c>
      <c r="H8" t="s">
        <v>42</v>
      </c>
      <c r="I8" t="s">
        <v>159</v>
      </c>
      <c r="J8" t="s">
        <v>52</v>
      </c>
      <c r="K8" t="s">
        <v>56</v>
      </c>
      <c r="L8">
        <v>14</v>
      </c>
      <c r="M8" t="s">
        <v>14</v>
      </c>
      <c r="N8">
        <v>80000</v>
      </c>
      <c r="O8">
        <v>10000</v>
      </c>
      <c r="S8" t="s">
        <v>29</v>
      </c>
      <c r="T8" t="s">
        <v>29</v>
      </c>
    </row>
    <row r="9" spans="1:25" x14ac:dyDescent="0.2">
      <c r="A9" s="86"/>
      <c r="B9" s="86"/>
      <c r="C9" s="86"/>
      <c r="D9" s="86"/>
      <c r="F9">
        <v>1648579</v>
      </c>
      <c r="G9" t="s">
        <v>8</v>
      </c>
      <c r="H9" t="s">
        <v>9</v>
      </c>
      <c r="I9" t="s">
        <v>160</v>
      </c>
      <c r="J9" t="s">
        <v>52</v>
      </c>
      <c r="K9" t="s">
        <v>15</v>
      </c>
      <c r="L9">
        <v>15</v>
      </c>
      <c r="M9" t="s">
        <v>14</v>
      </c>
      <c r="N9">
        <v>120000</v>
      </c>
      <c r="O9">
        <v>63000</v>
      </c>
      <c r="P9">
        <v>63000</v>
      </c>
      <c r="S9" t="s">
        <v>29</v>
      </c>
      <c r="T9" t="s">
        <v>29</v>
      </c>
    </row>
    <row r="10" spans="1:25" x14ac:dyDescent="0.2">
      <c r="A10" s="86"/>
      <c r="B10" s="86"/>
      <c r="C10" s="86"/>
      <c r="D10" s="86"/>
      <c r="F10">
        <v>804481</v>
      </c>
      <c r="G10" t="s">
        <v>34</v>
      </c>
      <c r="H10" t="s">
        <v>281</v>
      </c>
      <c r="I10" t="s">
        <v>161</v>
      </c>
      <c r="J10" t="s">
        <v>53</v>
      </c>
      <c r="K10" t="s">
        <v>80</v>
      </c>
      <c r="L10">
        <v>11</v>
      </c>
      <c r="M10" t="s">
        <v>82</v>
      </c>
      <c r="N10">
        <v>70000</v>
      </c>
      <c r="O10">
        <v>18000</v>
      </c>
      <c r="S10" t="s">
        <v>29</v>
      </c>
      <c r="T10" t="s">
        <v>29</v>
      </c>
    </row>
    <row r="11" spans="1:25" x14ac:dyDescent="0.2">
      <c r="A11" s="86"/>
      <c r="B11" s="86"/>
      <c r="C11" s="86"/>
      <c r="D11" s="86"/>
      <c r="F11">
        <v>113225</v>
      </c>
      <c r="G11" t="s">
        <v>39</v>
      </c>
      <c r="H11" t="s">
        <v>49</v>
      </c>
      <c r="I11" t="s">
        <v>162</v>
      </c>
      <c r="J11" t="s">
        <v>54</v>
      </c>
      <c r="K11" t="s">
        <v>77</v>
      </c>
      <c r="L11">
        <v>10</v>
      </c>
      <c r="M11" t="s">
        <v>82</v>
      </c>
      <c r="N11">
        <v>46008</v>
      </c>
      <c r="O11">
        <v>8000</v>
      </c>
      <c r="S11" t="s">
        <v>29</v>
      </c>
      <c r="T11" t="s">
        <v>29</v>
      </c>
    </row>
    <row r="12" spans="1:25" x14ac:dyDescent="0.2">
      <c r="A12" s="86"/>
      <c r="B12" s="86"/>
      <c r="C12" s="86"/>
      <c r="D12" s="86"/>
      <c r="F12">
        <v>103998</v>
      </c>
      <c r="G12" t="s">
        <v>40</v>
      </c>
      <c r="H12" t="s">
        <v>280</v>
      </c>
      <c r="I12" t="s">
        <v>163</v>
      </c>
      <c r="J12" t="s">
        <v>54</v>
      </c>
      <c r="K12" t="s">
        <v>78</v>
      </c>
      <c r="L12">
        <v>10</v>
      </c>
      <c r="M12" t="s">
        <v>82</v>
      </c>
      <c r="N12">
        <v>63000</v>
      </c>
      <c r="O12">
        <v>11000</v>
      </c>
      <c r="S12" t="s">
        <v>29</v>
      </c>
      <c r="T12" t="s">
        <v>29</v>
      </c>
    </row>
    <row r="13" spans="1:25" x14ac:dyDescent="0.2">
      <c r="A13" s="86"/>
      <c r="B13" s="86"/>
      <c r="C13" s="86"/>
      <c r="D13" s="86"/>
      <c r="F13">
        <v>804166</v>
      </c>
      <c r="G13" t="s">
        <v>279</v>
      </c>
      <c r="H13" t="s">
        <v>277</v>
      </c>
      <c r="I13" t="s">
        <v>164</v>
      </c>
      <c r="J13" t="s">
        <v>52</v>
      </c>
      <c r="K13" t="s">
        <v>76</v>
      </c>
      <c r="L13">
        <v>11</v>
      </c>
      <c r="M13" t="s">
        <v>82</v>
      </c>
      <c r="N13">
        <v>70000</v>
      </c>
      <c r="O13">
        <v>7000</v>
      </c>
      <c r="S13" t="s">
        <v>29</v>
      </c>
      <c r="T13" t="s">
        <v>29</v>
      </c>
    </row>
    <row r="14" spans="1:25" x14ac:dyDescent="0.2">
      <c r="A14" s="86"/>
      <c r="B14" s="86"/>
      <c r="C14" s="86"/>
      <c r="D14" s="86"/>
      <c r="F14">
        <v>39209</v>
      </c>
      <c r="G14" t="s">
        <v>38</v>
      </c>
      <c r="H14" t="s">
        <v>48</v>
      </c>
      <c r="I14" t="s">
        <v>165</v>
      </c>
      <c r="J14" t="s">
        <v>54</v>
      </c>
      <c r="K14" t="s">
        <v>77</v>
      </c>
      <c r="L14">
        <v>11</v>
      </c>
      <c r="M14" t="s">
        <v>82</v>
      </c>
      <c r="N14">
        <v>70008</v>
      </c>
      <c r="O14">
        <v>20000</v>
      </c>
      <c r="S14" t="s">
        <v>29</v>
      </c>
      <c r="T14" t="s">
        <v>29</v>
      </c>
    </row>
    <row r="15" spans="1:25" x14ac:dyDescent="0.2">
      <c r="A15" s="86"/>
      <c r="B15" s="86"/>
      <c r="C15" s="86"/>
      <c r="D15" s="86"/>
      <c r="F15">
        <v>1245</v>
      </c>
      <c r="G15" t="s">
        <v>278</v>
      </c>
      <c r="H15" t="s">
        <v>44</v>
      </c>
      <c r="I15" t="s">
        <v>166</v>
      </c>
      <c r="J15" t="s">
        <v>53</v>
      </c>
      <c r="K15" t="s">
        <v>79</v>
      </c>
      <c r="L15">
        <v>12</v>
      </c>
      <c r="M15" t="s">
        <v>82</v>
      </c>
      <c r="N15">
        <v>46000</v>
      </c>
      <c r="O15">
        <v>11000</v>
      </c>
      <c r="S15" t="s">
        <v>29</v>
      </c>
      <c r="T15" t="s">
        <v>29</v>
      </c>
    </row>
    <row r="16" spans="1:25" x14ac:dyDescent="0.2">
      <c r="A16" s="86"/>
      <c r="B16" s="86"/>
      <c r="C16" s="86"/>
      <c r="D16" s="86"/>
      <c r="F16">
        <v>801068</v>
      </c>
      <c r="G16" t="s">
        <v>41</v>
      </c>
      <c r="H16" t="s">
        <v>290</v>
      </c>
      <c r="I16" t="s">
        <v>167</v>
      </c>
      <c r="J16" t="s">
        <v>54</v>
      </c>
      <c r="K16" t="s">
        <v>78</v>
      </c>
      <c r="L16">
        <v>10</v>
      </c>
      <c r="M16" t="s">
        <v>82</v>
      </c>
      <c r="N16">
        <v>70000</v>
      </c>
      <c r="O16">
        <v>10000</v>
      </c>
      <c r="S16" t="s">
        <v>29</v>
      </c>
      <c r="T16" t="s">
        <v>29</v>
      </c>
    </row>
    <row r="17" spans="1:20" x14ac:dyDescent="0.2">
      <c r="A17" s="86"/>
      <c r="B17" s="86"/>
      <c r="C17" s="86"/>
      <c r="D17" s="86"/>
      <c r="F17">
        <v>803352</v>
      </c>
      <c r="G17" t="s">
        <v>273</v>
      </c>
      <c r="H17" t="s">
        <v>274</v>
      </c>
      <c r="I17" t="s">
        <v>156</v>
      </c>
      <c r="J17" t="s">
        <v>53</v>
      </c>
      <c r="K17" t="s">
        <v>81</v>
      </c>
      <c r="L17">
        <v>12</v>
      </c>
      <c r="M17" t="s">
        <v>82</v>
      </c>
      <c r="N17">
        <v>72000</v>
      </c>
      <c r="O17">
        <v>20000</v>
      </c>
      <c r="S17" t="s">
        <v>29</v>
      </c>
      <c r="T17" t="s">
        <v>29</v>
      </c>
    </row>
    <row r="18" spans="1:20" x14ac:dyDescent="0.2">
      <c r="A18" s="86"/>
      <c r="B18" s="86"/>
      <c r="C18" s="86"/>
      <c r="D18" s="86"/>
      <c r="F18">
        <v>39426</v>
      </c>
      <c r="G18" t="s">
        <v>288</v>
      </c>
      <c r="H18" t="s">
        <v>289</v>
      </c>
      <c r="I18" t="s">
        <v>255</v>
      </c>
      <c r="J18" t="s">
        <v>54</v>
      </c>
      <c r="K18" t="s">
        <v>77</v>
      </c>
      <c r="L18">
        <v>10</v>
      </c>
      <c r="M18" t="s">
        <v>82</v>
      </c>
      <c r="N18">
        <v>60000</v>
      </c>
      <c r="O18">
        <v>12000</v>
      </c>
      <c r="S18" t="s">
        <v>29</v>
      </c>
      <c r="T18" t="s">
        <v>30</v>
      </c>
    </row>
    <row r="19" spans="1:20" x14ac:dyDescent="0.2">
      <c r="A19" s="86"/>
      <c r="B19" s="86"/>
      <c r="C19" s="86"/>
      <c r="D19" s="86"/>
      <c r="F19">
        <v>39874</v>
      </c>
      <c r="G19" t="s">
        <v>36</v>
      </c>
      <c r="H19" t="s">
        <v>276</v>
      </c>
      <c r="I19" t="s">
        <v>157</v>
      </c>
      <c r="J19" t="s">
        <v>53</v>
      </c>
      <c r="K19" t="s">
        <v>76</v>
      </c>
      <c r="L19">
        <v>11</v>
      </c>
      <c r="M19" t="s">
        <v>82</v>
      </c>
      <c r="N19">
        <v>64412.307692307688</v>
      </c>
      <c r="O19">
        <v>12000</v>
      </c>
      <c r="S19" t="s">
        <v>29</v>
      </c>
      <c r="T19" t="s">
        <v>29</v>
      </c>
    </row>
    <row r="20" spans="1:20" x14ac:dyDescent="0.2">
      <c r="A20" s="86"/>
      <c r="B20" s="86"/>
      <c r="C20" s="86"/>
      <c r="D20" s="86"/>
      <c r="F20">
        <v>154987</v>
      </c>
      <c r="G20" t="s">
        <v>283</v>
      </c>
      <c r="H20" t="s">
        <v>282</v>
      </c>
      <c r="I20" t="s">
        <v>158</v>
      </c>
      <c r="J20" t="s">
        <v>52</v>
      </c>
      <c r="K20" t="s">
        <v>55</v>
      </c>
      <c r="L20">
        <v>10</v>
      </c>
      <c r="M20" t="s">
        <v>82</v>
      </c>
      <c r="N20">
        <v>30000</v>
      </c>
      <c r="O20">
        <v>10000</v>
      </c>
      <c r="S20" t="s">
        <v>29</v>
      </c>
      <c r="T20" t="s">
        <v>29</v>
      </c>
    </row>
    <row r="21" spans="1:20" x14ac:dyDescent="0.2">
      <c r="A21" s="86"/>
      <c r="B21" s="86"/>
      <c r="C21" s="86"/>
      <c r="D21" s="86"/>
      <c r="F21">
        <v>119871</v>
      </c>
      <c r="G21" t="s">
        <v>275</v>
      </c>
      <c r="H21" t="s">
        <v>42</v>
      </c>
      <c r="I21" t="s">
        <v>159</v>
      </c>
      <c r="J21" t="s">
        <v>52</v>
      </c>
      <c r="K21" t="s">
        <v>56</v>
      </c>
      <c r="L21">
        <v>14</v>
      </c>
      <c r="M21" t="s">
        <v>14</v>
      </c>
      <c r="N21">
        <v>80000</v>
      </c>
      <c r="O21">
        <v>10000</v>
      </c>
      <c r="S21" t="s">
        <v>29</v>
      </c>
      <c r="T21" t="s">
        <v>29</v>
      </c>
    </row>
    <row r="22" spans="1:20" x14ac:dyDescent="0.2">
      <c r="A22" s="86"/>
      <c r="B22" s="86"/>
      <c r="C22" s="86"/>
      <c r="D22" s="86"/>
      <c r="F22">
        <v>1648579</v>
      </c>
      <c r="G22" t="s">
        <v>8</v>
      </c>
      <c r="H22" t="s">
        <v>9</v>
      </c>
      <c r="I22" t="s">
        <v>160</v>
      </c>
      <c r="J22" t="s">
        <v>52</v>
      </c>
      <c r="K22" t="s">
        <v>15</v>
      </c>
      <c r="L22">
        <v>15</v>
      </c>
      <c r="M22" t="s">
        <v>14</v>
      </c>
      <c r="N22">
        <v>120000</v>
      </c>
      <c r="O22">
        <v>63000</v>
      </c>
      <c r="P22">
        <v>63000</v>
      </c>
      <c r="S22" t="s">
        <v>29</v>
      </c>
      <c r="T22" t="s">
        <v>29</v>
      </c>
    </row>
    <row r="23" spans="1:20" x14ac:dyDescent="0.2">
      <c r="A23" s="86"/>
      <c r="B23" s="86"/>
      <c r="C23" s="86"/>
      <c r="D23" s="86"/>
      <c r="F23">
        <v>804481</v>
      </c>
      <c r="G23" t="s">
        <v>34</v>
      </c>
      <c r="H23" t="s">
        <v>281</v>
      </c>
      <c r="I23" t="s">
        <v>161</v>
      </c>
      <c r="J23" t="s">
        <v>53</v>
      </c>
      <c r="K23" t="s">
        <v>80</v>
      </c>
      <c r="L23">
        <v>11</v>
      </c>
      <c r="M23" t="s">
        <v>82</v>
      </c>
      <c r="N23">
        <v>70000</v>
      </c>
      <c r="O23">
        <v>18000</v>
      </c>
      <c r="S23" t="s">
        <v>29</v>
      </c>
      <c r="T23" t="s">
        <v>29</v>
      </c>
    </row>
    <row r="24" spans="1:20" x14ac:dyDescent="0.2">
      <c r="A24" s="86"/>
      <c r="B24" s="86"/>
      <c r="C24" s="86"/>
      <c r="D24" s="86"/>
      <c r="F24">
        <v>113225</v>
      </c>
      <c r="G24" t="s">
        <v>39</v>
      </c>
      <c r="H24" t="s">
        <v>49</v>
      </c>
      <c r="I24" t="s">
        <v>162</v>
      </c>
      <c r="J24" t="s">
        <v>54</v>
      </c>
      <c r="K24" t="s">
        <v>77</v>
      </c>
      <c r="L24">
        <v>10</v>
      </c>
      <c r="M24" t="s">
        <v>82</v>
      </c>
      <c r="N24">
        <v>46008</v>
      </c>
      <c r="O24">
        <v>8000</v>
      </c>
      <c r="S24" t="s">
        <v>29</v>
      </c>
      <c r="T24" t="s">
        <v>29</v>
      </c>
    </row>
    <row r="25" spans="1:20" x14ac:dyDescent="0.2">
      <c r="A25" s="86"/>
      <c r="B25" s="86"/>
      <c r="C25" s="86"/>
      <c r="D25" s="86"/>
      <c r="F25">
        <v>103998</v>
      </c>
      <c r="G25" t="s">
        <v>40</v>
      </c>
      <c r="H25" t="s">
        <v>280</v>
      </c>
      <c r="I25" t="s">
        <v>163</v>
      </c>
      <c r="J25" t="s">
        <v>54</v>
      </c>
      <c r="K25" t="s">
        <v>78</v>
      </c>
      <c r="L25">
        <v>10</v>
      </c>
      <c r="M25" t="s">
        <v>82</v>
      </c>
      <c r="N25">
        <v>63000</v>
      </c>
      <c r="O25">
        <v>11000</v>
      </c>
      <c r="S25" t="s">
        <v>29</v>
      </c>
      <c r="T25" t="s">
        <v>29</v>
      </c>
    </row>
    <row r="26" spans="1:20" x14ac:dyDescent="0.2">
      <c r="A26" s="86"/>
      <c r="B26" s="86"/>
      <c r="C26" s="86"/>
      <c r="D26" s="86"/>
      <c r="F26">
        <v>804166</v>
      </c>
      <c r="G26" t="s">
        <v>279</v>
      </c>
      <c r="H26" t="s">
        <v>277</v>
      </c>
      <c r="I26" t="s">
        <v>164</v>
      </c>
      <c r="J26" t="s">
        <v>52</v>
      </c>
      <c r="K26" t="s">
        <v>76</v>
      </c>
      <c r="L26">
        <v>11</v>
      </c>
      <c r="M26" t="s">
        <v>82</v>
      </c>
      <c r="N26">
        <v>70000</v>
      </c>
      <c r="O26">
        <v>7000</v>
      </c>
      <c r="S26" t="s">
        <v>29</v>
      </c>
      <c r="T26" t="s">
        <v>29</v>
      </c>
    </row>
    <row r="27" spans="1:20" x14ac:dyDescent="0.2">
      <c r="A27" s="86"/>
      <c r="B27" s="86"/>
      <c r="C27" s="86"/>
      <c r="D27" s="86"/>
      <c r="F27">
        <v>39209</v>
      </c>
      <c r="G27" t="s">
        <v>38</v>
      </c>
      <c r="H27" t="s">
        <v>48</v>
      </c>
      <c r="I27" t="s">
        <v>165</v>
      </c>
      <c r="J27" t="s">
        <v>54</v>
      </c>
      <c r="K27" t="s">
        <v>77</v>
      </c>
      <c r="L27">
        <v>11</v>
      </c>
      <c r="M27" t="s">
        <v>82</v>
      </c>
      <c r="N27">
        <v>70008</v>
      </c>
      <c r="O27">
        <v>20000</v>
      </c>
      <c r="S27" t="s">
        <v>29</v>
      </c>
      <c r="T27" t="s">
        <v>29</v>
      </c>
    </row>
    <row r="28" spans="1:20" x14ac:dyDescent="0.2">
      <c r="A28" s="86"/>
      <c r="B28" s="86"/>
      <c r="C28" s="86"/>
      <c r="D28" s="86"/>
      <c r="F28">
        <v>1245</v>
      </c>
      <c r="G28" t="s">
        <v>278</v>
      </c>
      <c r="H28" t="s">
        <v>44</v>
      </c>
      <c r="I28" t="s">
        <v>166</v>
      </c>
      <c r="J28" t="s">
        <v>53</v>
      </c>
      <c r="K28" t="s">
        <v>79</v>
      </c>
      <c r="L28">
        <v>12</v>
      </c>
      <c r="M28" t="s">
        <v>82</v>
      </c>
      <c r="N28">
        <v>46000</v>
      </c>
      <c r="O28">
        <v>11000</v>
      </c>
      <c r="S28" t="s">
        <v>29</v>
      </c>
      <c r="T28" t="s">
        <v>29</v>
      </c>
    </row>
    <row r="29" spans="1:20" x14ac:dyDescent="0.2">
      <c r="A29" s="86"/>
      <c r="B29" s="86"/>
      <c r="C29" s="86"/>
      <c r="D29" s="86"/>
      <c r="F29">
        <v>801068</v>
      </c>
      <c r="G29" t="s">
        <v>41</v>
      </c>
      <c r="H29" t="s">
        <v>290</v>
      </c>
      <c r="I29" t="s">
        <v>167</v>
      </c>
      <c r="J29" t="s">
        <v>54</v>
      </c>
      <c r="K29" t="s">
        <v>78</v>
      </c>
      <c r="L29">
        <v>10</v>
      </c>
      <c r="M29" t="s">
        <v>82</v>
      </c>
      <c r="N29">
        <v>70000</v>
      </c>
      <c r="O29">
        <v>10000</v>
      </c>
      <c r="S29" t="s">
        <v>29</v>
      </c>
      <c r="T29" t="s">
        <v>29</v>
      </c>
    </row>
    <row r="30" spans="1:20" x14ac:dyDescent="0.2">
      <c r="A30" s="86"/>
      <c r="B30" s="86"/>
      <c r="C30" s="86"/>
      <c r="D30" s="86"/>
      <c r="F30">
        <v>803352</v>
      </c>
      <c r="G30" t="s">
        <v>273</v>
      </c>
      <c r="H30" t="s">
        <v>274</v>
      </c>
      <c r="I30" t="s">
        <v>156</v>
      </c>
      <c r="J30" t="s">
        <v>53</v>
      </c>
      <c r="K30" t="s">
        <v>81</v>
      </c>
      <c r="L30">
        <v>12</v>
      </c>
      <c r="M30" t="s">
        <v>82</v>
      </c>
      <c r="N30">
        <v>72000</v>
      </c>
      <c r="O30">
        <v>20000</v>
      </c>
      <c r="S30" t="s">
        <v>29</v>
      </c>
      <c r="T30" t="s">
        <v>29</v>
      </c>
    </row>
    <row r="31" spans="1:20" x14ac:dyDescent="0.2">
      <c r="A31" s="86"/>
      <c r="B31" s="86"/>
      <c r="C31" s="86"/>
      <c r="D31" s="86"/>
      <c r="F31">
        <v>39426</v>
      </c>
      <c r="G31" t="s">
        <v>288</v>
      </c>
      <c r="H31" t="s">
        <v>289</v>
      </c>
      <c r="I31" t="s">
        <v>255</v>
      </c>
      <c r="J31" t="s">
        <v>54</v>
      </c>
      <c r="K31" t="s">
        <v>77</v>
      </c>
      <c r="L31">
        <v>10</v>
      </c>
      <c r="M31" t="s">
        <v>82</v>
      </c>
      <c r="N31">
        <v>60000</v>
      </c>
      <c r="O31">
        <v>12000</v>
      </c>
      <c r="S31" t="s">
        <v>29</v>
      </c>
      <c r="T31" t="s">
        <v>30</v>
      </c>
    </row>
    <row r="32" spans="1:20" x14ac:dyDescent="0.2">
      <c r="A32" s="86"/>
      <c r="B32" s="86"/>
      <c r="C32" s="86"/>
      <c r="D32" s="86"/>
      <c r="F32">
        <v>39874</v>
      </c>
      <c r="G32" t="s">
        <v>36</v>
      </c>
      <c r="H32" t="s">
        <v>276</v>
      </c>
      <c r="I32" t="s">
        <v>157</v>
      </c>
      <c r="J32" t="s">
        <v>53</v>
      </c>
      <c r="K32" t="s">
        <v>76</v>
      </c>
      <c r="L32">
        <v>11</v>
      </c>
      <c r="M32" t="s">
        <v>82</v>
      </c>
      <c r="N32">
        <v>64412.307692307688</v>
      </c>
      <c r="O32">
        <v>12000</v>
      </c>
      <c r="S32" t="s">
        <v>29</v>
      </c>
      <c r="T32" t="s">
        <v>29</v>
      </c>
    </row>
    <row r="33" spans="1:20" x14ac:dyDescent="0.2">
      <c r="A33" s="86"/>
      <c r="B33" s="86"/>
      <c r="C33" s="86"/>
      <c r="D33" s="86"/>
      <c r="F33">
        <v>154987</v>
      </c>
      <c r="G33" t="s">
        <v>283</v>
      </c>
      <c r="H33" t="s">
        <v>282</v>
      </c>
      <c r="I33" t="s">
        <v>158</v>
      </c>
      <c r="J33" t="s">
        <v>52</v>
      </c>
      <c r="K33" t="s">
        <v>55</v>
      </c>
      <c r="L33">
        <v>10</v>
      </c>
      <c r="M33" t="s">
        <v>82</v>
      </c>
      <c r="N33">
        <v>30000</v>
      </c>
      <c r="O33">
        <v>10000</v>
      </c>
      <c r="S33" t="s">
        <v>29</v>
      </c>
      <c r="T33" t="s">
        <v>29</v>
      </c>
    </row>
    <row r="34" spans="1:20" x14ac:dyDescent="0.2">
      <c r="A34" s="86"/>
      <c r="B34" s="86"/>
      <c r="C34" s="86"/>
      <c r="D34" s="86"/>
      <c r="F34">
        <v>119871</v>
      </c>
      <c r="G34" t="s">
        <v>275</v>
      </c>
      <c r="H34" t="s">
        <v>42</v>
      </c>
      <c r="I34" t="s">
        <v>159</v>
      </c>
      <c r="J34" t="s">
        <v>52</v>
      </c>
      <c r="K34" t="s">
        <v>56</v>
      </c>
      <c r="L34">
        <v>14</v>
      </c>
      <c r="M34" t="s">
        <v>14</v>
      </c>
      <c r="N34">
        <v>80000</v>
      </c>
      <c r="O34">
        <v>10000</v>
      </c>
      <c r="S34" t="s">
        <v>29</v>
      </c>
      <c r="T34" t="s">
        <v>29</v>
      </c>
    </row>
    <row r="35" spans="1:20" x14ac:dyDescent="0.2">
      <c r="A35" s="86"/>
      <c r="B35" s="86"/>
      <c r="C35" s="86"/>
      <c r="D35" s="86"/>
      <c r="F35">
        <v>1648579</v>
      </c>
      <c r="G35" t="s">
        <v>8</v>
      </c>
      <c r="H35" t="s">
        <v>9</v>
      </c>
      <c r="I35" t="s">
        <v>160</v>
      </c>
      <c r="J35" t="s">
        <v>52</v>
      </c>
      <c r="K35" t="s">
        <v>15</v>
      </c>
      <c r="L35">
        <v>15</v>
      </c>
      <c r="M35" t="s">
        <v>14</v>
      </c>
      <c r="N35">
        <v>120000</v>
      </c>
      <c r="O35">
        <v>63000</v>
      </c>
      <c r="P35">
        <v>63000</v>
      </c>
      <c r="S35" t="s">
        <v>29</v>
      </c>
      <c r="T35" t="s">
        <v>29</v>
      </c>
    </row>
    <row r="36" spans="1:20" x14ac:dyDescent="0.2">
      <c r="F36">
        <v>804481</v>
      </c>
      <c r="G36" t="s">
        <v>34</v>
      </c>
      <c r="H36" t="s">
        <v>281</v>
      </c>
      <c r="I36" t="s">
        <v>161</v>
      </c>
      <c r="J36" t="s">
        <v>53</v>
      </c>
      <c r="K36" t="s">
        <v>80</v>
      </c>
      <c r="L36">
        <v>11</v>
      </c>
      <c r="M36" t="s">
        <v>82</v>
      </c>
      <c r="N36">
        <v>70000</v>
      </c>
      <c r="O36">
        <v>18000</v>
      </c>
      <c r="S36" t="s">
        <v>29</v>
      </c>
      <c r="T36" t="s">
        <v>29</v>
      </c>
    </row>
    <row r="37" spans="1:20" x14ac:dyDescent="0.2">
      <c r="F37">
        <v>113225</v>
      </c>
      <c r="G37" t="s">
        <v>39</v>
      </c>
      <c r="H37" t="s">
        <v>49</v>
      </c>
      <c r="I37" t="s">
        <v>162</v>
      </c>
      <c r="J37" t="s">
        <v>54</v>
      </c>
      <c r="K37" t="s">
        <v>77</v>
      </c>
      <c r="L37">
        <v>10</v>
      </c>
      <c r="M37" t="s">
        <v>82</v>
      </c>
      <c r="N37">
        <v>46008</v>
      </c>
      <c r="O37">
        <v>8000</v>
      </c>
      <c r="S37" t="s">
        <v>29</v>
      </c>
      <c r="T37" t="s">
        <v>29</v>
      </c>
    </row>
    <row r="38" spans="1:20" x14ac:dyDescent="0.2">
      <c r="F38">
        <v>103998</v>
      </c>
      <c r="G38" t="s">
        <v>40</v>
      </c>
      <c r="H38" t="s">
        <v>280</v>
      </c>
      <c r="I38" t="s">
        <v>163</v>
      </c>
      <c r="J38" t="s">
        <v>54</v>
      </c>
      <c r="K38" t="s">
        <v>78</v>
      </c>
      <c r="L38">
        <v>10</v>
      </c>
      <c r="M38" t="s">
        <v>82</v>
      </c>
      <c r="N38">
        <v>63000</v>
      </c>
      <c r="O38">
        <v>11000</v>
      </c>
      <c r="S38" t="s">
        <v>29</v>
      </c>
      <c r="T38" t="s">
        <v>29</v>
      </c>
    </row>
    <row r="39" spans="1:20" x14ac:dyDescent="0.2">
      <c r="F39">
        <v>804166</v>
      </c>
      <c r="G39" t="s">
        <v>279</v>
      </c>
      <c r="H39" t="s">
        <v>277</v>
      </c>
      <c r="I39" t="s">
        <v>164</v>
      </c>
      <c r="J39" t="s">
        <v>52</v>
      </c>
      <c r="K39" t="s">
        <v>76</v>
      </c>
      <c r="L39">
        <v>11</v>
      </c>
      <c r="M39" t="s">
        <v>82</v>
      </c>
      <c r="N39">
        <v>70000</v>
      </c>
      <c r="O39">
        <v>7000</v>
      </c>
      <c r="S39" t="s">
        <v>29</v>
      </c>
      <c r="T39" t="s">
        <v>29</v>
      </c>
    </row>
    <row r="40" spans="1:20" x14ac:dyDescent="0.2">
      <c r="F40">
        <v>39209</v>
      </c>
      <c r="G40" t="s">
        <v>38</v>
      </c>
      <c r="H40" t="s">
        <v>48</v>
      </c>
      <c r="I40" t="s">
        <v>165</v>
      </c>
      <c r="J40" t="s">
        <v>54</v>
      </c>
      <c r="K40" t="s">
        <v>77</v>
      </c>
      <c r="L40">
        <v>11</v>
      </c>
      <c r="M40" t="s">
        <v>82</v>
      </c>
      <c r="N40">
        <v>70008</v>
      </c>
      <c r="O40">
        <v>20000</v>
      </c>
      <c r="S40" t="s">
        <v>29</v>
      </c>
      <c r="T40" t="s">
        <v>29</v>
      </c>
    </row>
    <row r="41" spans="1:20" x14ac:dyDescent="0.2">
      <c r="F41">
        <v>1245</v>
      </c>
      <c r="G41" t="s">
        <v>278</v>
      </c>
      <c r="H41" t="s">
        <v>44</v>
      </c>
      <c r="I41" t="s">
        <v>166</v>
      </c>
      <c r="J41" t="s">
        <v>53</v>
      </c>
      <c r="K41" t="s">
        <v>79</v>
      </c>
      <c r="L41">
        <v>12</v>
      </c>
      <c r="M41" t="s">
        <v>82</v>
      </c>
      <c r="N41">
        <v>46000</v>
      </c>
      <c r="O41">
        <v>11000</v>
      </c>
      <c r="S41" t="s">
        <v>29</v>
      </c>
      <c r="T41" t="s">
        <v>29</v>
      </c>
    </row>
    <row r="42" spans="1:20" x14ac:dyDescent="0.2">
      <c r="F42">
        <v>801068</v>
      </c>
      <c r="G42" t="s">
        <v>41</v>
      </c>
      <c r="H42" t="s">
        <v>290</v>
      </c>
      <c r="I42" t="s">
        <v>167</v>
      </c>
      <c r="J42" t="s">
        <v>54</v>
      </c>
      <c r="K42" t="s">
        <v>78</v>
      </c>
      <c r="L42">
        <v>10</v>
      </c>
      <c r="M42" t="s">
        <v>82</v>
      </c>
      <c r="N42">
        <v>70000</v>
      </c>
      <c r="O42">
        <v>10000</v>
      </c>
      <c r="S42" t="s">
        <v>29</v>
      </c>
      <c r="T42" t="s">
        <v>29</v>
      </c>
    </row>
    <row r="43" spans="1:20" x14ac:dyDescent="0.2">
      <c r="F43">
        <v>803352</v>
      </c>
      <c r="G43" t="s">
        <v>273</v>
      </c>
      <c r="H43" t="s">
        <v>274</v>
      </c>
      <c r="I43" t="s">
        <v>156</v>
      </c>
      <c r="J43" t="s">
        <v>53</v>
      </c>
      <c r="K43" t="s">
        <v>81</v>
      </c>
      <c r="L43">
        <v>12</v>
      </c>
      <c r="M43" t="s">
        <v>82</v>
      </c>
      <c r="N43">
        <v>72000</v>
      </c>
      <c r="O43">
        <v>20000</v>
      </c>
      <c r="S43" t="s">
        <v>29</v>
      </c>
      <c r="T43" t="s">
        <v>29</v>
      </c>
    </row>
    <row r="44" spans="1:20" x14ac:dyDescent="0.2">
      <c r="F44">
        <v>39426</v>
      </c>
      <c r="G44" t="s">
        <v>288</v>
      </c>
      <c r="H44" t="s">
        <v>289</v>
      </c>
      <c r="I44" t="s">
        <v>255</v>
      </c>
      <c r="J44" t="s">
        <v>54</v>
      </c>
      <c r="K44" t="s">
        <v>77</v>
      </c>
      <c r="L44">
        <v>10</v>
      </c>
      <c r="M44" t="s">
        <v>82</v>
      </c>
      <c r="N44">
        <v>60000</v>
      </c>
      <c r="O44">
        <v>12000</v>
      </c>
      <c r="S44" t="s">
        <v>29</v>
      </c>
      <c r="T44" t="s">
        <v>30</v>
      </c>
    </row>
    <row r="45" spans="1:20" x14ac:dyDescent="0.2">
      <c r="F45">
        <v>39874</v>
      </c>
      <c r="G45" t="s">
        <v>36</v>
      </c>
      <c r="H45" t="s">
        <v>276</v>
      </c>
      <c r="I45" t="s">
        <v>157</v>
      </c>
      <c r="J45" t="s">
        <v>53</v>
      </c>
      <c r="K45" t="s">
        <v>76</v>
      </c>
      <c r="L45">
        <v>11</v>
      </c>
      <c r="M45" t="s">
        <v>82</v>
      </c>
      <c r="N45">
        <v>64412.307692307688</v>
      </c>
      <c r="O45">
        <v>12000</v>
      </c>
      <c r="S45" t="s">
        <v>29</v>
      </c>
      <c r="T45" t="s">
        <v>29</v>
      </c>
    </row>
    <row r="46" spans="1:20" x14ac:dyDescent="0.2">
      <c r="F46">
        <v>154987</v>
      </c>
      <c r="G46" t="s">
        <v>283</v>
      </c>
      <c r="H46" t="s">
        <v>282</v>
      </c>
      <c r="I46" t="s">
        <v>158</v>
      </c>
      <c r="J46" t="s">
        <v>52</v>
      </c>
      <c r="K46" t="s">
        <v>55</v>
      </c>
      <c r="L46">
        <v>10</v>
      </c>
      <c r="M46" t="s">
        <v>82</v>
      </c>
      <c r="N46">
        <v>30000</v>
      </c>
      <c r="O46">
        <v>10000</v>
      </c>
      <c r="S46" t="s">
        <v>29</v>
      </c>
      <c r="T46" t="s">
        <v>29</v>
      </c>
    </row>
    <row r="47" spans="1:20" x14ac:dyDescent="0.2">
      <c r="F47">
        <v>119871</v>
      </c>
      <c r="G47" t="s">
        <v>275</v>
      </c>
      <c r="H47" t="s">
        <v>42</v>
      </c>
      <c r="I47" t="s">
        <v>159</v>
      </c>
      <c r="J47" t="s">
        <v>52</v>
      </c>
      <c r="K47" t="s">
        <v>56</v>
      </c>
      <c r="L47">
        <v>14</v>
      </c>
      <c r="M47" t="s">
        <v>14</v>
      </c>
      <c r="N47">
        <v>80000</v>
      </c>
      <c r="O47">
        <v>10000</v>
      </c>
      <c r="S47" t="s">
        <v>29</v>
      </c>
      <c r="T47" t="s">
        <v>29</v>
      </c>
    </row>
    <row r="48" spans="1:20" x14ac:dyDescent="0.2">
      <c r="F48">
        <v>1648579</v>
      </c>
      <c r="G48" t="s">
        <v>8</v>
      </c>
      <c r="H48" t="s">
        <v>9</v>
      </c>
      <c r="I48" t="s">
        <v>160</v>
      </c>
      <c r="J48" t="s">
        <v>52</v>
      </c>
      <c r="K48" t="s">
        <v>15</v>
      </c>
      <c r="L48">
        <v>15</v>
      </c>
      <c r="M48" t="s">
        <v>14</v>
      </c>
      <c r="N48">
        <v>120000</v>
      </c>
      <c r="O48">
        <v>63000</v>
      </c>
      <c r="P48">
        <v>63000</v>
      </c>
      <c r="S48" t="s">
        <v>29</v>
      </c>
      <c r="T48" t="s">
        <v>29</v>
      </c>
    </row>
    <row r="49" spans="6:20" x14ac:dyDescent="0.2">
      <c r="F49">
        <v>804481</v>
      </c>
      <c r="G49" t="s">
        <v>34</v>
      </c>
      <c r="H49" t="s">
        <v>281</v>
      </c>
      <c r="I49" t="s">
        <v>161</v>
      </c>
      <c r="J49" t="s">
        <v>53</v>
      </c>
      <c r="K49" t="s">
        <v>80</v>
      </c>
      <c r="L49">
        <v>11</v>
      </c>
      <c r="M49" t="s">
        <v>82</v>
      </c>
      <c r="N49">
        <v>70000</v>
      </c>
      <c r="O49">
        <v>18000</v>
      </c>
      <c r="S49" t="s">
        <v>29</v>
      </c>
      <c r="T49" t="s">
        <v>29</v>
      </c>
    </row>
    <row r="50" spans="6:20" x14ac:dyDescent="0.2">
      <c r="F50">
        <v>113225</v>
      </c>
      <c r="G50" t="s">
        <v>39</v>
      </c>
      <c r="H50" t="s">
        <v>49</v>
      </c>
      <c r="I50" t="s">
        <v>162</v>
      </c>
      <c r="J50" t="s">
        <v>54</v>
      </c>
      <c r="K50" t="s">
        <v>77</v>
      </c>
      <c r="L50">
        <v>10</v>
      </c>
      <c r="M50" t="s">
        <v>82</v>
      </c>
      <c r="N50">
        <v>46008</v>
      </c>
      <c r="O50">
        <v>8000</v>
      </c>
      <c r="S50" t="s">
        <v>29</v>
      </c>
      <c r="T50" t="s">
        <v>29</v>
      </c>
    </row>
    <row r="51" spans="6:20" x14ac:dyDescent="0.2">
      <c r="F51">
        <v>103998</v>
      </c>
      <c r="G51" t="s">
        <v>40</v>
      </c>
      <c r="H51" t="s">
        <v>280</v>
      </c>
      <c r="I51" t="s">
        <v>163</v>
      </c>
      <c r="J51" t="s">
        <v>54</v>
      </c>
      <c r="K51" t="s">
        <v>78</v>
      </c>
      <c r="L51">
        <v>10</v>
      </c>
      <c r="M51" t="s">
        <v>82</v>
      </c>
      <c r="N51">
        <v>63000</v>
      </c>
      <c r="O51">
        <v>11000</v>
      </c>
      <c r="S51" t="s">
        <v>29</v>
      </c>
      <c r="T51" t="s">
        <v>29</v>
      </c>
    </row>
    <row r="52" spans="6:20" x14ac:dyDescent="0.2">
      <c r="F52">
        <v>804166</v>
      </c>
      <c r="G52" t="s">
        <v>279</v>
      </c>
      <c r="H52" t="s">
        <v>277</v>
      </c>
      <c r="I52" t="s">
        <v>164</v>
      </c>
      <c r="J52" t="s">
        <v>52</v>
      </c>
      <c r="K52" t="s">
        <v>76</v>
      </c>
      <c r="L52">
        <v>11</v>
      </c>
      <c r="M52" t="s">
        <v>82</v>
      </c>
      <c r="N52">
        <v>70000</v>
      </c>
      <c r="O52">
        <v>7000</v>
      </c>
      <c r="S52" t="s">
        <v>29</v>
      </c>
      <c r="T52" t="s">
        <v>29</v>
      </c>
    </row>
    <row r="53" spans="6:20" x14ac:dyDescent="0.2">
      <c r="F53">
        <v>39209</v>
      </c>
      <c r="G53" t="s">
        <v>38</v>
      </c>
      <c r="H53" t="s">
        <v>48</v>
      </c>
      <c r="I53" t="s">
        <v>165</v>
      </c>
      <c r="J53" t="s">
        <v>54</v>
      </c>
      <c r="K53" t="s">
        <v>77</v>
      </c>
      <c r="L53">
        <v>11</v>
      </c>
      <c r="M53" t="s">
        <v>82</v>
      </c>
      <c r="N53">
        <v>70008</v>
      </c>
      <c r="O53">
        <v>20000</v>
      </c>
      <c r="S53" t="s">
        <v>29</v>
      </c>
      <c r="T53" t="s">
        <v>29</v>
      </c>
    </row>
    <row r="54" spans="6:20" x14ac:dyDescent="0.2">
      <c r="F54">
        <v>1245</v>
      </c>
      <c r="G54" t="s">
        <v>278</v>
      </c>
      <c r="H54" t="s">
        <v>44</v>
      </c>
      <c r="I54" t="s">
        <v>166</v>
      </c>
      <c r="J54" t="s">
        <v>53</v>
      </c>
      <c r="K54" t="s">
        <v>79</v>
      </c>
      <c r="L54">
        <v>12</v>
      </c>
      <c r="M54" t="s">
        <v>82</v>
      </c>
      <c r="N54">
        <v>46000</v>
      </c>
      <c r="O54">
        <v>11000</v>
      </c>
      <c r="S54" t="s">
        <v>29</v>
      </c>
      <c r="T54" t="s">
        <v>29</v>
      </c>
    </row>
    <row r="55" spans="6:20" x14ac:dyDescent="0.2">
      <c r="F55">
        <v>801068</v>
      </c>
      <c r="G55" t="s">
        <v>41</v>
      </c>
      <c r="H55" t="s">
        <v>290</v>
      </c>
      <c r="I55" t="s">
        <v>167</v>
      </c>
      <c r="J55" t="s">
        <v>54</v>
      </c>
      <c r="K55" t="s">
        <v>78</v>
      </c>
      <c r="L55">
        <v>10</v>
      </c>
      <c r="M55" t="s">
        <v>82</v>
      </c>
      <c r="N55">
        <v>70000</v>
      </c>
      <c r="O55">
        <v>10000</v>
      </c>
      <c r="S55" t="s">
        <v>29</v>
      </c>
      <c r="T55" t="s">
        <v>29</v>
      </c>
    </row>
    <row r="56" spans="6:20" x14ac:dyDescent="0.2">
      <c r="F56">
        <v>803352</v>
      </c>
      <c r="G56" t="s">
        <v>273</v>
      </c>
      <c r="H56" t="s">
        <v>274</v>
      </c>
      <c r="I56" t="s">
        <v>156</v>
      </c>
      <c r="J56" t="s">
        <v>53</v>
      </c>
      <c r="K56" t="s">
        <v>81</v>
      </c>
      <c r="L56">
        <v>12</v>
      </c>
      <c r="M56" t="s">
        <v>82</v>
      </c>
      <c r="N56">
        <v>72000</v>
      </c>
      <c r="O56">
        <v>20000</v>
      </c>
      <c r="S56" t="s">
        <v>29</v>
      </c>
      <c r="T56" t="s">
        <v>29</v>
      </c>
    </row>
    <row r="57" spans="6:20" x14ac:dyDescent="0.2">
      <c r="F57">
        <v>39426</v>
      </c>
      <c r="G57" t="s">
        <v>288</v>
      </c>
      <c r="H57" t="s">
        <v>289</v>
      </c>
      <c r="I57" t="s">
        <v>255</v>
      </c>
      <c r="J57" t="s">
        <v>54</v>
      </c>
      <c r="K57" t="s">
        <v>77</v>
      </c>
      <c r="L57">
        <v>10</v>
      </c>
      <c r="M57" t="s">
        <v>82</v>
      </c>
      <c r="N57">
        <v>60000</v>
      </c>
      <c r="O57">
        <v>12000</v>
      </c>
      <c r="S57" t="s">
        <v>29</v>
      </c>
      <c r="T57" t="s">
        <v>30</v>
      </c>
    </row>
    <row r="58" spans="6:20" x14ac:dyDescent="0.2">
      <c r="F58">
        <v>39874</v>
      </c>
      <c r="G58" t="s">
        <v>36</v>
      </c>
      <c r="H58" t="s">
        <v>276</v>
      </c>
      <c r="I58" t="s">
        <v>157</v>
      </c>
      <c r="J58" t="s">
        <v>53</v>
      </c>
      <c r="K58" t="s">
        <v>76</v>
      </c>
      <c r="L58">
        <v>11</v>
      </c>
      <c r="M58" t="s">
        <v>82</v>
      </c>
      <c r="N58">
        <v>64412.307692307688</v>
      </c>
      <c r="O58">
        <v>12000</v>
      </c>
      <c r="S58" t="s">
        <v>29</v>
      </c>
      <c r="T58" t="s">
        <v>29</v>
      </c>
    </row>
    <row r="59" spans="6:20" x14ac:dyDescent="0.2">
      <c r="F59">
        <v>154987</v>
      </c>
      <c r="G59" t="s">
        <v>283</v>
      </c>
      <c r="H59" t="s">
        <v>282</v>
      </c>
      <c r="I59" t="s">
        <v>158</v>
      </c>
      <c r="J59" t="s">
        <v>52</v>
      </c>
      <c r="K59" t="s">
        <v>55</v>
      </c>
      <c r="L59">
        <v>10</v>
      </c>
      <c r="M59" t="s">
        <v>82</v>
      </c>
      <c r="N59">
        <v>30000</v>
      </c>
      <c r="O59">
        <v>10000</v>
      </c>
      <c r="S59" t="s">
        <v>29</v>
      </c>
      <c r="T59" t="s">
        <v>29</v>
      </c>
    </row>
    <row r="60" spans="6:20" x14ac:dyDescent="0.2">
      <c r="F60">
        <v>119871</v>
      </c>
      <c r="G60" t="s">
        <v>275</v>
      </c>
      <c r="H60" t="s">
        <v>42</v>
      </c>
      <c r="I60" t="s">
        <v>159</v>
      </c>
      <c r="J60" t="s">
        <v>52</v>
      </c>
      <c r="K60" t="s">
        <v>56</v>
      </c>
      <c r="L60">
        <v>14</v>
      </c>
      <c r="M60" t="s">
        <v>14</v>
      </c>
      <c r="N60">
        <v>80000</v>
      </c>
      <c r="O60">
        <v>10000</v>
      </c>
      <c r="S60" t="s">
        <v>29</v>
      </c>
      <c r="T60" t="s">
        <v>29</v>
      </c>
    </row>
    <row r="61" spans="6:20" x14ac:dyDescent="0.2">
      <c r="F61">
        <v>1648579</v>
      </c>
      <c r="G61" t="s">
        <v>8</v>
      </c>
      <c r="H61" t="s">
        <v>9</v>
      </c>
      <c r="I61" t="s">
        <v>160</v>
      </c>
      <c r="J61" t="s">
        <v>52</v>
      </c>
      <c r="K61" t="s">
        <v>15</v>
      </c>
      <c r="L61">
        <v>15</v>
      </c>
      <c r="M61" t="s">
        <v>14</v>
      </c>
      <c r="N61">
        <v>120000</v>
      </c>
      <c r="O61">
        <v>63000</v>
      </c>
      <c r="P61">
        <v>63000</v>
      </c>
      <c r="S61" t="s">
        <v>29</v>
      </c>
      <c r="T61" t="s">
        <v>29</v>
      </c>
    </row>
    <row r="62" spans="6:20" x14ac:dyDescent="0.2">
      <c r="F62">
        <v>804481</v>
      </c>
      <c r="G62" t="s">
        <v>34</v>
      </c>
      <c r="H62" t="s">
        <v>281</v>
      </c>
      <c r="I62" t="s">
        <v>161</v>
      </c>
      <c r="J62" t="s">
        <v>53</v>
      </c>
      <c r="K62" t="s">
        <v>80</v>
      </c>
      <c r="L62">
        <v>11</v>
      </c>
      <c r="M62" t="s">
        <v>82</v>
      </c>
      <c r="N62">
        <v>70000</v>
      </c>
      <c r="O62">
        <v>18000</v>
      </c>
      <c r="S62" t="s">
        <v>29</v>
      </c>
      <c r="T62" t="s">
        <v>29</v>
      </c>
    </row>
    <row r="63" spans="6:20" x14ac:dyDescent="0.2">
      <c r="F63">
        <v>113225</v>
      </c>
      <c r="G63" t="s">
        <v>39</v>
      </c>
      <c r="H63" t="s">
        <v>49</v>
      </c>
      <c r="I63" t="s">
        <v>162</v>
      </c>
      <c r="J63" t="s">
        <v>54</v>
      </c>
      <c r="K63" t="s">
        <v>77</v>
      </c>
      <c r="L63">
        <v>10</v>
      </c>
      <c r="M63" t="s">
        <v>82</v>
      </c>
      <c r="N63">
        <v>46008</v>
      </c>
      <c r="O63">
        <v>8000</v>
      </c>
      <c r="S63" t="s">
        <v>29</v>
      </c>
      <c r="T63" t="s">
        <v>29</v>
      </c>
    </row>
    <row r="64" spans="6:20" x14ac:dyDescent="0.2">
      <c r="F64">
        <v>103998</v>
      </c>
      <c r="G64" t="s">
        <v>40</v>
      </c>
      <c r="H64" t="s">
        <v>280</v>
      </c>
      <c r="I64" t="s">
        <v>163</v>
      </c>
      <c r="J64" t="s">
        <v>54</v>
      </c>
      <c r="K64" t="s">
        <v>78</v>
      </c>
      <c r="L64">
        <v>10</v>
      </c>
      <c r="M64" t="s">
        <v>82</v>
      </c>
      <c r="N64">
        <v>63000</v>
      </c>
      <c r="O64">
        <v>11000</v>
      </c>
      <c r="S64" t="s">
        <v>29</v>
      </c>
      <c r="T64" t="s">
        <v>29</v>
      </c>
    </row>
    <row r="65" spans="6:20" x14ac:dyDescent="0.2">
      <c r="F65">
        <v>804166</v>
      </c>
      <c r="G65" t="s">
        <v>279</v>
      </c>
      <c r="H65" t="s">
        <v>277</v>
      </c>
      <c r="I65" t="s">
        <v>164</v>
      </c>
      <c r="J65" t="s">
        <v>52</v>
      </c>
      <c r="K65" t="s">
        <v>76</v>
      </c>
      <c r="L65">
        <v>11</v>
      </c>
      <c r="M65" t="s">
        <v>82</v>
      </c>
      <c r="N65">
        <v>70000</v>
      </c>
      <c r="O65">
        <v>7000</v>
      </c>
      <c r="S65" t="s">
        <v>29</v>
      </c>
      <c r="T65" t="s">
        <v>29</v>
      </c>
    </row>
    <row r="66" spans="6:20" x14ac:dyDescent="0.2">
      <c r="F66">
        <v>39209</v>
      </c>
      <c r="G66" t="s">
        <v>38</v>
      </c>
      <c r="H66" t="s">
        <v>48</v>
      </c>
      <c r="I66" t="s">
        <v>165</v>
      </c>
      <c r="J66" t="s">
        <v>54</v>
      </c>
      <c r="K66" t="s">
        <v>77</v>
      </c>
      <c r="L66">
        <v>11</v>
      </c>
      <c r="M66" t="s">
        <v>82</v>
      </c>
      <c r="N66">
        <v>70008</v>
      </c>
      <c r="O66">
        <v>20000</v>
      </c>
      <c r="S66" t="s">
        <v>29</v>
      </c>
      <c r="T66" t="s">
        <v>29</v>
      </c>
    </row>
    <row r="67" spans="6:20" x14ac:dyDescent="0.2">
      <c r="F67">
        <v>1245</v>
      </c>
      <c r="G67" t="s">
        <v>278</v>
      </c>
      <c r="H67" t="s">
        <v>44</v>
      </c>
      <c r="I67" t="s">
        <v>166</v>
      </c>
      <c r="J67" t="s">
        <v>53</v>
      </c>
      <c r="K67" t="s">
        <v>79</v>
      </c>
      <c r="L67">
        <v>12</v>
      </c>
      <c r="M67" t="s">
        <v>82</v>
      </c>
      <c r="N67">
        <v>46000</v>
      </c>
      <c r="O67">
        <v>11000</v>
      </c>
      <c r="S67" t="s">
        <v>29</v>
      </c>
      <c r="T67" t="s">
        <v>29</v>
      </c>
    </row>
    <row r="68" spans="6:20" x14ac:dyDescent="0.2">
      <c r="F68">
        <v>801068</v>
      </c>
      <c r="G68" t="s">
        <v>41</v>
      </c>
      <c r="H68" t="s">
        <v>290</v>
      </c>
      <c r="I68" t="s">
        <v>167</v>
      </c>
      <c r="J68" t="s">
        <v>54</v>
      </c>
      <c r="K68" t="s">
        <v>78</v>
      </c>
      <c r="L68">
        <v>10</v>
      </c>
      <c r="M68" t="s">
        <v>82</v>
      </c>
      <c r="N68">
        <v>70000</v>
      </c>
      <c r="O68">
        <v>10000</v>
      </c>
      <c r="S68" t="s">
        <v>29</v>
      </c>
      <c r="T68" t="s">
        <v>29</v>
      </c>
    </row>
    <row r="69" spans="6:20" x14ac:dyDescent="0.2">
      <c r="F69">
        <v>803352</v>
      </c>
      <c r="G69" t="s">
        <v>273</v>
      </c>
      <c r="H69" t="s">
        <v>274</v>
      </c>
      <c r="I69" t="s">
        <v>156</v>
      </c>
      <c r="J69" t="s">
        <v>53</v>
      </c>
      <c r="K69" t="s">
        <v>81</v>
      </c>
      <c r="L69">
        <v>12</v>
      </c>
      <c r="M69" t="s">
        <v>82</v>
      </c>
      <c r="N69">
        <v>72000</v>
      </c>
      <c r="O69">
        <v>20000</v>
      </c>
      <c r="S69" t="s">
        <v>29</v>
      </c>
      <c r="T69" t="s">
        <v>29</v>
      </c>
    </row>
    <row r="70" spans="6:20" x14ac:dyDescent="0.2">
      <c r="F70">
        <v>39426</v>
      </c>
      <c r="G70" t="s">
        <v>288</v>
      </c>
      <c r="H70" t="s">
        <v>289</v>
      </c>
      <c r="I70" t="s">
        <v>255</v>
      </c>
      <c r="J70" t="s">
        <v>54</v>
      </c>
      <c r="K70" t="s">
        <v>77</v>
      </c>
      <c r="L70">
        <v>10</v>
      </c>
      <c r="M70" t="s">
        <v>82</v>
      </c>
      <c r="N70">
        <v>60000</v>
      </c>
      <c r="O70">
        <v>12000</v>
      </c>
      <c r="S70" t="s">
        <v>29</v>
      </c>
      <c r="T70" t="s">
        <v>30</v>
      </c>
    </row>
    <row r="71" spans="6:20" x14ac:dyDescent="0.2">
      <c r="F71">
        <v>39874</v>
      </c>
      <c r="G71" t="s">
        <v>36</v>
      </c>
      <c r="H71" t="s">
        <v>276</v>
      </c>
      <c r="I71" t="s">
        <v>157</v>
      </c>
      <c r="J71" t="s">
        <v>53</v>
      </c>
      <c r="K71" t="s">
        <v>76</v>
      </c>
      <c r="L71">
        <v>11</v>
      </c>
      <c r="M71" t="s">
        <v>82</v>
      </c>
      <c r="N71">
        <v>64412.307692307688</v>
      </c>
      <c r="O71">
        <v>12000</v>
      </c>
      <c r="S71" t="s">
        <v>29</v>
      </c>
      <c r="T71" t="s">
        <v>29</v>
      </c>
    </row>
    <row r="72" spans="6:20" x14ac:dyDescent="0.2">
      <c r="F72">
        <v>154987</v>
      </c>
      <c r="G72" t="s">
        <v>283</v>
      </c>
      <c r="H72" t="s">
        <v>282</v>
      </c>
      <c r="I72" t="s">
        <v>158</v>
      </c>
      <c r="J72" t="s">
        <v>52</v>
      </c>
      <c r="K72" t="s">
        <v>55</v>
      </c>
      <c r="L72">
        <v>10</v>
      </c>
      <c r="M72" t="s">
        <v>82</v>
      </c>
      <c r="N72">
        <v>30000</v>
      </c>
      <c r="O72">
        <v>10000</v>
      </c>
      <c r="S72" t="s">
        <v>29</v>
      </c>
      <c r="T72" t="s">
        <v>29</v>
      </c>
    </row>
    <row r="73" spans="6:20" x14ac:dyDescent="0.2">
      <c r="F73">
        <v>119871</v>
      </c>
      <c r="G73" t="s">
        <v>275</v>
      </c>
      <c r="H73" t="s">
        <v>42</v>
      </c>
      <c r="I73" t="s">
        <v>159</v>
      </c>
      <c r="J73" t="s">
        <v>52</v>
      </c>
      <c r="K73" t="s">
        <v>56</v>
      </c>
      <c r="L73">
        <v>14</v>
      </c>
      <c r="M73" t="s">
        <v>14</v>
      </c>
      <c r="N73">
        <v>80000</v>
      </c>
      <c r="O73">
        <v>10000</v>
      </c>
      <c r="S73" t="s">
        <v>29</v>
      </c>
      <c r="T73" t="s">
        <v>29</v>
      </c>
    </row>
    <row r="74" spans="6:20" x14ac:dyDescent="0.2">
      <c r="F74">
        <v>1648579</v>
      </c>
      <c r="G74" t="s">
        <v>8</v>
      </c>
      <c r="H74" t="s">
        <v>9</v>
      </c>
      <c r="I74" t="s">
        <v>160</v>
      </c>
      <c r="J74" t="s">
        <v>52</v>
      </c>
      <c r="K74" t="s">
        <v>15</v>
      </c>
      <c r="L74">
        <v>15</v>
      </c>
      <c r="M74" t="s">
        <v>14</v>
      </c>
      <c r="N74">
        <v>120000</v>
      </c>
      <c r="O74">
        <v>63000</v>
      </c>
      <c r="P74">
        <v>63000</v>
      </c>
      <c r="S74" t="s">
        <v>29</v>
      </c>
      <c r="T74" t="s">
        <v>29</v>
      </c>
    </row>
    <row r="75" spans="6:20" x14ac:dyDescent="0.2">
      <c r="F75">
        <v>804481</v>
      </c>
      <c r="G75" t="s">
        <v>34</v>
      </c>
      <c r="H75" t="s">
        <v>281</v>
      </c>
      <c r="I75" t="s">
        <v>161</v>
      </c>
      <c r="J75" t="s">
        <v>53</v>
      </c>
      <c r="K75" t="s">
        <v>80</v>
      </c>
      <c r="L75">
        <v>11</v>
      </c>
      <c r="M75" t="s">
        <v>82</v>
      </c>
      <c r="N75">
        <v>70000</v>
      </c>
      <c r="O75">
        <v>18000</v>
      </c>
      <c r="S75" t="s">
        <v>29</v>
      </c>
      <c r="T75" t="s">
        <v>29</v>
      </c>
    </row>
    <row r="76" spans="6:20" x14ac:dyDescent="0.2">
      <c r="F76">
        <v>113225</v>
      </c>
      <c r="G76" t="s">
        <v>39</v>
      </c>
      <c r="H76" t="s">
        <v>49</v>
      </c>
      <c r="I76" t="s">
        <v>162</v>
      </c>
      <c r="J76" t="s">
        <v>54</v>
      </c>
      <c r="K76" t="s">
        <v>77</v>
      </c>
      <c r="L76">
        <v>10</v>
      </c>
      <c r="M76" t="s">
        <v>82</v>
      </c>
      <c r="N76">
        <v>46008</v>
      </c>
      <c r="O76">
        <v>8000</v>
      </c>
      <c r="S76" t="s">
        <v>29</v>
      </c>
      <c r="T76" t="s">
        <v>29</v>
      </c>
    </row>
    <row r="77" spans="6:20" x14ac:dyDescent="0.2">
      <c r="F77">
        <v>103998</v>
      </c>
      <c r="G77" t="s">
        <v>40</v>
      </c>
      <c r="H77" t="s">
        <v>280</v>
      </c>
      <c r="I77" t="s">
        <v>163</v>
      </c>
      <c r="J77" t="s">
        <v>54</v>
      </c>
      <c r="K77" t="s">
        <v>78</v>
      </c>
      <c r="L77">
        <v>10</v>
      </c>
      <c r="M77" t="s">
        <v>82</v>
      </c>
      <c r="N77">
        <v>63000</v>
      </c>
      <c r="O77">
        <v>11000</v>
      </c>
      <c r="S77" t="s">
        <v>29</v>
      </c>
      <c r="T77" t="s">
        <v>29</v>
      </c>
    </row>
    <row r="78" spans="6:20" x14ac:dyDescent="0.2">
      <c r="F78">
        <v>804166</v>
      </c>
      <c r="G78" t="s">
        <v>279</v>
      </c>
      <c r="H78" t="s">
        <v>277</v>
      </c>
      <c r="I78" t="s">
        <v>164</v>
      </c>
      <c r="J78" t="s">
        <v>52</v>
      </c>
      <c r="K78" t="s">
        <v>76</v>
      </c>
      <c r="L78">
        <v>11</v>
      </c>
      <c r="M78" t="s">
        <v>82</v>
      </c>
      <c r="N78">
        <v>70000</v>
      </c>
      <c r="O78">
        <v>7000</v>
      </c>
      <c r="S78" t="s">
        <v>29</v>
      </c>
      <c r="T78" t="s">
        <v>29</v>
      </c>
    </row>
    <row r="79" spans="6:20" x14ac:dyDescent="0.2">
      <c r="F79">
        <v>39209</v>
      </c>
      <c r="G79" t="s">
        <v>38</v>
      </c>
      <c r="H79" t="s">
        <v>48</v>
      </c>
      <c r="I79" t="s">
        <v>165</v>
      </c>
      <c r="J79" t="s">
        <v>54</v>
      </c>
      <c r="K79" t="s">
        <v>77</v>
      </c>
      <c r="L79">
        <v>11</v>
      </c>
      <c r="M79" t="s">
        <v>82</v>
      </c>
      <c r="N79">
        <v>70008</v>
      </c>
      <c r="O79">
        <v>20000</v>
      </c>
      <c r="S79" t="s">
        <v>29</v>
      </c>
      <c r="T79" t="s">
        <v>29</v>
      </c>
    </row>
    <row r="80" spans="6:20" x14ac:dyDescent="0.2">
      <c r="F80">
        <v>1245</v>
      </c>
      <c r="G80" t="s">
        <v>278</v>
      </c>
      <c r="H80" t="s">
        <v>44</v>
      </c>
      <c r="I80" t="s">
        <v>166</v>
      </c>
      <c r="J80" t="s">
        <v>53</v>
      </c>
      <c r="K80" t="s">
        <v>79</v>
      </c>
      <c r="L80">
        <v>12</v>
      </c>
      <c r="M80" t="s">
        <v>82</v>
      </c>
      <c r="N80">
        <v>46000</v>
      </c>
      <c r="O80">
        <v>11000</v>
      </c>
      <c r="S80" t="s">
        <v>29</v>
      </c>
      <c r="T80" t="s">
        <v>29</v>
      </c>
    </row>
    <row r="81" spans="6:20" x14ac:dyDescent="0.2">
      <c r="F81">
        <v>801068</v>
      </c>
      <c r="G81" t="s">
        <v>41</v>
      </c>
      <c r="H81" t="s">
        <v>290</v>
      </c>
      <c r="I81" t="s">
        <v>167</v>
      </c>
      <c r="J81" t="s">
        <v>54</v>
      </c>
      <c r="K81" t="s">
        <v>78</v>
      </c>
      <c r="L81">
        <v>10</v>
      </c>
      <c r="M81" t="s">
        <v>82</v>
      </c>
      <c r="N81">
        <v>70000</v>
      </c>
      <c r="O81">
        <v>10000</v>
      </c>
      <c r="S81" t="s">
        <v>29</v>
      </c>
      <c r="T81" t="s">
        <v>29</v>
      </c>
    </row>
    <row r="82" spans="6:20" x14ac:dyDescent="0.2">
      <c r="F82">
        <v>803352</v>
      </c>
      <c r="G82" t="s">
        <v>273</v>
      </c>
      <c r="H82" t="s">
        <v>274</v>
      </c>
      <c r="I82" t="s">
        <v>156</v>
      </c>
      <c r="J82" t="s">
        <v>53</v>
      </c>
      <c r="K82" t="s">
        <v>81</v>
      </c>
      <c r="L82">
        <v>12</v>
      </c>
      <c r="M82" t="s">
        <v>82</v>
      </c>
      <c r="N82">
        <v>72000</v>
      </c>
      <c r="O82">
        <v>20000</v>
      </c>
      <c r="S82" t="s">
        <v>29</v>
      </c>
      <c r="T82" t="s">
        <v>29</v>
      </c>
    </row>
    <row r="83" spans="6:20" x14ac:dyDescent="0.2">
      <c r="F83">
        <v>39426</v>
      </c>
      <c r="G83" t="s">
        <v>288</v>
      </c>
      <c r="H83" t="s">
        <v>289</v>
      </c>
      <c r="I83" t="s">
        <v>255</v>
      </c>
      <c r="J83" t="s">
        <v>54</v>
      </c>
      <c r="K83" t="s">
        <v>77</v>
      </c>
      <c r="L83">
        <v>10</v>
      </c>
      <c r="M83" t="s">
        <v>82</v>
      </c>
      <c r="N83">
        <v>60000</v>
      </c>
      <c r="O83">
        <v>12000</v>
      </c>
      <c r="S83" t="s">
        <v>29</v>
      </c>
      <c r="T83" t="s">
        <v>30</v>
      </c>
    </row>
    <row r="84" spans="6:20" x14ac:dyDescent="0.2">
      <c r="F84">
        <v>39874</v>
      </c>
      <c r="G84" t="s">
        <v>36</v>
      </c>
      <c r="H84" t="s">
        <v>276</v>
      </c>
      <c r="I84" t="s">
        <v>157</v>
      </c>
      <c r="J84" t="s">
        <v>53</v>
      </c>
      <c r="K84" t="s">
        <v>76</v>
      </c>
      <c r="L84">
        <v>11</v>
      </c>
      <c r="M84" t="s">
        <v>82</v>
      </c>
      <c r="N84">
        <v>64412.307692307688</v>
      </c>
      <c r="O84">
        <v>12000</v>
      </c>
      <c r="S84" t="s">
        <v>29</v>
      </c>
      <c r="T84" t="s">
        <v>29</v>
      </c>
    </row>
    <row r="85" spans="6:20" x14ac:dyDescent="0.2">
      <c r="F85">
        <v>154987</v>
      </c>
      <c r="G85" t="s">
        <v>283</v>
      </c>
      <c r="H85" t="s">
        <v>282</v>
      </c>
      <c r="I85" t="s">
        <v>158</v>
      </c>
      <c r="J85" t="s">
        <v>52</v>
      </c>
      <c r="K85" t="s">
        <v>55</v>
      </c>
      <c r="L85">
        <v>10</v>
      </c>
      <c r="M85" t="s">
        <v>82</v>
      </c>
      <c r="N85">
        <v>30000</v>
      </c>
      <c r="O85">
        <v>10000</v>
      </c>
      <c r="S85" t="s">
        <v>29</v>
      </c>
      <c r="T85" t="s">
        <v>29</v>
      </c>
    </row>
    <row r="86" spans="6:20" x14ac:dyDescent="0.2">
      <c r="F86">
        <v>119871</v>
      </c>
      <c r="G86" t="s">
        <v>275</v>
      </c>
      <c r="H86" t="s">
        <v>42</v>
      </c>
      <c r="I86" t="s">
        <v>159</v>
      </c>
      <c r="J86" t="s">
        <v>52</v>
      </c>
      <c r="K86" t="s">
        <v>56</v>
      </c>
      <c r="L86">
        <v>14</v>
      </c>
      <c r="M86" t="s">
        <v>14</v>
      </c>
      <c r="N86">
        <v>80000</v>
      </c>
      <c r="O86">
        <v>10000</v>
      </c>
      <c r="S86" t="s">
        <v>29</v>
      </c>
      <c r="T86" t="s">
        <v>29</v>
      </c>
    </row>
    <row r="87" spans="6:20" x14ac:dyDescent="0.2">
      <c r="F87">
        <v>1648579</v>
      </c>
      <c r="G87" t="s">
        <v>8</v>
      </c>
      <c r="H87" t="s">
        <v>9</v>
      </c>
      <c r="I87" t="s">
        <v>160</v>
      </c>
      <c r="J87" t="s">
        <v>52</v>
      </c>
      <c r="K87" t="s">
        <v>15</v>
      </c>
      <c r="L87">
        <v>15</v>
      </c>
      <c r="M87" t="s">
        <v>14</v>
      </c>
      <c r="N87">
        <v>120000</v>
      </c>
      <c r="O87">
        <v>63000</v>
      </c>
      <c r="P87">
        <v>63000</v>
      </c>
      <c r="S87" t="s">
        <v>29</v>
      </c>
      <c r="T87" t="s">
        <v>29</v>
      </c>
    </row>
    <row r="88" spans="6:20" x14ac:dyDescent="0.2">
      <c r="F88">
        <v>804481</v>
      </c>
      <c r="G88" t="s">
        <v>34</v>
      </c>
      <c r="H88" t="s">
        <v>281</v>
      </c>
      <c r="I88" t="s">
        <v>161</v>
      </c>
      <c r="J88" t="s">
        <v>53</v>
      </c>
      <c r="K88" t="s">
        <v>80</v>
      </c>
      <c r="L88">
        <v>11</v>
      </c>
      <c r="M88" t="s">
        <v>82</v>
      </c>
      <c r="N88">
        <v>70000</v>
      </c>
      <c r="O88">
        <v>18000</v>
      </c>
      <c r="S88" t="s">
        <v>29</v>
      </c>
      <c r="T88" t="s">
        <v>29</v>
      </c>
    </row>
    <row r="89" spans="6:20" x14ac:dyDescent="0.2">
      <c r="F89">
        <v>113225</v>
      </c>
      <c r="G89" t="s">
        <v>39</v>
      </c>
      <c r="H89" t="s">
        <v>49</v>
      </c>
      <c r="I89" t="s">
        <v>162</v>
      </c>
      <c r="J89" t="s">
        <v>54</v>
      </c>
      <c r="K89" t="s">
        <v>77</v>
      </c>
      <c r="L89">
        <v>10</v>
      </c>
      <c r="M89" t="s">
        <v>82</v>
      </c>
      <c r="N89">
        <v>46008</v>
      </c>
      <c r="O89">
        <v>8000</v>
      </c>
      <c r="S89" t="s">
        <v>29</v>
      </c>
      <c r="T89" t="s">
        <v>29</v>
      </c>
    </row>
    <row r="90" spans="6:20" x14ac:dyDescent="0.2">
      <c r="F90">
        <v>103998</v>
      </c>
      <c r="G90" t="s">
        <v>40</v>
      </c>
      <c r="H90" t="s">
        <v>280</v>
      </c>
      <c r="I90" t="s">
        <v>163</v>
      </c>
      <c r="J90" t="s">
        <v>54</v>
      </c>
      <c r="K90" t="s">
        <v>78</v>
      </c>
      <c r="L90">
        <v>10</v>
      </c>
      <c r="M90" t="s">
        <v>82</v>
      </c>
      <c r="N90">
        <v>63000</v>
      </c>
      <c r="O90">
        <v>11000</v>
      </c>
      <c r="S90" t="s">
        <v>29</v>
      </c>
      <c r="T90" t="s">
        <v>29</v>
      </c>
    </row>
    <row r="91" spans="6:20" x14ac:dyDescent="0.2">
      <c r="F91">
        <v>804166</v>
      </c>
      <c r="G91" t="s">
        <v>279</v>
      </c>
      <c r="H91" t="s">
        <v>277</v>
      </c>
      <c r="I91" t="s">
        <v>164</v>
      </c>
      <c r="J91" t="s">
        <v>52</v>
      </c>
      <c r="K91" t="s">
        <v>76</v>
      </c>
      <c r="L91">
        <v>11</v>
      </c>
      <c r="M91" t="s">
        <v>82</v>
      </c>
      <c r="N91">
        <v>70000</v>
      </c>
      <c r="O91">
        <v>7000</v>
      </c>
      <c r="S91" t="s">
        <v>29</v>
      </c>
      <c r="T91" t="s">
        <v>29</v>
      </c>
    </row>
    <row r="92" spans="6:20" x14ac:dyDescent="0.2">
      <c r="F92">
        <v>39209</v>
      </c>
      <c r="G92" t="s">
        <v>38</v>
      </c>
      <c r="H92" t="s">
        <v>48</v>
      </c>
      <c r="I92" t="s">
        <v>165</v>
      </c>
      <c r="J92" t="s">
        <v>54</v>
      </c>
      <c r="K92" t="s">
        <v>77</v>
      </c>
      <c r="L92">
        <v>11</v>
      </c>
      <c r="M92" t="s">
        <v>82</v>
      </c>
      <c r="N92">
        <v>70008</v>
      </c>
      <c r="O92">
        <v>20000</v>
      </c>
      <c r="S92" t="s">
        <v>29</v>
      </c>
      <c r="T92" t="s">
        <v>29</v>
      </c>
    </row>
    <row r="93" spans="6:20" x14ac:dyDescent="0.2">
      <c r="F93">
        <v>1245</v>
      </c>
      <c r="G93" t="s">
        <v>278</v>
      </c>
      <c r="H93" t="s">
        <v>44</v>
      </c>
      <c r="I93" t="s">
        <v>166</v>
      </c>
      <c r="J93" t="s">
        <v>53</v>
      </c>
      <c r="K93" t="s">
        <v>79</v>
      </c>
      <c r="L93">
        <v>12</v>
      </c>
      <c r="M93" t="s">
        <v>82</v>
      </c>
      <c r="N93">
        <v>46000</v>
      </c>
      <c r="O93">
        <v>11000</v>
      </c>
      <c r="S93" t="s">
        <v>29</v>
      </c>
      <c r="T93" t="s">
        <v>29</v>
      </c>
    </row>
    <row r="94" spans="6:20" x14ac:dyDescent="0.2">
      <c r="F94">
        <v>801068</v>
      </c>
      <c r="G94" t="s">
        <v>41</v>
      </c>
      <c r="H94" t="s">
        <v>290</v>
      </c>
      <c r="I94" t="s">
        <v>167</v>
      </c>
      <c r="J94" t="s">
        <v>54</v>
      </c>
      <c r="K94" t="s">
        <v>78</v>
      </c>
      <c r="L94">
        <v>10</v>
      </c>
      <c r="M94" t="s">
        <v>82</v>
      </c>
      <c r="N94">
        <v>70000</v>
      </c>
      <c r="O94">
        <v>10000</v>
      </c>
      <c r="S94" t="s">
        <v>29</v>
      </c>
      <c r="T94" t="s">
        <v>29</v>
      </c>
    </row>
    <row r="95" spans="6:20" x14ac:dyDescent="0.2">
      <c r="F95">
        <v>803352</v>
      </c>
      <c r="G95" t="s">
        <v>273</v>
      </c>
      <c r="H95" t="s">
        <v>274</v>
      </c>
      <c r="I95" t="s">
        <v>156</v>
      </c>
      <c r="J95" t="s">
        <v>53</v>
      </c>
      <c r="K95" t="s">
        <v>81</v>
      </c>
      <c r="L95">
        <v>12</v>
      </c>
      <c r="M95" t="s">
        <v>82</v>
      </c>
      <c r="N95">
        <v>72000</v>
      </c>
      <c r="O95">
        <v>20000</v>
      </c>
      <c r="S95" t="s">
        <v>29</v>
      </c>
      <c r="T95" t="s">
        <v>29</v>
      </c>
    </row>
    <row r="96" spans="6:20" x14ac:dyDescent="0.2">
      <c r="F96">
        <v>39426</v>
      </c>
      <c r="G96" t="s">
        <v>288</v>
      </c>
      <c r="H96" t="s">
        <v>289</v>
      </c>
      <c r="I96" t="s">
        <v>255</v>
      </c>
      <c r="J96" t="s">
        <v>54</v>
      </c>
      <c r="K96" t="s">
        <v>77</v>
      </c>
      <c r="L96">
        <v>10</v>
      </c>
      <c r="M96" t="s">
        <v>82</v>
      </c>
      <c r="N96">
        <v>60000</v>
      </c>
      <c r="O96">
        <v>12000</v>
      </c>
      <c r="S96" t="s">
        <v>29</v>
      </c>
      <c r="T96" t="s">
        <v>30</v>
      </c>
    </row>
    <row r="97" spans="6:20" x14ac:dyDescent="0.2">
      <c r="F97">
        <v>39874</v>
      </c>
      <c r="G97" t="s">
        <v>36</v>
      </c>
      <c r="H97" t="s">
        <v>276</v>
      </c>
      <c r="I97" t="s">
        <v>157</v>
      </c>
      <c r="J97" t="s">
        <v>53</v>
      </c>
      <c r="K97" t="s">
        <v>76</v>
      </c>
      <c r="L97">
        <v>11</v>
      </c>
      <c r="M97" t="s">
        <v>82</v>
      </c>
      <c r="N97">
        <v>64412.307692307688</v>
      </c>
      <c r="O97">
        <v>12000</v>
      </c>
      <c r="S97" t="s">
        <v>29</v>
      </c>
      <c r="T97" t="s">
        <v>29</v>
      </c>
    </row>
    <row r="98" spans="6:20" x14ac:dyDescent="0.2">
      <c r="F98">
        <v>154987</v>
      </c>
      <c r="G98" t="s">
        <v>283</v>
      </c>
      <c r="H98" t="s">
        <v>282</v>
      </c>
      <c r="I98" t="s">
        <v>158</v>
      </c>
      <c r="J98" t="s">
        <v>52</v>
      </c>
      <c r="K98" t="s">
        <v>55</v>
      </c>
      <c r="L98">
        <v>10</v>
      </c>
      <c r="M98" t="s">
        <v>82</v>
      </c>
      <c r="N98">
        <v>30000</v>
      </c>
      <c r="O98">
        <v>10000</v>
      </c>
      <c r="S98" t="s">
        <v>29</v>
      </c>
      <c r="T98" t="s">
        <v>29</v>
      </c>
    </row>
    <row r="99" spans="6:20" x14ac:dyDescent="0.2">
      <c r="F99">
        <v>119871</v>
      </c>
      <c r="G99" t="s">
        <v>275</v>
      </c>
      <c r="H99" t="s">
        <v>42</v>
      </c>
      <c r="I99" t="s">
        <v>159</v>
      </c>
      <c r="J99" t="s">
        <v>52</v>
      </c>
      <c r="K99" t="s">
        <v>56</v>
      </c>
      <c r="L99">
        <v>14</v>
      </c>
      <c r="M99" t="s">
        <v>14</v>
      </c>
      <c r="N99">
        <v>80000</v>
      </c>
      <c r="O99">
        <v>10000</v>
      </c>
      <c r="S99" t="s">
        <v>29</v>
      </c>
      <c r="T99" t="s">
        <v>29</v>
      </c>
    </row>
    <row r="100" spans="6:20" x14ac:dyDescent="0.2">
      <c r="F100">
        <v>1648579</v>
      </c>
      <c r="G100" t="s">
        <v>8</v>
      </c>
      <c r="H100" t="s">
        <v>9</v>
      </c>
      <c r="I100" t="s">
        <v>160</v>
      </c>
      <c r="J100" t="s">
        <v>52</v>
      </c>
      <c r="K100" t="s">
        <v>15</v>
      </c>
      <c r="L100">
        <v>15</v>
      </c>
      <c r="M100" t="s">
        <v>14</v>
      </c>
      <c r="N100">
        <v>120000</v>
      </c>
      <c r="O100">
        <v>63000</v>
      </c>
      <c r="P100">
        <v>63000</v>
      </c>
      <c r="S100" t="s">
        <v>29</v>
      </c>
      <c r="T100" t="s">
        <v>29</v>
      </c>
    </row>
    <row r="101" spans="6:20" x14ac:dyDescent="0.2">
      <c r="F101">
        <v>804481</v>
      </c>
      <c r="G101" t="s">
        <v>34</v>
      </c>
      <c r="H101" t="s">
        <v>281</v>
      </c>
      <c r="I101" t="s">
        <v>161</v>
      </c>
      <c r="J101" t="s">
        <v>53</v>
      </c>
      <c r="K101" t="s">
        <v>80</v>
      </c>
      <c r="L101">
        <v>11</v>
      </c>
      <c r="M101" t="s">
        <v>82</v>
      </c>
      <c r="N101">
        <v>70000</v>
      </c>
      <c r="O101">
        <v>18000</v>
      </c>
      <c r="S101" t="s">
        <v>29</v>
      </c>
      <c r="T101" t="s">
        <v>29</v>
      </c>
    </row>
    <row r="102" spans="6:20" x14ac:dyDescent="0.2">
      <c r="F102">
        <v>113225</v>
      </c>
      <c r="G102" t="s">
        <v>39</v>
      </c>
      <c r="H102" t="s">
        <v>49</v>
      </c>
      <c r="I102" t="s">
        <v>162</v>
      </c>
      <c r="J102" t="s">
        <v>54</v>
      </c>
      <c r="K102" t="s">
        <v>77</v>
      </c>
      <c r="L102">
        <v>10</v>
      </c>
      <c r="M102" t="s">
        <v>82</v>
      </c>
      <c r="N102">
        <v>46008</v>
      </c>
      <c r="O102">
        <v>8000</v>
      </c>
      <c r="S102" t="s">
        <v>29</v>
      </c>
      <c r="T102" t="s">
        <v>29</v>
      </c>
    </row>
    <row r="103" spans="6:20" x14ac:dyDescent="0.2">
      <c r="F103">
        <v>103998</v>
      </c>
      <c r="G103" t="s">
        <v>40</v>
      </c>
      <c r="H103" t="s">
        <v>280</v>
      </c>
      <c r="I103" t="s">
        <v>163</v>
      </c>
      <c r="J103" t="s">
        <v>54</v>
      </c>
      <c r="K103" t="s">
        <v>78</v>
      </c>
      <c r="L103">
        <v>10</v>
      </c>
      <c r="M103" t="s">
        <v>82</v>
      </c>
      <c r="N103">
        <v>63000</v>
      </c>
      <c r="O103">
        <v>11000</v>
      </c>
      <c r="S103" t="s">
        <v>29</v>
      </c>
      <c r="T103" t="s">
        <v>29</v>
      </c>
    </row>
    <row r="104" spans="6:20" x14ac:dyDescent="0.2">
      <c r="F104">
        <v>804166</v>
      </c>
      <c r="G104" t="s">
        <v>279</v>
      </c>
      <c r="H104" t="s">
        <v>277</v>
      </c>
      <c r="I104" t="s">
        <v>164</v>
      </c>
      <c r="J104" t="s">
        <v>52</v>
      </c>
      <c r="K104" t="s">
        <v>76</v>
      </c>
      <c r="L104">
        <v>11</v>
      </c>
      <c r="M104" t="s">
        <v>82</v>
      </c>
      <c r="N104">
        <v>70000</v>
      </c>
      <c r="O104">
        <v>7000</v>
      </c>
      <c r="S104" t="s">
        <v>29</v>
      </c>
      <c r="T104" t="s">
        <v>29</v>
      </c>
    </row>
    <row r="105" spans="6:20" x14ac:dyDescent="0.2">
      <c r="F105">
        <v>39209</v>
      </c>
      <c r="G105" t="s">
        <v>38</v>
      </c>
      <c r="H105" t="s">
        <v>48</v>
      </c>
      <c r="I105" t="s">
        <v>165</v>
      </c>
      <c r="J105" t="s">
        <v>54</v>
      </c>
      <c r="K105" t="s">
        <v>77</v>
      </c>
      <c r="L105">
        <v>11</v>
      </c>
      <c r="M105" t="s">
        <v>82</v>
      </c>
      <c r="N105">
        <v>70008</v>
      </c>
      <c r="O105">
        <v>20000</v>
      </c>
      <c r="S105" t="s">
        <v>29</v>
      </c>
      <c r="T105" t="s">
        <v>29</v>
      </c>
    </row>
    <row r="106" spans="6:20" x14ac:dyDescent="0.2">
      <c r="F106">
        <v>1245</v>
      </c>
      <c r="G106" t="s">
        <v>278</v>
      </c>
      <c r="H106" t="s">
        <v>44</v>
      </c>
      <c r="I106" t="s">
        <v>166</v>
      </c>
      <c r="J106" t="s">
        <v>53</v>
      </c>
      <c r="K106" t="s">
        <v>79</v>
      </c>
      <c r="L106">
        <v>12</v>
      </c>
      <c r="M106" t="s">
        <v>82</v>
      </c>
      <c r="N106">
        <v>46000</v>
      </c>
      <c r="O106">
        <v>11000</v>
      </c>
      <c r="S106" t="s">
        <v>29</v>
      </c>
      <c r="T106" t="s">
        <v>29</v>
      </c>
    </row>
    <row r="107" spans="6:20" x14ac:dyDescent="0.2">
      <c r="F107">
        <v>801068</v>
      </c>
      <c r="G107" t="s">
        <v>41</v>
      </c>
      <c r="H107" t="s">
        <v>290</v>
      </c>
      <c r="I107" t="s">
        <v>167</v>
      </c>
      <c r="J107" t="s">
        <v>54</v>
      </c>
      <c r="K107" t="s">
        <v>78</v>
      </c>
      <c r="L107">
        <v>10</v>
      </c>
      <c r="M107" t="s">
        <v>82</v>
      </c>
      <c r="N107">
        <v>70000</v>
      </c>
      <c r="O107">
        <v>10000</v>
      </c>
      <c r="S107" t="s">
        <v>29</v>
      </c>
      <c r="T107" t="s">
        <v>29</v>
      </c>
    </row>
    <row r="108" spans="6:20" x14ac:dyDescent="0.2">
      <c r="F108">
        <v>803352</v>
      </c>
      <c r="G108" t="s">
        <v>273</v>
      </c>
      <c r="H108" t="s">
        <v>274</v>
      </c>
      <c r="I108" t="s">
        <v>156</v>
      </c>
      <c r="J108" t="s">
        <v>53</v>
      </c>
      <c r="K108" t="s">
        <v>81</v>
      </c>
      <c r="L108">
        <v>12</v>
      </c>
      <c r="M108" t="s">
        <v>82</v>
      </c>
      <c r="N108">
        <v>72000</v>
      </c>
      <c r="O108">
        <v>20000</v>
      </c>
      <c r="S108" t="s">
        <v>29</v>
      </c>
      <c r="T108" t="s">
        <v>29</v>
      </c>
    </row>
    <row r="109" spans="6:20" x14ac:dyDescent="0.2">
      <c r="F109">
        <v>39426</v>
      </c>
      <c r="G109" t="s">
        <v>288</v>
      </c>
      <c r="H109" t="s">
        <v>289</v>
      </c>
      <c r="I109" t="s">
        <v>255</v>
      </c>
      <c r="J109" t="s">
        <v>54</v>
      </c>
      <c r="K109" t="s">
        <v>77</v>
      </c>
      <c r="L109">
        <v>10</v>
      </c>
      <c r="M109" t="s">
        <v>82</v>
      </c>
      <c r="N109">
        <v>60000</v>
      </c>
      <c r="O109">
        <v>12000</v>
      </c>
      <c r="S109" t="s">
        <v>29</v>
      </c>
      <c r="T109" t="s">
        <v>30</v>
      </c>
    </row>
    <row r="110" spans="6:20" x14ac:dyDescent="0.2">
      <c r="F110">
        <v>39874</v>
      </c>
      <c r="G110" t="s">
        <v>36</v>
      </c>
      <c r="H110" t="s">
        <v>276</v>
      </c>
      <c r="I110" t="s">
        <v>157</v>
      </c>
      <c r="J110" t="s">
        <v>53</v>
      </c>
      <c r="K110" t="s">
        <v>76</v>
      </c>
      <c r="L110">
        <v>11</v>
      </c>
      <c r="M110" t="s">
        <v>82</v>
      </c>
      <c r="N110">
        <v>64412.307692307688</v>
      </c>
      <c r="O110">
        <v>12000</v>
      </c>
      <c r="S110" t="s">
        <v>29</v>
      </c>
      <c r="T110" t="s">
        <v>29</v>
      </c>
    </row>
    <row r="111" spans="6:20" x14ac:dyDescent="0.2">
      <c r="F111">
        <v>154987</v>
      </c>
      <c r="G111" t="s">
        <v>283</v>
      </c>
      <c r="H111" t="s">
        <v>282</v>
      </c>
      <c r="I111" t="s">
        <v>158</v>
      </c>
      <c r="J111" t="s">
        <v>52</v>
      </c>
      <c r="K111" t="s">
        <v>55</v>
      </c>
      <c r="L111">
        <v>10</v>
      </c>
      <c r="M111" t="s">
        <v>82</v>
      </c>
      <c r="N111">
        <v>30000</v>
      </c>
      <c r="O111">
        <v>10000</v>
      </c>
      <c r="S111" t="s">
        <v>29</v>
      </c>
      <c r="T111" t="s">
        <v>29</v>
      </c>
    </row>
    <row r="112" spans="6:20" x14ac:dyDescent="0.2">
      <c r="F112">
        <v>119871</v>
      </c>
      <c r="G112" t="s">
        <v>275</v>
      </c>
      <c r="H112" t="s">
        <v>42</v>
      </c>
      <c r="I112" t="s">
        <v>159</v>
      </c>
      <c r="J112" t="s">
        <v>52</v>
      </c>
      <c r="K112" t="s">
        <v>56</v>
      </c>
      <c r="L112">
        <v>14</v>
      </c>
      <c r="M112" t="s">
        <v>14</v>
      </c>
      <c r="N112">
        <v>80000</v>
      </c>
      <c r="O112">
        <v>10000</v>
      </c>
      <c r="S112" t="s">
        <v>29</v>
      </c>
      <c r="T112" t="s">
        <v>29</v>
      </c>
    </row>
    <row r="113" spans="6:20" x14ac:dyDescent="0.2">
      <c r="F113">
        <v>1648579</v>
      </c>
      <c r="G113" t="s">
        <v>8</v>
      </c>
      <c r="H113" t="s">
        <v>9</v>
      </c>
      <c r="I113" t="s">
        <v>160</v>
      </c>
      <c r="J113" t="s">
        <v>52</v>
      </c>
      <c r="K113" t="s">
        <v>15</v>
      </c>
      <c r="L113">
        <v>15</v>
      </c>
      <c r="M113" t="s">
        <v>14</v>
      </c>
      <c r="N113">
        <v>120000</v>
      </c>
      <c r="O113">
        <v>63000</v>
      </c>
      <c r="P113">
        <v>63000</v>
      </c>
      <c r="S113" t="s">
        <v>29</v>
      </c>
      <c r="T113" t="s">
        <v>29</v>
      </c>
    </row>
    <row r="114" spans="6:20" x14ac:dyDescent="0.2">
      <c r="F114">
        <v>804481</v>
      </c>
      <c r="G114" t="s">
        <v>34</v>
      </c>
      <c r="H114" t="s">
        <v>281</v>
      </c>
      <c r="I114" t="s">
        <v>161</v>
      </c>
      <c r="J114" t="s">
        <v>53</v>
      </c>
      <c r="K114" t="s">
        <v>80</v>
      </c>
      <c r="L114">
        <v>11</v>
      </c>
      <c r="M114" t="s">
        <v>82</v>
      </c>
      <c r="N114">
        <v>70000</v>
      </c>
      <c r="O114">
        <v>18000</v>
      </c>
      <c r="S114" t="s">
        <v>29</v>
      </c>
      <c r="T114" t="s">
        <v>29</v>
      </c>
    </row>
    <row r="115" spans="6:20" x14ac:dyDescent="0.2">
      <c r="F115">
        <v>113225</v>
      </c>
      <c r="G115" t="s">
        <v>39</v>
      </c>
      <c r="H115" t="s">
        <v>49</v>
      </c>
      <c r="I115" t="s">
        <v>162</v>
      </c>
      <c r="J115" t="s">
        <v>54</v>
      </c>
      <c r="K115" t="s">
        <v>77</v>
      </c>
      <c r="L115">
        <v>10</v>
      </c>
      <c r="M115" t="s">
        <v>82</v>
      </c>
      <c r="N115">
        <v>46008</v>
      </c>
      <c r="O115">
        <v>8000</v>
      </c>
      <c r="S115" t="s">
        <v>29</v>
      </c>
      <c r="T115" t="s">
        <v>29</v>
      </c>
    </row>
    <row r="116" spans="6:20" x14ac:dyDescent="0.2">
      <c r="F116">
        <v>103998</v>
      </c>
      <c r="G116" t="s">
        <v>40</v>
      </c>
      <c r="H116" t="s">
        <v>280</v>
      </c>
      <c r="I116" t="s">
        <v>163</v>
      </c>
      <c r="J116" t="s">
        <v>54</v>
      </c>
      <c r="K116" t="s">
        <v>78</v>
      </c>
      <c r="L116">
        <v>10</v>
      </c>
      <c r="M116" t="s">
        <v>82</v>
      </c>
      <c r="N116">
        <v>63000</v>
      </c>
      <c r="O116">
        <v>11000</v>
      </c>
      <c r="S116" t="s">
        <v>29</v>
      </c>
      <c r="T116" t="s">
        <v>29</v>
      </c>
    </row>
    <row r="117" spans="6:20" x14ac:dyDescent="0.2">
      <c r="F117">
        <v>804166</v>
      </c>
      <c r="G117" t="s">
        <v>279</v>
      </c>
      <c r="H117" t="s">
        <v>277</v>
      </c>
      <c r="I117" t="s">
        <v>164</v>
      </c>
      <c r="J117" t="s">
        <v>52</v>
      </c>
      <c r="K117" t="s">
        <v>76</v>
      </c>
      <c r="L117">
        <v>11</v>
      </c>
      <c r="M117" t="s">
        <v>82</v>
      </c>
      <c r="N117">
        <v>70000</v>
      </c>
      <c r="O117">
        <v>7000</v>
      </c>
      <c r="S117" t="s">
        <v>29</v>
      </c>
      <c r="T117" t="s">
        <v>29</v>
      </c>
    </row>
    <row r="118" spans="6:20" x14ac:dyDescent="0.2">
      <c r="F118">
        <v>39209</v>
      </c>
      <c r="G118" t="s">
        <v>38</v>
      </c>
      <c r="H118" t="s">
        <v>48</v>
      </c>
      <c r="I118" t="s">
        <v>165</v>
      </c>
      <c r="J118" t="s">
        <v>54</v>
      </c>
      <c r="K118" t="s">
        <v>77</v>
      </c>
      <c r="L118">
        <v>11</v>
      </c>
      <c r="M118" t="s">
        <v>82</v>
      </c>
      <c r="N118">
        <v>70008</v>
      </c>
      <c r="O118">
        <v>20000</v>
      </c>
      <c r="S118" t="s">
        <v>29</v>
      </c>
      <c r="T118" t="s">
        <v>29</v>
      </c>
    </row>
    <row r="119" spans="6:20" x14ac:dyDescent="0.2">
      <c r="F119">
        <v>1245</v>
      </c>
      <c r="G119" t="s">
        <v>278</v>
      </c>
      <c r="H119" t="s">
        <v>44</v>
      </c>
      <c r="I119" t="s">
        <v>166</v>
      </c>
      <c r="J119" t="s">
        <v>53</v>
      </c>
      <c r="K119" t="s">
        <v>79</v>
      </c>
      <c r="L119">
        <v>12</v>
      </c>
      <c r="M119" t="s">
        <v>82</v>
      </c>
      <c r="N119">
        <v>46000</v>
      </c>
      <c r="O119">
        <v>11000</v>
      </c>
      <c r="S119" t="s">
        <v>29</v>
      </c>
      <c r="T119" t="s">
        <v>29</v>
      </c>
    </row>
    <row r="120" spans="6:20" x14ac:dyDescent="0.2">
      <c r="F120">
        <v>801068</v>
      </c>
      <c r="G120" t="s">
        <v>41</v>
      </c>
      <c r="H120" t="s">
        <v>290</v>
      </c>
      <c r="I120" t="s">
        <v>167</v>
      </c>
      <c r="J120" t="s">
        <v>54</v>
      </c>
      <c r="K120" t="s">
        <v>78</v>
      </c>
      <c r="L120">
        <v>10</v>
      </c>
      <c r="M120" t="s">
        <v>82</v>
      </c>
      <c r="N120">
        <v>70000</v>
      </c>
      <c r="O120">
        <v>10000</v>
      </c>
      <c r="S120" t="s">
        <v>29</v>
      </c>
      <c r="T120" t="s">
        <v>29</v>
      </c>
    </row>
  </sheetData>
  <mergeCells count="2">
    <mergeCell ref="A4:D35"/>
    <mergeCell ref="A3:D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theme="8" tint="-0.249977111117893"/>
  </sheetPr>
  <dimension ref="A2:Y120"/>
  <sheetViews>
    <sheetView workbookViewId="0"/>
  </sheetViews>
  <sheetFormatPr baseColWidth="10" defaultColWidth="8.83203125" defaultRowHeight="15" x14ac:dyDescent="0.2"/>
  <cols>
    <col min="6" max="6" width="13.33203125" customWidth="1"/>
    <col min="7" max="7" width="12.6640625" customWidth="1"/>
    <col min="8" max="8" width="12.33203125" customWidth="1"/>
    <col min="9" max="10" width="16.1640625" bestFit="1" customWidth="1"/>
    <col min="11" max="11" width="23.83203125" bestFit="1" customWidth="1"/>
    <col min="12" max="12" width="17.6640625" customWidth="1"/>
    <col min="13" max="13" width="18.6640625" customWidth="1"/>
    <col min="14" max="14" width="24.1640625" customWidth="1"/>
    <col min="15" max="15" width="28.1640625" bestFit="1" customWidth="1"/>
    <col min="16" max="16" width="18.5" bestFit="1" customWidth="1"/>
    <col min="17" max="17" width="19.5" bestFit="1" customWidth="1"/>
    <col min="18" max="18" width="12" bestFit="1" customWidth="1"/>
    <col min="19" max="19" width="11.5" customWidth="1"/>
    <col min="20" max="20" width="21.6640625" customWidth="1"/>
    <col min="22" max="22" width="19.6640625" customWidth="1"/>
    <col min="23" max="23" width="18.6640625" customWidth="1"/>
    <col min="24" max="24" width="17.6640625" customWidth="1"/>
    <col min="25" max="25" width="16.5" customWidth="1"/>
  </cols>
  <sheetData>
    <row r="2" spans="1:20" ht="16" thickBot="1" x14ac:dyDescent="0.25"/>
    <row r="3" spans="1:20" ht="22" thickBot="1" x14ac:dyDescent="0.3">
      <c r="A3" s="87" t="s">
        <v>316</v>
      </c>
      <c r="B3" s="88"/>
      <c r="C3" s="88"/>
      <c r="D3" s="89"/>
      <c r="F3" t="s">
        <v>2</v>
      </c>
      <c r="G3" t="s">
        <v>3</v>
      </c>
      <c r="H3" t="s">
        <v>4</v>
      </c>
      <c r="I3" t="s">
        <v>152</v>
      </c>
      <c r="J3" t="s">
        <v>5</v>
      </c>
      <c r="K3" t="s">
        <v>6</v>
      </c>
      <c r="L3" t="s">
        <v>7</v>
      </c>
      <c r="M3" t="s">
        <v>12</v>
      </c>
      <c r="N3" t="s">
        <v>20</v>
      </c>
      <c r="O3" t="s">
        <v>21</v>
      </c>
      <c r="P3" t="s">
        <v>22</v>
      </c>
      <c r="Q3" t="s">
        <v>23</v>
      </c>
      <c r="R3" t="s">
        <v>24</v>
      </c>
      <c r="S3" t="s">
        <v>28</v>
      </c>
      <c r="T3" t="s">
        <v>58</v>
      </c>
    </row>
    <row r="4" spans="1:20" ht="15" customHeight="1" x14ac:dyDescent="0.2">
      <c r="A4" s="86" t="s">
        <v>294</v>
      </c>
      <c r="B4" s="86"/>
      <c r="C4" s="86"/>
      <c r="D4" s="86"/>
      <c r="F4">
        <v>14638</v>
      </c>
      <c r="G4" t="s">
        <v>35</v>
      </c>
      <c r="H4" t="s">
        <v>45</v>
      </c>
      <c r="J4" t="s">
        <v>53</v>
      </c>
      <c r="K4" t="s">
        <v>81</v>
      </c>
      <c r="L4">
        <v>12</v>
      </c>
      <c r="M4" t="s">
        <v>82</v>
      </c>
      <c r="N4">
        <v>72000</v>
      </c>
      <c r="O4">
        <v>20000</v>
      </c>
      <c r="S4" t="s">
        <v>29</v>
      </c>
      <c r="T4" t="s">
        <v>29</v>
      </c>
    </row>
    <row r="5" spans="1:20" x14ac:dyDescent="0.2">
      <c r="A5" s="86"/>
      <c r="B5" s="86"/>
      <c r="C5" s="86"/>
      <c r="D5" s="86"/>
      <c r="F5">
        <v>39426</v>
      </c>
      <c r="G5" t="s">
        <v>37</v>
      </c>
      <c r="H5" t="s">
        <v>47</v>
      </c>
      <c r="J5" t="s">
        <v>54</v>
      </c>
      <c r="K5" t="s">
        <v>77</v>
      </c>
      <c r="L5">
        <v>10</v>
      </c>
      <c r="M5" t="s">
        <v>82</v>
      </c>
      <c r="N5">
        <v>60000</v>
      </c>
      <c r="O5">
        <v>12000</v>
      </c>
      <c r="S5" t="s">
        <v>29</v>
      </c>
      <c r="T5" t="s">
        <v>30</v>
      </c>
    </row>
    <row r="6" spans="1:20" x14ac:dyDescent="0.2">
      <c r="A6" s="86"/>
      <c r="B6" s="86"/>
      <c r="C6" s="86"/>
      <c r="D6" s="86"/>
      <c r="F6">
        <v>39874</v>
      </c>
      <c r="G6" t="s">
        <v>36</v>
      </c>
      <c r="H6" t="s">
        <v>46</v>
      </c>
      <c r="J6" t="s">
        <v>53</v>
      </c>
      <c r="K6" t="s">
        <v>76</v>
      </c>
      <c r="L6">
        <v>11</v>
      </c>
      <c r="M6" t="s">
        <v>82</v>
      </c>
      <c r="N6">
        <v>64412.307692307688</v>
      </c>
      <c r="O6">
        <v>12000</v>
      </c>
      <c r="S6" t="s">
        <v>29</v>
      </c>
      <c r="T6" t="s">
        <v>29</v>
      </c>
    </row>
    <row r="7" spans="1:20" x14ac:dyDescent="0.2">
      <c r="A7" s="86"/>
      <c r="B7" s="86"/>
      <c r="C7" s="86"/>
      <c r="D7" s="86"/>
      <c r="F7">
        <v>154987</v>
      </c>
      <c r="G7" t="s">
        <v>26</v>
      </c>
      <c r="H7" t="s">
        <v>27</v>
      </c>
      <c r="J7" t="s">
        <v>52</v>
      </c>
      <c r="K7" t="s">
        <v>55</v>
      </c>
      <c r="L7">
        <v>10</v>
      </c>
      <c r="M7" t="s">
        <v>82</v>
      </c>
      <c r="N7">
        <v>30000</v>
      </c>
      <c r="O7">
        <v>10000</v>
      </c>
      <c r="S7" t="s">
        <v>29</v>
      </c>
      <c r="T7" t="s">
        <v>29</v>
      </c>
    </row>
    <row r="8" spans="1:20" x14ac:dyDescent="0.2">
      <c r="A8" s="86"/>
      <c r="B8" s="86"/>
      <c r="C8" s="86"/>
      <c r="D8" s="86"/>
      <c r="F8">
        <v>119871</v>
      </c>
      <c r="G8" t="s">
        <v>31</v>
      </c>
      <c r="H8" t="s">
        <v>42</v>
      </c>
      <c r="J8" t="s">
        <v>52</v>
      </c>
      <c r="K8" t="s">
        <v>56</v>
      </c>
      <c r="L8">
        <v>14</v>
      </c>
      <c r="M8" t="s">
        <v>14</v>
      </c>
      <c r="N8">
        <v>80000</v>
      </c>
      <c r="O8">
        <v>10000</v>
      </c>
      <c r="S8" t="s">
        <v>29</v>
      </c>
      <c r="T8" t="s">
        <v>29</v>
      </c>
    </row>
    <row r="9" spans="1:20" x14ac:dyDescent="0.2">
      <c r="A9" s="86"/>
      <c r="B9" s="86"/>
      <c r="C9" s="86"/>
      <c r="D9" s="86"/>
      <c r="F9">
        <v>1648579</v>
      </c>
      <c r="G9" t="s">
        <v>8</v>
      </c>
      <c r="H9" t="s">
        <v>9</v>
      </c>
      <c r="J9" t="s">
        <v>52</v>
      </c>
      <c r="K9" t="s">
        <v>15</v>
      </c>
      <c r="L9">
        <v>15</v>
      </c>
      <c r="M9" t="s">
        <v>14</v>
      </c>
      <c r="N9">
        <v>120000</v>
      </c>
      <c r="O9">
        <v>63000</v>
      </c>
      <c r="P9">
        <v>63000</v>
      </c>
      <c r="S9" t="s">
        <v>29</v>
      </c>
      <c r="T9" t="s">
        <v>29</v>
      </c>
    </row>
    <row r="10" spans="1:20" x14ac:dyDescent="0.2">
      <c r="A10" s="86"/>
      <c r="B10" s="86"/>
      <c r="C10" s="86"/>
      <c r="D10" s="86"/>
      <c r="F10">
        <v>804481</v>
      </c>
      <c r="G10" t="s">
        <v>34</v>
      </c>
      <c r="H10" t="s">
        <v>291</v>
      </c>
      <c r="J10" t="s">
        <v>53</v>
      </c>
      <c r="K10" t="s">
        <v>80</v>
      </c>
      <c r="L10">
        <v>11</v>
      </c>
      <c r="M10" t="s">
        <v>82</v>
      </c>
      <c r="N10">
        <v>70000</v>
      </c>
      <c r="O10">
        <v>18000</v>
      </c>
      <c r="S10" t="s">
        <v>29</v>
      </c>
      <c r="T10" t="s">
        <v>29</v>
      </c>
    </row>
    <row r="11" spans="1:20" x14ac:dyDescent="0.2">
      <c r="A11" s="86"/>
      <c r="B11" s="86"/>
      <c r="C11" s="86"/>
      <c r="D11" s="86"/>
      <c r="F11">
        <v>113225</v>
      </c>
      <c r="G11" t="s">
        <v>39</v>
      </c>
      <c r="H11" t="s">
        <v>49</v>
      </c>
      <c r="J11" t="s">
        <v>54</v>
      </c>
      <c r="K11" t="s">
        <v>77</v>
      </c>
      <c r="L11">
        <v>10</v>
      </c>
      <c r="M11" t="s">
        <v>82</v>
      </c>
      <c r="N11">
        <v>46008</v>
      </c>
      <c r="O11">
        <v>8000</v>
      </c>
      <c r="S11" t="s">
        <v>29</v>
      </c>
      <c r="T11" t="s">
        <v>29</v>
      </c>
    </row>
    <row r="12" spans="1:20" x14ac:dyDescent="0.2">
      <c r="A12" s="86"/>
      <c r="B12" s="86"/>
      <c r="C12" s="86"/>
      <c r="D12" s="86"/>
      <c r="F12">
        <v>103998</v>
      </c>
      <c r="G12" t="s">
        <v>40</v>
      </c>
      <c r="H12" t="s">
        <v>50</v>
      </c>
      <c r="J12" t="s">
        <v>54</v>
      </c>
      <c r="K12" t="s">
        <v>78</v>
      </c>
      <c r="L12">
        <v>10</v>
      </c>
      <c r="M12" t="s">
        <v>82</v>
      </c>
      <c r="N12">
        <v>63000</v>
      </c>
      <c r="O12">
        <v>11000</v>
      </c>
      <c r="S12" t="s">
        <v>29</v>
      </c>
      <c r="T12" t="s">
        <v>29</v>
      </c>
    </row>
    <row r="13" spans="1:20" x14ac:dyDescent="0.2">
      <c r="A13" s="86"/>
      <c r="B13" s="86"/>
      <c r="C13" s="86"/>
      <c r="D13" s="86"/>
      <c r="F13">
        <v>804166</v>
      </c>
      <c r="G13" t="s">
        <v>32</v>
      </c>
      <c r="H13" t="s">
        <v>43</v>
      </c>
      <c r="J13" t="s">
        <v>52</v>
      </c>
      <c r="K13" t="s">
        <v>76</v>
      </c>
      <c r="L13">
        <v>11</v>
      </c>
      <c r="M13" t="s">
        <v>82</v>
      </c>
      <c r="N13">
        <v>70000</v>
      </c>
      <c r="O13">
        <v>7000</v>
      </c>
      <c r="S13" t="s">
        <v>29</v>
      </c>
      <c r="T13" t="s">
        <v>29</v>
      </c>
    </row>
    <row r="14" spans="1:20" x14ac:dyDescent="0.2">
      <c r="A14" s="86"/>
      <c r="B14" s="86"/>
      <c r="C14" s="86"/>
      <c r="D14" s="86"/>
      <c r="F14">
        <v>39209</v>
      </c>
      <c r="G14" t="s">
        <v>38</v>
      </c>
      <c r="H14" t="s">
        <v>48</v>
      </c>
      <c r="J14" t="s">
        <v>54</v>
      </c>
      <c r="K14" t="s">
        <v>77</v>
      </c>
      <c r="L14">
        <v>11</v>
      </c>
      <c r="M14" t="s">
        <v>82</v>
      </c>
      <c r="N14">
        <v>70008</v>
      </c>
      <c r="O14">
        <v>20000</v>
      </c>
      <c r="S14" t="s">
        <v>29</v>
      </c>
      <c r="T14" t="s">
        <v>29</v>
      </c>
    </row>
    <row r="15" spans="1:20" x14ac:dyDescent="0.2">
      <c r="A15" s="86"/>
      <c r="B15" s="86"/>
      <c r="C15" s="86"/>
      <c r="D15" s="86"/>
      <c r="F15">
        <v>1245</v>
      </c>
      <c r="G15" t="s">
        <v>33</v>
      </c>
      <c r="H15" t="s">
        <v>44</v>
      </c>
      <c r="J15" t="s">
        <v>53</v>
      </c>
      <c r="K15" t="s">
        <v>79</v>
      </c>
      <c r="L15">
        <v>12</v>
      </c>
      <c r="M15" t="s">
        <v>82</v>
      </c>
      <c r="N15">
        <v>46000</v>
      </c>
      <c r="O15">
        <v>11000</v>
      </c>
      <c r="S15" t="s">
        <v>29</v>
      </c>
      <c r="T15" t="s">
        <v>29</v>
      </c>
    </row>
    <row r="16" spans="1:20" x14ac:dyDescent="0.2">
      <c r="A16" s="86"/>
      <c r="B16" s="86"/>
      <c r="C16" s="86"/>
      <c r="D16" s="86"/>
      <c r="F16">
        <v>801068</v>
      </c>
      <c r="G16" t="s">
        <v>41</v>
      </c>
      <c r="H16" t="s">
        <v>51</v>
      </c>
      <c r="J16" t="s">
        <v>54</v>
      </c>
      <c r="K16" t="s">
        <v>78</v>
      </c>
      <c r="L16">
        <v>10</v>
      </c>
      <c r="M16" t="s">
        <v>82</v>
      </c>
      <c r="N16">
        <v>70000</v>
      </c>
      <c r="O16">
        <v>10000</v>
      </c>
      <c r="S16" t="s">
        <v>29</v>
      </c>
      <c r="T16" t="s">
        <v>29</v>
      </c>
    </row>
    <row r="17" spans="1:25" x14ac:dyDescent="0.2">
      <c r="A17" s="86"/>
      <c r="B17" s="86"/>
      <c r="C17" s="86"/>
      <c r="D17" s="86"/>
      <c r="F17">
        <v>803352</v>
      </c>
      <c r="G17" t="s">
        <v>35</v>
      </c>
      <c r="H17" t="s">
        <v>45</v>
      </c>
      <c r="J17" t="s">
        <v>53</v>
      </c>
      <c r="K17" t="s">
        <v>81</v>
      </c>
      <c r="L17">
        <v>12</v>
      </c>
      <c r="M17" t="s">
        <v>82</v>
      </c>
      <c r="N17">
        <v>72000</v>
      </c>
      <c r="O17">
        <v>20000</v>
      </c>
      <c r="S17" t="s">
        <v>29</v>
      </c>
      <c r="T17" t="s">
        <v>29</v>
      </c>
    </row>
    <row r="18" spans="1:25" x14ac:dyDescent="0.2">
      <c r="A18" s="86"/>
      <c r="B18" s="86"/>
      <c r="C18" s="86"/>
      <c r="D18" s="86"/>
      <c r="V18" t="str">
        <f t="shared" ref="V18:W68" si="0">TRIM(G18)</f>
        <v/>
      </c>
      <c r="W18" t="str">
        <f t="shared" si="0"/>
        <v/>
      </c>
      <c r="X18" t="str">
        <f t="shared" ref="X18:Y68" si="1">PROPER(V18)</f>
        <v/>
      </c>
      <c r="Y18" t="str">
        <f t="shared" si="1"/>
        <v/>
      </c>
    </row>
    <row r="19" spans="1:25" x14ac:dyDescent="0.2">
      <c r="A19" s="86"/>
      <c r="B19" s="86"/>
      <c r="C19" s="86"/>
      <c r="D19" s="86"/>
      <c r="V19" t="str">
        <f t="shared" si="0"/>
        <v/>
      </c>
      <c r="W19" t="str">
        <f t="shared" si="0"/>
        <v/>
      </c>
      <c r="X19" t="str">
        <f t="shared" si="1"/>
        <v/>
      </c>
      <c r="Y19" t="str">
        <f t="shared" si="1"/>
        <v/>
      </c>
    </row>
    <row r="20" spans="1:25" x14ac:dyDescent="0.2">
      <c r="A20" s="86"/>
      <c r="B20" s="86"/>
      <c r="C20" s="86"/>
      <c r="D20" s="86"/>
      <c r="V20" t="str">
        <f t="shared" si="0"/>
        <v/>
      </c>
      <c r="W20" t="str">
        <f t="shared" si="0"/>
        <v/>
      </c>
      <c r="X20" t="str">
        <f t="shared" si="1"/>
        <v/>
      </c>
      <c r="Y20" t="str">
        <f t="shared" si="1"/>
        <v/>
      </c>
    </row>
    <row r="21" spans="1:25" x14ac:dyDescent="0.2">
      <c r="A21" s="86"/>
      <c r="B21" s="86"/>
      <c r="C21" s="86"/>
      <c r="D21" s="86"/>
      <c r="V21" t="str">
        <f t="shared" si="0"/>
        <v/>
      </c>
      <c r="W21" t="str">
        <f t="shared" si="0"/>
        <v/>
      </c>
      <c r="X21" t="str">
        <f t="shared" si="1"/>
        <v/>
      </c>
      <c r="Y21" t="str">
        <f t="shared" si="1"/>
        <v/>
      </c>
    </row>
    <row r="22" spans="1:25" x14ac:dyDescent="0.2">
      <c r="A22" s="86"/>
      <c r="B22" s="86"/>
      <c r="C22" s="86"/>
      <c r="D22" s="86"/>
      <c r="V22" t="str">
        <f t="shared" si="0"/>
        <v/>
      </c>
      <c r="W22" t="str">
        <f t="shared" si="0"/>
        <v/>
      </c>
      <c r="X22" t="str">
        <f t="shared" si="1"/>
        <v/>
      </c>
      <c r="Y22" t="str">
        <f t="shared" si="1"/>
        <v/>
      </c>
    </row>
    <row r="23" spans="1:25" x14ac:dyDescent="0.2">
      <c r="A23" s="86"/>
      <c r="B23" s="86"/>
      <c r="C23" s="86"/>
      <c r="D23" s="86"/>
      <c r="V23" t="str">
        <f t="shared" si="0"/>
        <v/>
      </c>
      <c r="W23" t="str">
        <f t="shared" si="0"/>
        <v/>
      </c>
      <c r="X23" t="str">
        <f t="shared" si="1"/>
        <v/>
      </c>
      <c r="Y23" t="str">
        <f t="shared" si="1"/>
        <v/>
      </c>
    </row>
    <row r="24" spans="1:25" x14ac:dyDescent="0.2">
      <c r="A24" s="86"/>
      <c r="B24" s="86"/>
      <c r="C24" s="86"/>
      <c r="D24" s="86"/>
      <c r="V24" t="str">
        <f t="shared" si="0"/>
        <v/>
      </c>
      <c r="W24" t="str">
        <f t="shared" si="0"/>
        <v/>
      </c>
      <c r="X24" t="str">
        <f t="shared" si="1"/>
        <v/>
      </c>
      <c r="Y24" t="str">
        <f t="shared" si="1"/>
        <v/>
      </c>
    </row>
    <row r="25" spans="1:25" x14ac:dyDescent="0.2">
      <c r="A25" s="86"/>
      <c r="B25" s="86"/>
      <c r="C25" s="86"/>
      <c r="D25" s="86"/>
      <c r="V25" t="str">
        <f t="shared" si="0"/>
        <v/>
      </c>
      <c r="W25" t="str">
        <f t="shared" si="0"/>
        <v/>
      </c>
      <c r="X25" t="str">
        <f t="shared" si="1"/>
        <v/>
      </c>
      <c r="Y25" t="str">
        <f t="shared" si="1"/>
        <v/>
      </c>
    </row>
    <row r="26" spans="1:25" x14ac:dyDescent="0.2">
      <c r="A26" s="86"/>
      <c r="B26" s="86"/>
      <c r="C26" s="86"/>
      <c r="D26" s="86"/>
      <c r="V26" t="str">
        <f t="shared" si="0"/>
        <v/>
      </c>
      <c r="W26" t="str">
        <f t="shared" si="0"/>
        <v/>
      </c>
      <c r="X26" t="str">
        <f t="shared" si="1"/>
        <v/>
      </c>
      <c r="Y26" t="str">
        <f t="shared" si="1"/>
        <v/>
      </c>
    </row>
    <row r="27" spans="1:25" x14ac:dyDescent="0.2">
      <c r="A27" s="86"/>
      <c r="B27" s="86"/>
      <c r="C27" s="86"/>
      <c r="D27" s="86"/>
      <c r="V27" t="str">
        <f t="shared" si="0"/>
        <v/>
      </c>
      <c r="W27" t="str">
        <f t="shared" si="0"/>
        <v/>
      </c>
      <c r="X27" t="str">
        <f t="shared" si="1"/>
        <v/>
      </c>
      <c r="Y27" t="str">
        <f t="shared" si="1"/>
        <v/>
      </c>
    </row>
    <row r="28" spans="1:25" x14ac:dyDescent="0.2">
      <c r="A28" s="86"/>
      <c r="B28" s="86"/>
      <c r="C28" s="86"/>
      <c r="D28" s="86"/>
      <c r="V28" t="str">
        <f t="shared" si="0"/>
        <v/>
      </c>
      <c r="W28" t="str">
        <f t="shared" si="0"/>
        <v/>
      </c>
      <c r="X28" t="str">
        <f t="shared" si="1"/>
        <v/>
      </c>
      <c r="Y28" t="str">
        <f t="shared" si="1"/>
        <v/>
      </c>
    </row>
    <row r="29" spans="1:25" x14ac:dyDescent="0.2">
      <c r="A29" s="86"/>
      <c r="B29" s="86"/>
      <c r="C29" s="86"/>
      <c r="D29" s="86"/>
      <c r="V29" t="str">
        <f t="shared" si="0"/>
        <v/>
      </c>
      <c r="W29" t="str">
        <f t="shared" si="0"/>
        <v/>
      </c>
      <c r="X29" t="str">
        <f t="shared" si="1"/>
        <v/>
      </c>
      <c r="Y29" t="str">
        <f t="shared" si="1"/>
        <v/>
      </c>
    </row>
    <row r="30" spans="1:25" x14ac:dyDescent="0.2">
      <c r="A30" s="86"/>
      <c r="B30" s="86"/>
      <c r="C30" s="86"/>
      <c r="D30" s="86"/>
      <c r="V30" t="str">
        <f t="shared" si="0"/>
        <v/>
      </c>
      <c r="W30" t="str">
        <f t="shared" si="0"/>
        <v/>
      </c>
      <c r="X30" t="str">
        <f t="shared" si="1"/>
        <v/>
      </c>
      <c r="Y30" t="str">
        <f t="shared" si="1"/>
        <v/>
      </c>
    </row>
    <row r="31" spans="1:25" x14ac:dyDescent="0.2">
      <c r="A31" s="86"/>
      <c r="B31" s="86"/>
      <c r="C31" s="86"/>
      <c r="D31" s="86"/>
      <c r="V31" t="str">
        <f t="shared" si="0"/>
        <v/>
      </c>
      <c r="W31" t="str">
        <f t="shared" si="0"/>
        <v/>
      </c>
      <c r="X31" t="str">
        <f t="shared" si="1"/>
        <v/>
      </c>
      <c r="Y31" t="str">
        <f t="shared" si="1"/>
        <v/>
      </c>
    </row>
    <row r="32" spans="1:25" x14ac:dyDescent="0.2">
      <c r="A32" s="86"/>
      <c r="B32" s="86"/>
      <c r="C32" s="86"/>
      <c r="D32" s="86"/>
      <c r="V32" t="str">
        <f t="shared" si="0"/>
        <v/>
      </c>
      <c r="W32" t="str">
        <f t="shared" si="0"/>
        <v/>
      </c>
      <c r="X32" t="str">
        <f t="shared" si="1"/>
        <v/>
      </c>
      <c r="Y32" t="str">
        <f t="shared" si="1"/>
        <v/>
      </c>
    </row>
    <row r="33" spans="1:25" x14ac:dyDescent="0.2">
      <c r="A33" s="86"/>
      <c r="B33" s="86"/>
      <c r="C33" s="86"/>
      <c r="D33" s="86"/>
      <c r="V33" t="str">
        <f t="shared" si="0"/>
        <v/>
      </c>
      <c r="W33" t="str">
        <f t="shared" si="0"/>
        <v/>
      </c>
      <c r="X33" t="str">
        <f t="shared" si="1"/>
        <v/>
      </c>
      <c r="Y33" t="str">
        <f t="shared" si="1"/>
        <v/>
      </c>
    </row>
    <row r="34" spans="1:25" x14ac:dyDescent="0.2">
      <c r="A34" s="86"/>
      <c r="B34" s="86"/>
      <c r="C34" s="86"/>
      <c r="D34" s="86"/>
      <c r="V34" t="str">
        <f t="shared" si="0"/>
        <v/>
      </c>
      <c r="W34" t="str">
        <f t="shared" si="0"/>
        <v/>
      </c>
      <c r="X34" t="str">
        <f t="shared" si="1"/>
        <v/>
      </c>
      <c r="Y34" t="str">
        <f t="shared" si="1"/>
        <v/>
      </c>
    </row>
    <row r="35" spans="1:25" x14ac:dyDescent="0.2">
      <c r="A35" s="86"/>
      <c r="B35" s="86"/>
      <c r="C35" s="86"/>
      <c r="D35" s="86"/>
      <c r="V35" t="str">
        <f t="shared" si="0"/>
        <v/>
      </c>
      <c r="W35" t="str">
        <f t="shared" si="0"/>
        <v/>
      </c>
      <c r="X35" t="str">
        <f t="shared" si="1"/>
        <v/>
      </c>
      <c r="Y35" t="str">
        <f t="shared" si="1"/>
        <v/>
      </c>
    </row>
    <row r="36" spans="1:25" x14ac:dyDescent="0.2">
      <c r="V36" t="str">
        <f t="shared" si="0"/>
        <v/>
      </c>
      <c r="W36" t="str">
        <f t="shared" si="0"/>
        <v/>
      </c>
      <c r="X36" t="str">
        <f t="shared" si="1"/>
        <v/>
      </c>
      <c r="Y36" t="str">
        <f t="shared" si="1"/>
        <v/>
      </c>
    </row>
    <row r="37" spans="1:25" x14ac:dyDescent="0.2">
      <c r="V37" t="str">
        <f t="shared" si="0"/>
        <v/>
      </c>
      <c r="W37" t="str">
        <f t="shared" si="0"/>
        <v/>
      </c>
      <c r="X37" t="str">
        <f t="shared" si="1"/>
        <v/>
      </c>
      <c r="Y37" t="str">
        <f t="shared" si="1"/>
        <v/>
      </c>
    </row>
    <row r="38" spans="1:25" x14ac:dyDescent="0.2">
      <c r="V38" t="str">
        <f t="shared" si="0"/>
        <v/>
      </c>
      <c r="W38" t="str">
        <f t="shared" si="0"/>
        <v/>
      </c>
      <c r="X38" t="str">
        <f t="shared" si="1"/>
        <v/>
      </c>
      <c r="Y38" t="str">
        <f t="shared" si="1"/>
        <v/>
      </c>
    </row>
    <row r="39" spans="1:25" x14ac:dyDescent="0.2">
      <c r="V39" t="str">
        <f t="shared" si="0"/>
        <v/>
      </c>
      <c r="W39" t="str">
        <f t="shared" si="0"/>
        <v/>
      </c>
      <c r="X39" t="str">
        <f t="shared" si="1"/>
        <v/>
      </c>
      <c r="Y39" t="str">
        <f t="shared" si="1"/>
        <v/>
      </c>
    </row>
    <row r="40" spans="1:25" x14ac:dyDescent="0.2">
      <c r="V40" t="str">
        <f t="shared" si="0"/>
        <v/>
      </c>
      <c r="W40" t="str">
        <f t="shared" si="0"/>
        <v/>
      </c>
      <c r="X40" t="str">
        <f t="shared" si="1"/>
        <v/>
      </c>
      <c r="Y40" t="str">
        <f t="shared" si="1"/>
        <v/>
      </c>
    </row>
    <row r="41" spans="1:25" x14ac:dyDescent="0.2">
      <c r="V41" t="str">
        <f t="shared" si="0"/>
        <v/>
      </c>
      <c r="W41" t="str">
        <f t="shared" si="0"/>
        <v/>
      </c>
      <c r="X41" t="str">
        <f t="shared" si="1"/>
        <v/>
      </c>
      <c r="Y41" t="str">
        <f t="shared" si="1"/>
        <v/>
      </c>
    </row>
    <row r="42" spans="1:25" x14ac:dyDescent="0.2">
      <c r="V42" t="str">
        <f t="shared" si="0"/>
        <v/>
      </c>
      <c r="W42" t="str">
        <f t="shared" si="0"/>
        <v/>
      </c>
      <c r="X42" t="str">
        <f t="shared" si="1"/>
        <v/>
      </c>
      <c r="Y42" t="str">
        <f t="shared" si="1"/>
        <v/>
      </c>
    </row>
    <row r="43" spans="1:25" x14ac:dyDescent="0.2">
      <c r="V43" t="str">
        <f t="shared" si="0"/>
        <v/>
      </c>
      <c r="W43" t="str">
        <f t="shared" si="0"/>
        <v/>
      </c>
      <c r="X43" t="str">
        <f t="shared" si="1"/>
        <v/>
      </c>
      <c r="Y43" t="str">
        <f t="shared" si="1"/>
        <v/>
      </c>
    </row>
    <row r="44" spans="1:25" x14ac:dyDescent="0.2">
      <c r="V44" t="str">
        <f t="shared" si="0"/>
        <v/>
      </c>
      <c r="W44" t="str">
        <f t="shared" si="0"/>
        <v/>
      </c>
      <c r="X44" t="str">
        <f t="shared" si="1"/>
        <v/>
      </c>
      <c r="Y44" t="str">
        <f t="shared" si="1"/>
        <v/>
      </c>
    </row>
    <row r="45" spans="1:25" x14ac:dyDescent="0.2">
      <c r="V45" t="str">
        <f t="shared" si="0"/>
        <v/>
      </c>
      <c r="W45" t="str">
        <f t="shared" si="0"/>
        <v/>
      </c>
      <c r="X45" t="str">
        <f t="shared" si="1"/>
        <v/>
      </c>
      <c r="Y45" t="str">
        <f t="shared" si="1"/>
        <v/>
      </c>
    </row>
    <row r="46" spans="1:25" x14ac:dyDescent="0.2">
      <c r="V46" t="str">
        <f t="shared" si="0"/>
        <v/>
      </c>
      <c r="W46" t="str">
        <f t="shared" si="0"/>
        <v/>
      </c>
      <c r="X46" t="str">
        <f t="shared" si="1"/>
        <v/>
      </c>
      <c r="Y46" t="str">
        <f t="shared" si="1"/>
        <v/>
      </c>
    </row>
    <row r="47" spans="1:25" x14ac:dyDescent="0.2">
      <c r="V47" t="str">
        <f t="shared" si="0"/>
        <v/>
      </c>
      <c r="W47" t="str">
        <f t="shared" si="0"/>
        <v/>
      </c>
      <c r="X47" t="str">
        <f t="shared" si="1"/>
        <v/>
      </c>
      <c r="Y47" t="str">
        <f t="shared" si="1"/>
        <v/>
      </c>
    </row>
    <row r="48" spans="1:25" x14ac:dyDescent="0.2">
      <c r="V48" t="str">
        <f t="shared" si="0"/>
        <v/>
      </c>
      <c r="W48" t="str">
        <f t="shared" si="0"/>
        <v/>
      </c>
      <c r="X48" t="str">
        <f t="shared" si="1"/>
        <v/>
      </c>
      <c r="Y48" t="str">
        <f t="shared" si="1"/>
        <v/>
      </c>
    </row>
    <row r="49" spans="22:25" x14ac:dyDescent="0.2">
      <c r="V49" t="str">
        <f t="shared" si="0"/>
        <v/>
      </c>
      <c r="W49" t="str">
        <f t="shared" si="0"/>
        <v/>
      </c>
      <c r="X49" t="str">
        <f t="shared" si="1"/>
        <v/>
      </c>
      <c r="Y49" t="str">
        <f t="shared" si="1"/>
        <v/>
      </c>
    </row>
    <row r="50" spans="22:25" x14ac:dyDescent="0.2">
      <c r="V50" t="str">
        <f t="shared" si="0"/>
        <v/>
      </c>
      <c r="W50" t="str">
        <f t="shared" si="0"/>
        <v/>
      </c>
      <c r="X50" t="str">
        <f t="shared" si="1"/>
        <v/>
      </c>
      <c r="Y50" t="str">
        <f t="shared" si="1"/>
        <v/>
      </c>
    </row>
    <row r="51" spans="22:25" x14ac:dyDescent="0.2">
      <c r="V51" t="str">
        <f t="shared" si="0"/>
        <v/>
      </c>
      <c r="W51" t="str">
        <f t="shared" si="0"/>
        <v/>
      </c>
      <c r="X51" t="str">
        <f t="shared" si="1"/>
        <v/>
      </c>
      <c r="Y51" t="str">
        <f t="shared" si="1"/>
        <v/>
      </c>
    </row>
    <row r="52" spans="22:25" x14ac:dyDescent="0.2">
      <c r="V52" t="str">
        <f t="shared" si="0"/>
        <v/>
      </c>
      <c r="W52" t="str">
        <f t="shared" si="0"/>
        <v/>
      </c>
      <c r="X52" t="str">
        <f t="shared" si="1"/>
        <v/>
      </c>
      <c r="Y52" t="str">
        <f t="shared" si="1"/>
        <v/>
      </c>
    </row>
    <row r="53" spans="22:25" x14ac:dyDescent="0.2">
      <c r="V53" t="str">
        <f t="shared" si="0"/>
        <v/>
      </c>
      <c r="W53" t="str">
        <f t="shared" si="0"/>
        <v/>
      </c>
      <c r="X53" t="str">
        <f t="shared" si="1"/>
        <v/>
      </c>
      <c r="Y53" t="str">
        <f t="shared" si="1"/>
        <v/>
      </c>
    </row>
    <row r="54" spans="22:25" x14ac:dyDescent="0.2">
      <c r="V54" t="str">
        <f t="shared" si="0"/>
        <v/>
      </c>
      <c r="W54" t="str">
        <f t="shared" si="0"/>
        <v/>
      </c>
      <c r="X54" t="str">
        <f t="shared" si="1"/>
        <v/>
      </c>
      <c r="Y54" t="str">
        <f t="shared" si="1"/>
        <v/>
      </c>
    </row>
    <row r="55" spans="22:25" x14ac:dyDescent="0.2">
      <c r="V55" t="str">
        <f t="shared" si="0"/>
        <v/>
      </c>
      <c r="W55" t="str">
        <f t="shared" si="0"/>
        <v/>
      </c>
      <c r="X55" t="str">
        <f t="shared" si="1"/>
        <v/>
      </c>
      <c r="Y55" t="str">
        <f t="shared" si="1"/>
        <v/>
      </c>
    </row>
    <row r="56" spans="22:25" x14ac:dyDescent="0.2">
      <c r="V56" t="str">
        <f t="shared" si="0"/>
        <v/>
      </c>
      <c r="W56" t="str">
        <f t="shared" si="0"/>
        <v/>
      </c>
      <c r="X56" t="str">
        <f t="shared" si="1"/>
        <v/>
      </c>
      <c r="Y56" t="str">
        <f t="shared" si="1"/>
        <v/>
      </c>
    </row>
    <row r="57" spans="22:25" x14ac:dyDescent="0.2">
      <c r="V57" t="str">
        <f t="shared" si="0"/>
        <v/>
      </c>
      <c r="W57" t="str">
        <f t="shared" si="0"/>
        <v/>
      </c>
      <c r="X57" t="str">
        <f t="shared" si="1"/>
        <v/>
      </c>
      <c r="Y57" t="str">
        <f t="shared" si="1"/>
        <v/>
      </c>
    </row>
    <row r="58" spans="22:25" x14ac:dyDescent="0.2">
      <c r="V58" t="str">
        <f t="shared" si="0"/>
        <v/>
      </c>
      <c r="W58" t="str">
        <f t="shared" si="0"/>
        <v/>
      </c>
      <c r="X58" t="str">
        <f t="shared" si="1"/>
        <v/>
      </c>
      <c r="Y58" t="str">
        <f t="shared" si="1"/>
        <v/>
      </c>
    </row>
    <row r="59" spans="22:25" x14ac:dyDescent="0.2">
      <c r="V59" t="str">
        <f t="shared" si="0"/>
        <v/>
      </c>
      <c r="W59" t="str">
        <f t="shared" si="0"/>
        <v/>
      </c>
      <c r="X59" t="str">
        <f t="shared" si="1"/>
        <v/>
      </c>
      <c r="Y59" t="str">
        <f t="shared" si="1"/>
        <v/>
      </c>
    </row>
    <row r="60" spans="22:25" x14ac:dyDescent="0.2">
      <c r="V60" t="str">
        <f t="shared" si="0"/>
        <v/>
      </c>
      <c r="W60" t="str">
        <f t="shared" si="0"/>
        <v/>
      </c>
      <c r="X60" t="str">
        <f t="shared" si="1"/>
        <v/>
      </c>
      <c r="Y60" t="str">
        <f t="shared" si="1"/>
        <v/>
      </c>
    </row>
    <row r="61" spans="22:25" x14ac:dyDescent="0.2">
      <c r="V61" t="str">
        <f t="shared" si="0"/>
        <v/>
      </c>
      <c r="W61" t="str">
        <f t="shared" si="0"/>
        <v/>
      </c>
      <c r="X61" t="str">
        <f t="shared" si="1"/>
        <v/>
      </c>
      <c r="Y61" t="str">
        <f t="shared" si="1"/>
        <v/>
      </c>
    </row>
    <row r="62" spans="22:25" x14ac:dyDescent="0.2">
      <c r="V62" t="str">
        <f t="shared" si="0"/>
        <v/>
      </c>
      <c r="W62" t="str">
        <f t="shared" si="0"/>
        <v/>
      </c>
      <c r="X62" t="str">
        <f t="shared" si="1"/>
        <v/>
      </c>
      <c r="Y62" t="str">
        <f t="shared" si="1"/>
        <v/>
      </c>
    </row>
    <row r="63" spans="22:25" x14ac:dyDescent="0.2">
      <c r="V63" t="str">
        <f t="shared" si="0"/>
        <v/>
      </c>
      <c r="W63" t="str">
        <f t="shared" si="0"/>
        <v/>
      </c>
      <c r="X63" t="str">
        <f t="shared" si="1"/>
        <v/>
      </c>
      <c r="Y63" t="str">
        <f t="shared" si="1"/>
        <v/>
      </c>
    </row>
    <row r="64" spans="22:25" x14ac:dyDescent="0.2">
      <c r="V64" t="str">
        <f t="shared" si="0"/>
        <v/>
      </c>
      <c r="W64" t="str">
        <f t="shared" si="0"/>
        <v/>
      </c>
      <c r="X64" t="str">
        <f t="shared" si="1"/>
        <v/>
      </c>
      <c r="Y64" t="str">
        <f t="shared" si="1"/>
        <v/>
      </c>
    </row>
    <row r="65" spans="22:25" x14ac:dyDescent="0.2">
      <c r="V65" t="str">
        <f t="shared" si="0"/>
        <v/>
      </c>
      <c r="W65" t="str">
        <f t="shared" si="0"/>
        <v/>
      </c>
      <c r="X65" t="str">
        <f t="shared" si="1"/>
        <v/>
      </c>
      <c r="Y65" t="str">
        <f t="shared" si="1"/>
        <v/>
      </c>
    </row>
    <row r="66" spans="22:25" x14ac:dyDescent="0.2">
      <c r="V66" t="str">
        <f t="shared" si="0"/>
        <v/>
      </c>
      <c r="W66" t="str">
        <f t="shared" si="0"/>
        <v/>
      </c>
      <c r="X66" t="str">
        <f t="shared" si="1"/>
        <v/>
      </c>
      <c r="Y66" t="str">
        <f t="shared" si="1"/>
        <v/>
      </c>
    </row>
    <row r="67" spans="22:25" x14ac:dyDescent="0.2">
      <c r="V67" t="str">
        <f t="shared" si="0"/>
        <v/>
      </c>
      <c r="W67" t="str">
        <f t="shared" si="0"/>
        <v/>
      </c>
      <c r="X67" t="str">
        <f t="shared" si="1"/>
        <v/>
      </c>
      <c r="Y67" t="str">
        <f t="shared" si="1"/>
        <v/>
      </c>
    </row>
    <row r="68" spans="22:25" x14ac:dyDescent="0.2">
      <c r="V68" t="str">
        <f t="shared" si="0"/>
        <v/>
      </c>
      <c r="W68" t="str">
        <f t="shared" si="0"/>
        <v/>
      </c>
      <c r="X68" t="str">
        <f t="shared" si="1"/>
        <v/>
      </c>
      <c r="Y68" t="str">
        <f t="shared" si="1"/>
        <v/>
      </c>
    </row>
    <row r="69" spans="22:25" x14ac:dyDescent="0.2">
      <c r="V69" t="str">
        <f t="shared" ref="V69:W120" si="2">TRIM(G69)</f>
        <v/>
      </c>
      <c r="W69" t="str">
        <f t="shared" si="2"/>
        <v/>
      </c>
      <c r="X69" t="str">
        <f t="shared" ref="X69:Y120" si="3">PROPER(V69)</f>
        <v/>
      </c>
      <c r="Y69" t="str">
        <f t="shared" si="3"/>
        <v/>
      </c>
    </row>
    <row r="70" spans="22:25" x14ac:dyDescent="0.2">
      <c r="V70" t="str">
        <f t="shared" si="2"/>
        <v/>
      </c>
      <c r="W70" t="str">
        <f t="shared" si="2"/>
        <v/>
      </c>
      <c r="X70" t="str">
        <f t="shared" si="3"/>
        <v/>
      </c>
      <c r="Y70" t="str">
        <f t="shared" si="3"/>
        <v/>
      </c>
    </row>
    <row r="71" spans="22:25" x14ac:dyDescent="0.2">
      <c r="V71" t="str">
        <f t="shared" si="2"/>
        <v/>
      </c>
      <c r="W71" t="str">
        <f t="shared" si="2"/>
        <v/>
      </c>
      <c r="X71" t="str">
        <f t="shared" si="3"/>
        <v/>
      </c>
      <c r="Y71" t="str">
        <f t="shared" si="3"/>
        <v/>
      </c>
    </row>
    <row r="72" spans="22:25" x14ac:dyDescent="0.2">
      <c r="V72" t="str">
        <f t="shared" si="2"/>
        <v/>
      </c>
      <c r="W72" t="str">
        <f t="shared" si="2"/>
        <v/>
      </c>
      <c r="X72" t="str">
        <f t="shared" si="3"/>
        <v/>
      </c>
      <c r="Y72" t="str">
        <f t="shared" si="3"/>
        <v/>
      </c>
    </row>
    <row r="73" spans="22:25" x14ac:dyDescent="0.2">
      <c r="V73" t="str">
        <f t="shared" si="2"/>
        <v/>
      </c>
      <c r="W73" t="str">
        <f t="shared" si="2"/>
        <v/>
      </c>
      <c r="X73" t="str">
        <f t="shared" si="3"/>
        <v/>
      </c>
      <c r="Y73" t="str">
        <f t="shared" si="3"/>
        <v/>
      </c>
    </row>
    <row r="74" spans="22:25" x14ac:dyDescent="0.2">
      <c r="V74" t="str">
        <f t="shared" si="2"/>
        <v/>
      </c>
      <c r="W74" t="str">
        <f t="shared" si="2"/>
        <v/>
      </c>
      <c r="X74" t="str">
        <f t="shared" si="3"/>
        <v/>
      </c>
      <c r="Y74" t="str">
        <f t="shared" si="3"/>
        <v/>
      </c>
    </row>
    <row r="75" spans="22:25" x14ac:dyDescent="0.2">
      <c r="V75" t="str">
        <f t="shared" si="2"/>
        <v/>
      </c>
      <c r="W75" t="str">
        <f t="shared" si="2"/>
        <v/>
      </c>
      <c r="X75" t="str">
        <f t="shared" si="3"/>
        <v/>
      </c>
      <c r="Y75" t="str">
        <f t="shared" si="3"/>
        <v/>
      </c>
    </row>
    <row r="76" spans="22:25" x14ac:dyDescent="0.2">
      <c r="V76" t="str">
        <f t="shared" si="2"/>
        <v/>
      </c>
      <c r="W76" t="str">
        <f t="shared" si="2"/>
        <v/>
      </c>
      <c r="X76" t="str">
        <f t="shared" si="3"/>
        <v/>
      </c>
      <c r="Y76" t="str">
        <f t="shared" si="3"/>
        <v/>
      </c>
    </row>
    <row r="77" spans="22:25" x14ac:dyDescent="0.2">
      <c r="V77" t="str">
        <f t="shared" si="2"/>
        <v/>
      </c>
      <c r="W77" t="str">
        <f t="shared" si="2"/>
        <v/>
      </c>
      <c r="X77" t="str">
        <f t="shared" si="3"/>
        <v/>
      </c>
      <c r="Y77" t="str">
        <f t="shared" si="3"/>
        <v/>
      </c>
    </row>
    <row r="78" spans="22:25" x14ac:dyDescent="0.2">
      <c r="V78" t="str">
        <f t="shared" si="2"/>
        <v/>
      </c>
      <c r="W78" t="str">
        <f t="shared" si="2"/>
        <v/>
      </c>
      <c r="X78" t="str">
        <f t="shared" si="3"/>
        <v/>
      </c>
      <c r="Y78" t="str">
        <f t="shared" si="3"/>
        <v/>
      </c>
    </row>
    <row r="79" spans="22:25" x14ac:dyDescent="0.2">
      <c r="V79" t="str">
        <f t="shared" si="2"/>
        <v/>
      </c>
      <c r="W79" t="str">
        <f t="shared" si="2"/>
        <v/>
      </c>
      <c r="X79" t="str">
        <f t="shared" si="3"/>
        <v/>
      </c>
      <c r="Y79" t="str">
        <f t="shared" si="3"/>
        <v/>
      </c>
    </row>
    <row r="80" spans="22:25" x14ac:dyDescent="0.2">
      <c r="V80" t="str">
        <f t="shared" si="2"/>
        <v/>
      </c>
      <c r="W80" t="str">
        <f t="shared" si="2"/>
        <v/>
      </c>
      <c r="X80" t="str">
        <f t="shared" si="3"/>
        <v/>
      </c>
      <c r="Y80" t="str">
        <f t="shared" si="3"/>
        <v/>
      </c>
    </row>
    <row r="81" spans="22:25" x14ac:dyDescent="0.2">
      <c r="V81" t="str">
        <f t="shared" si="2"/>
        <v/>
      </c>
      <c r="W81" t="str">
        <f t="shared" si="2"/>
        <v/>
      </c>
      <c r="X81" t="str">
        <f t="shared" si="3"/>
        <v/>
      </c>
      <c r="Y81" t="str">
        <f t="shared" si="3"/>
        <v/>
      </c>
    </row>
    <row r="82" spans="22:25" x14ac:dyDescent="0.2">
      <c r="V82" t="str">
        <f t="shared" si="2"/>
        <v/>
      </c>
      <c r="W82" t="str">
        <f t="shared" si="2"/>
        <v/>
      </c>
      <c r="X82" t="str">
        <f t="shared" si="3"/>
        <v/>
      </c>
      <c r="Y82" t="str">
        <f t="shared" si="3"/>
        <v/>
      </c>
    </row>
    <row r="83" spans="22:25" x14ac:dyDescent="0.2">
      <c r="V83" t="str">
        <f t="shared" si="2"/>
        <v/>
      </c>
      <c r="W83" t="str">
        <f t="shared" si="2"/>
        <v/>
      </c>
      <c r="X83" t="str">
        <f t="shared" si="3"/>
        <v/>
      </c>
      <c r="Y83" t="str">
        <f t="shared" si="3"/>
        <v/>
      </c>
    </row>
    <row r="84" spans="22:25" x14ac:dyDescent="0.2">
      <c r="V84" t="str">
        <f t="shared" si="2"/>
        <v/>
      </c>
      <c r="W84" t="str">
        <f t="shared" si="2"/>
        <v/>
      </c>
      <c r="X84" t="str">
        <f t="shared" si="3"/>
        <v/>
      </c>
      <c r="Y84" t="str">
        <f t="shared" si="3"/>
        <v/>
      </c>
    </row>
    <row r="85" spans="22:25" x14ac:dyDescent="0.2">
      <c r="V85" t="str">
        <f t="shared" si="2"/>
        <v/>
      </c>
      <c r="W85" t="str">
        <f t="shared" si="2"/>
        <v/>
      </c>
      <c r="X85" t="str">
        <f t="shared" si="3"/>
        <v/>
      </c>
      <c r="Y85" t="str">
        <f t="shared" si="3"/>
        <v/>
      </c>
    </row>
    <row r="86" spans="22:25" x14ac:dyDescent="0.2">
      <c r="V86" t="str">
        <f t="shared" si="2"/>
        <v/>
      </c>
      <c r="W86" t="str">
        <f t="shared" si="2"/>
        <v/>
      </c>
      <c r="X86" t="str">
        <f t="shared" si="3"/>
        <v/>
      </c>
      <c r="Y86" t="str">
        <f t="shared" si="3"/>
        <v/>
      </c>
    </row>
    <row r="87" spans="22:25" x14ac:dyDescent="0.2">
      <c r="V87" t="str">
        <f t="shared" si="2"/>
        <v/>
      </c>
      <c r="W87" t="str">
        <f t="shared" si="2"/>
        <v/>
      </c>
      <c r="X87" t="str">
        <f t="shared" si="3"/>
        <v/>
      </c>
      <c r="Y87" t="str">
        <f t="shared" si="3"/>
        <v/>
      </c>
    </row>
    <row r="88" spans="22:25" x14ac:dyDescent="0.2">
      <c r="V88" t="str">
        <f t="shared" si="2"/>
        <v/>
      </c>
      <c r="W88" t="str">
        <f t="shared" si="2"/>
        <v/>
      </c>
      <c r="X88" t="str">
        <f t="shared" si="3"/>
        <v/>
      </c>
      <c r="Y88" t="str">
        <f t="shared" si="3"/>
        <v/>
      </c>
    </row>
    <row r="89" spans="22:25" x14ac:dyDescent="0.2">
      <c r="V89" t="str">
        <f t="shared" si="2"/>
        <v/>
      </c>
      <c r="W89" t="str">
        <f t="shared" si="2"/>
        <v/>
      </c>
      <c r="X89" t="str">
        <f t="shared" si="3"/>
        <v/>
      </c>
      <c r="Y89" t="str">
        <f t="shared" si="3"/>
        <v/>
      </c>
    </row>
    <row r="90" spans="22:25" x14ac:dyDescent="0.2">
      <c r="V90" t="str">
        <f t="shared" si="2"/>
        <v/>
      </c>
      <c r="W90" t="str">
        <f t="shared" si="2"/>
        <v/>
      </c>
      <c r="X90" t="str">
        <f t="shared" si="3"/>
        <v/>
      </c>
      <c r="Y90" t="str">
        <f t="shared" si="3"/>
        <v/>
      </c>
    </row>
    <row r="91" spans="22:25" x14ac:dyDescent="0.2">
      <c r="V91" t="str">
        <f t="shared" si="2"/>
        <v/>
      </c>
      <c r="W91" t="str">
        <f t="shared" si="2"/>
        <v/>
      </c>
      <c r="X91" t="str">
        <f t="shared" si="3"/>
        <v/>
      </c>
      <c r="Y91" t="str">
        <f t="shared" si="3"/>
        <v/>
      </c>
    </row>
    <row r="92" spans="22:25" x14ac:dyDescent="0.2">
      <c r="V92" t="str">
        <f t="shared" si="2"/>
        <v/>
      </c>
      <c r="W92" t="str">
        <f t="shared" si="2"/>
        <v/>
      </c>
      <c r="X92" t="str">
        <f t="shared" si="3"/>
        <v/>
      </c>
      <c r="Y92" t="str">
        <f t="shared" si="3"/>
        <v/>
      </c>
    </row>
    <row r="93" spans="22:25" x14ac:dyDescent="0.2">
      <c r="V93" t="str">
        <f t="shared" si="2"/>
        <v/>
      </c>
      <c r="W93" t="str">
        <f t="shared" si="2"/>
        <v/>
      </c>
      <c r="X93" t="str">
        <f t="shared" si="3"/>
        <v/>
      </c>
      <c r="Y93" t="str">
        <f t="shared" si="3"/>
        <v/>
      </c>
    </row>
    <row r="94" spans="22:25" x14ac:dyDescent="0.2">
      <c r="V94" t="str">
        <f t="shared" si="2"/>
        <v/>
      </c>
      <c r="W94" t="str">
        <f t="shared" si="2"/>
        <v/>
      </c>
      <c r="X94" t="str">
        <f t="shared" si="3"/>
        <v/>
      </c>
      <c r="Y94" t="str">
        <f t="shared" si="3"/>
        <v/>
      </c>
    </row>
    <row r="95" spans="22:25" x14ac:dyDescent="0.2">
      <c r="V95" t="str">
        <f t="shared" si="2"/>
        <v/>
      </c>
      <c r="W95" t="str">
        <f t="shared" si="2"/>
        <v/>
      </c>
      <c r="X95" t="str">
        <f t="shared" si="3"/>
        <v/>
      </c>
      <c r="Y95" t="str">
        <f t="shared" si="3"/>
        <v/>
      </c>
    </row>
    <row r="96" spans="22:25" x14ac:dyDescent="0.2">
      <c r="V96" t="str">
        <f t="shared" si="2"/>
        <v/>
      </c>
      <c r="W96" t="str">
        <f t="shared" si="2"/>
        <v/>
      </c>
      <c r="X96" t="str">
        <f t="shared" si="3"/>
        <v/>
      </c>
      <c r="Y96" t="str">
        <f t="shared" si="3"/>
        <v/>
      </c>
    </row>
    <row r="97" spans="22:25" x14ac:dyDescent="0.2">
      <c r="V97" t="str">
        <f t="shared" si="2"/>
        <v/>
      </c>
      <c r="W97" t="str">
        <f t="shared" si="2"/>
        <v/>
      </c>
      <c r="X97" t="str">
        <f t="shared" si="3"/>
        <v/>
      </c>
      <c r="Y97" t="str">
        <f t="shared" si="3"/>
        <v/>
      </c>
    </row>
    <row r="98" spans="22:25" x14ac:dyDescent="0.2">
      <c r="V98" t="str">
        <f t="shared" si="2"/>
        <v/>
      </c>
      <c r="W98" t="str">
        <f t="shared" si="2"/>
        <v/>
      </c>
      <c r="X98" t="str">
        <f t="shared" si="3"/>
        <v/>
      </c>
      <c r="Y98" t="str">
        <f t="shared" si="3"/>
        <v/>
      </c>
    </row>
    <row r="99" spans="22:25" x14ac:dyDescent="0.2">
      <c r="V99" t="str">
        <f t="shared" si="2"/>
        <v/>
      </c>
      <c r="W99" t="str">
        <f t="shared" si="2"/>
        <v/>
      </c>
      <c r="X99" t="str">
        <f t="shared" si="3"/>
        <v/>
      </c>
      <c r="Y99" t="str">
        <f t="shared" si="3"/>
        <v/>
      </c>
    </row>
    <row r="100" spans="22:25" x14ac:dyDescent="0.2">
      <c r="V100" t="str">
        <f t="shared" si="2"/>
        <v/>
      </c>
      <c r="W100" t="str">
        <f t="shared" si="2"/>
        <v/>
      </c>
      <c r="X100" t="str">
        <f t="shared" si="3"/>
        <v/>
      </c>
      <c r="Y100" t="str">
        <f t="shared" si="3"/>
        <v/>
      </c>
    </row>
    <row r="101" spans="22:25" x14ac:dyDescent="0.2">
      <c r="V101" t="str">
        <f t="shared" si="2"/>
        <v/>
      </c>
      <c r="W101" t="str">
        <f t="shared" si="2"/>
        <v/>
      </c>
      <c r="X101" t="str">
        <f t="shared" si="3"/>
        <v/>
      </c>
      <c r="Y101" t="str">
        <f t="shared" si="3"/>
        <v/>
      </c>
    </row>
    <row r="102" spans="22:25" x14ac:dyDescent="0.2">
      <c r="V102" t="str">
        <f t="shared" si="2"/>
        <v/>
      </c>
      <c r="W102" t="str">
        <f t="shared" si="2"/>
        <v/>
      </c>
      <c r="X102" t="str">
        <f t="shared" si="3"/>
        <v/>
      </c>
      <c r="Y102" t="str">
        <f t="shared" si="3"/>
        <v/>
      </c>
    </row>
    <row r="103" spans="22:25" x14ac:dyDescent="0.2">
      <c r="V103" t="str">
        <f t="shared" si="2"/>
        <v/>
      </c>
      <c r="W103" t="str">
        <f t="shared" si="2"/>
        <v/>
      </c>
      <c r="X103" t="str">
        <f t="shared" si="3"/>
        <v/>
      </c>
      <c r="Y103" t="str">
        <f t="shared" si="3"/>
        <v/>
      </c>
    </row>
    <row r="104" spans="22:25" x14ac:dyDescent="0.2">
      <c r="V104" t="str">
        <f t="shared" si="2"/>
        <v/>
      </c>
      <c r="W104" t="str">
        <f t="shared" si="2"/>
        <v/>
      </c>
      <c r="X104" t="str">
        <f t="shared" si="3"/>
        <v/>
      </c>
      <c r="Y104" t="str">
        <f t="shared" si="3"/>
        <v/>
      </c>
    </row>
    <row r="105" spans="22:25" x14ac:dyDescent="0.2">
      <c r="V105" t="str">
        <f t="shared" si="2"/>
        <v/>
      </c>
      <c r="W105" t="str">
        <f t="shared" si="2"/>
        <v/>
      </c>
      <c r="X105" t="str">
        <f t="shared" si="3"/>
        <v/>
      </c>
      <c r="Y105" t="str">
        <f t="shared" si="3"/>
        <v/>
      </c>
    </row>
    <row r="106" spans="22:25" x14ac:dyDescent="0.2">
      <c r="V106" t="str">
        <f t="shared" si="2"/>
        <v/>
      </c>
      <c r="W106" t="str">
        <f t="shared" si="2"/>
        <v/>
      </c>
      <c r="X106" t="str">
        <f t="shared" si="3"/>
        <v/>
      </c>
      <c r="Y106" t="str">
        <f t="shared" si="3"/>
        <v/>
      </c>
    </row>
    <row r="107" spans="22:25" x14ac:dyDescent="0.2">
      <c r="V107" t="str">
        <f t="shared" si="2"/>
        <v/>
      </c>
      <c r="W107" t="str">
        <f t="shared" si="2"/>
        <v/>
      </c>
      <c r="X107" t="str">
        <f t="shared" si="3"/>
        <v/>
      </c>
      <c r="Y107" t="str">
        <f t="shared" si="3"/>
        <v/>
      </c>
    </row>
    <row r="108" spans="22:25" x14ac:dyDescent="0.2">
      <c r="V108" t="str">
        <f t="shared" si="2"/>
        <v/>
      </c>
      <c r="W108" t="str">
        <f t="shared" si="2"/>
        <v/>
      </c>
      <c r="X108" t="str">
        <f t="shared" si="3"/>
        <v/>
      </c>
      <c r="Y108" t="str">
        <f t="shared" si="3"/>
        <v/>
      </c>
    </row>
    <row r="109" spans="22:25" x14ac:dyDescent="0.2">
      <c r="V109" t="str">
        <f t="shared" si="2"/>
        <v/>
      </c>
      <c r="W109" t="str">
        <f t="shared" si="2"/>
        <v/>
      </c>
      <c r="X109" t="str">
        <f t="shared" si="3"/>
        <v/>
      </c>
      <c r="Y109" t="str">
        <f t="shared" si="3"/>
        <v/>
      </c>
    </row>
    <row r="110" spans="22:25" x14ac:dyDescent="0.2">
      <c r="V110" t="str">
        <f t="shared" si="2"/>
        <v/>
      </c>
      <c r="W110" t="str">
        <f t="shared" si="2"/>
        <v/>
      </c>
      <c r="X110" t="str">
        <f t="shared" si="3"/>
        <v/>
      </c>
      <c r="Y110" t="str">
        <f t="shared" si="3"/>
        <v/>
      </c>
    </row>
    <row r="111" spans="22:25" x14ac:dyDescent="0.2">
      <c r="V111" t="str">
        <f t="shared" si="2"/>
        <v/>
      </c>
      <c r="W111" t="str">
        <f t="shared" si="2"/>
        <v/>
      </c>
      <c r="X111" t="str">
        <f t="shared" si="3"/>
        <v/>
      </c>
      <c r="Y111" t="str">
        <f t="shared" si="3"/>
        <v/>
      </c>
    </row>
    <row r="112" spans="22:25" x14ac:dyDescent="0.2">
      <c r="V112" t="str">
        <f t="shared" si="2"/>
        <v/>
      </c>
      <c r="W112" t="str">
        <f t="shared" si="2"/>
        <v/>
      </c>
      <c r="X112" t="str">
        <f t="shared" si="3"/>
        <v/>
      </c>
      <c r="Y112" t="str">
        <f t="shared" si="3"/>
        <v/>
      </c>
    </row>
    <row r="113" spans="22:25" x14ac:dyDescent="0.2">
      <c r="V113" t="str">
        <f t="shared" si="2"/>
        <v/>
      </c>
      <c r="W113" t="str">
        <f t="shared" si="2"/>
        <v/>
      </c>
      <c r="X113" t="str">
        <f t="shared" si="3"/>
        <v/>
      </c>
      <c r="Y113" t="str">
        <f t="shared" si="3"/>
        <v/>
      </c>
    </row>
    <row r="114" spans="22:25" x14ac:dyDescent="0.2">
      <c r="V114" t="str">
        <f t="shared" si="2"/>
        <v/>
      </c>
      <c r="W114" t="str">
        <f t="shared" si="2"/>
        <v/>
      </c>
      <c r="X114" t="str">
        <f t="shared" si="3"/>
        <v/>
      </c>
      <c r="Y114" t="str">
        <f t="shared" si="3"/>
        <v/>
      </c>
    </row>
    <row r="115" spans="22:25" x14ac:dyDescent="0.2">
      <c r="V115" t="str">
        <f t="shared" si="2"/>
        <v/>
      </c>
      <c r="W115" t="str">
        <f t="shared" si="2"/>
        <v/>
      </c>
      <c r="X115" t="str">
        <f t="shared" si="3"/>
        <v/>
      </c>
      <c r="Y115" t="str">
        <f t="shared" si="3"/>
        <v/>
      </c>
    </row>
    <row r="116" spans="22:25" x14ac:dyDescent="0.2">
      <c r="V116" t="str">
        <f t="shared" si="2"/>
        <v/>
      </c>
      <c r="W116" t="str">
        <f t="shared" si="2"/>
        <v/>
      </c>
      <c r="X116" t="str">
        <f t="shared" si="3"/>
        <v/>
      </c>
      <c r="Y116" t="str">
        <f t="shared" si="3"/>
        <v/>
      </c>
    </row>
    <row r="117" spans="22:25" x14ac:dyDescent="0.2">
      <c r="V117" t="str">
        <f t="shared" si="2"/>
        <v/>
      </c>
      <c r="W117" t="str">
        <f t="shared" si="2"/>
        <v/>
      </c>
      <c r="X117" t="str">
        <f t="shared" si="3"/>
        <v/>
      </c>
      <c r="Y117" t="str">
        <f t="shared" si="3"/>
        <v/>
      </c>
    </row>
    <row r="118" spans="22:25" x14ac:dyDescent="0.2">
      <c r="V118" t="str">
        <f t="shared" si="2"/>
        <v/>
      </c>
      <c r="W118" t="str">
        <f t="shared" si="2"/>
        <v/>
      </c>
      <c r="X118" t="str">
        <f t="shared" si="3"/>
        <v/>
      </c>
      <c r="Y118" t="str">
        <f t="shared" si="3"/>
        <v/>
      </c>
    </row>
    <row r="119" spans="22:25" x14ac:dyDescent="0.2">
      <c r="V119" t="str">
        <f t="shared" si="2"/>
        <v/>
      </c>
      <c r="W119" t="str">
        <f t="shared" si="2"/>
        <v/>
      </c>
      <c r="X119" t="str">
        <f t="shared" si="3"/>
        <v/>
      </c>
      <c r="Y119" t="str">
        <f t="shared" si="3"/>
        <v/>
      </c>
    </row>
    <row r="120" spans="22:25" x14ac:dyDescent="0.2">
      <c r="V120" t="str">
        <f t="shared" si="2"/>
        <v/>
      </c>
      <c r="W120" t="str">
        <f t="shared" si="2"/>
        <v/>
      </c>
      <c r="X120" t="str">
        <f t="shared" si="3"/>
        <v/>
      </c>
      <c r="Y120" t="str">
        <f t="shared" si="3"/>
        <v/>
      </c>
    </row>
  </sheetData>
  <mergeCells count="2">
    <mergeCell ref="A4:D35"/>
    <mergeCell ref="A3:D3"/>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theme="8" tint="-0.249977111117893"/>
  </sheetPr>
  <dimension ref="A2:Y120"/>
  <sheetViews>
    <sheetView workbookViewId="0"/>
  </sheetViews>
  <sheetFormatPr baseColWidth="10" defaultColWidth="8.83203125" defaultRowHeight="15" x14ac:dyDescent="0.2"/>
  <cols>
    <col min="6" max="6" width="13.33203125" customWidth="1"/>
    <col min="7" max="7" width="12.6640625" customWidth="1"/>
    <col min="8" max="8" width="12.33203125" customWidth="1"/>
    <col min="9" max="10" width="16.1640625" bestFit="1" customWidth="1"/>
    <col min="11" max="11" width="23.83203125" bestFit="1" customWidth="1"/>
    <col min="12" max="12" width="17.6640625" customWidth="1"/>
    <col min="13" max="13" width="18.6640625" customWidth="1"/>
    <col min="14" max="14" width="24.1640625" customWidth="1"/>
    <col min="15" max="15" width="28.1640625" bestFit="1" customWidth="1"/>
    <col min="16" max="16" width="18.5" bestFit="1" customWidth="1"/>
    <col min="17" max="17" width="19.5" bestFit="1" customWidth="1"/>
    <col min="18" max="18" width="12" bestFit="1" customWidth="1"/>
    <col min="19" max="19" width="11.5" customWidth="1"/>
    <col min="20" max="20" width="21.6640625" customWidth="1"/>
    <col min="22" max="22" width="19.6640625" customWidth="1"/>
    <col min="23" max="23" width="18.6640625" customWidth="1"/>
    <col min="24" max="24" width="17.6640625" customWidth="1"/>
    <col min="25" max="25" width="16.5" customWidth="1"/>
  </cols>
  <sheetData>
    <row r="2" spans="1:20" ht="16" thickBot="1" x14ac:dyDescent="0.25"/>
    <row r="3" spans="1:20" ht="22" customHeight="1" thickBot="1" x14ac:dyDescent="0.25">
      <c r="A3" s="90" t="s">
        <v>316</v>
      </c>
      <c r="B3" s="91"/>
      <c r="C3" s="91"/>
      <c r="D3" s="92"/>
      <c r="F3" t="s">
        <v>2</v>
      </c>
      <c r="G3" t="s">
        <v>3</v>
      </c>
      <c r="H3" t="s">
        <v>4</v>
      </c>
      <c r="I3" t="s">
        <v>152</v>
      </c>
      <c r="J3" t="s">
        <v>5</v>
      </c>
      <c r="K3" t="s">
        <v>6</v>
      </c>
      <c r="L3" t="s">
        <v>7</v>
      </c>
      <c r="M3" t="s">
        <v>12</v>
      </c>
      <c r="N3" t="s">
        <v>20</v>
      </c>
      <c r="O3" t="s">
        <v>21</v>
      </c>
      <c r="P3" t="s">
        <v>22</v>
      </c>
      <c r="Q3" t="s">
        <v>23</v>
      </c>
      <c r="R3" t="s">
        <v>24</v>
      </c>
      <c r="S3" t="s">
        <v>28</v>
      </c>
      <c r="T3" t="s">
        <v>58</v>
      </c>
    </row>
    <row r="4" spans="1:20" ht="15" customHeight="1" x14ac:dyDescent="0.2">
      <c r="A4" s="85" t="s">
        <v>317</v>
      </c>
      <c r="B4" s="85"/>
      <c r="C4" s="85"/>
      <c r="D4" s="85"/>
      <c r="F4">
        <v>14638</v>
      </c>
      <c r="G4" t="s">
        <v>35</v>
      </c>
      <c r="H4" t="s">
        <v>45</v>
      </c>
      <c r="I4" t="str">
        <f>CONCATENATE(Table791011[[#This Row],[First Name]], " ", Table791011[[#This Row],[Last Name]])</f>
        <v>Caroline Diener</v>
      </c>
      <c r="J4" t="s">
        <v>53</v>
      </c>
      <c r="K4" t="s">
        <v>81</v>
      </c>
      <c r="L4">
        <v>12</v>
      </c>
      <c r="M4" t="s">
        <v>82</v>
      </c>
      <c r="N4">
        <v>72000</v>
      </c>
      <c r="O4">
        <v>20000</v>
      </c>
      <c r="R4">
        <f>SUM(Table791011[[#This Row],[2016 Annual Base Salary]]+Table791011[[#This Row],[2016 Annual Bonus
(at target)]]+Table791011[[#This Row],[2016 AEI
(at target)]]+Table791011[[#This Row],[2016 MTB
(at target)]])</f>
        <v>92000</v>
      </c>
      <c r="S4" t="s">
        <v>29</v>
      </c>
      <c r="T4" t="s">
        <v>29</v>
      </c>
    </row>
    <row r="5" spans="1:20" x14ac:dyDescent="0.2">
      <c r="A5" s="86"/>
      <c r="B5" s="86"/>
      <c r="C5" s="86"/>
      <c r="D5" s="86"/>
      <c r="F5">
        <v>39426</v>
      </c>
      <c r="G5" t="s">
        <v>37</v>
      </c>
      <c r="H5" t="s">
        <v>47</v>
      </c>
      <c r="I5" t="str">
        <f>CONCATENATE(Table791011[[#This Row],[First Name]], " ", Table791011[[#This Row],[Last Name]])</f>
        <v>Cristina Taft</v>
      </c>
      <c r="J5" t="s">
        <v>54</v>
      </c>
      <c r="K5" t="s">
        <v>77</v>
      </c>
      <c r="L5">
        <v>10</v>
      </c>
      <c r="M5" t="s">
        <v>82</v>
      </c>
      <c r="N5">
        <v>60000</v>
      </c>
      <c r="O5">
        <v>12000</v>
      </c>
      <c r="R5">
        <f>SUM(Table791011[[#This Row],[2016 Annual Base Salary]]+Table791011[[#This Row],[2016 Annual Bonus
(at target)]]+Table791011[[#This Row],[2016 AEI
(at target)]]+Table791011[[#This Row],[2016 MTB
(at target)]])</f>
        <v>72000</v>
      </c>
      <c r="S5" t="s">
        <v>29</v>
      </c>
      <c r="T5" t="s">
        <v>30</v>
      </c>
    </row>
    <row r="6" spans="1:20" x14ac:dyDescent="0.2">
      <c r="A6" s="86"/>
      <c r="B6" s="86"/>
      <c r="C6" s="86"/>
      <c r="D6" s="86"/>
      <c r="F6">
        <v>39874</v>
      </c>
      <c r="G6" t="s">
        <v>36</v>
      </c>
      <c r="H6" t="s">
        <v>46</v>
      </c>
      <c r="I6" t="str">
        <f>CONCATENATE(Table791011[[#This Row],[First Name]], " ", Table791011[[#This Row],[Last Name]])</f>
        <v>Ingrid White</v>
      </c>
      <c r="J6" t="s">
        <v>53</v>
      </c>
      <c r="K6" t="s">
        <v>76</v>
      </c>
      <c r="L6">
        <v>11</v>
      </c>
      <c r="M6" t="s">
        <v>82</v>
      </c>
      <c r="N6">
        <v>64412.307692307688</v>
      </c>
      <c r="O6">
        <v>12000</v>
      </c>
      <c r="R6">
        <f>SUM(Table791011[[#This Row],[2016 Annual Base Salary]]+Table791011[[#This Row],[2016 Annual Bonus
(at target)]]+Table791011[[#This Row],[2016 AEI
(at target)]]+Table791011[[#This Row],[2016 MTB
(at target)]])</f>
        <v>76412.307692307688</v>
      </c>
      <c r="S6" t="s">
        <v>29</v>
      </c>
      <c r="T6" t="s">
        <v>29</v>
      </c>
    </row>
    <row r="7" spans="1:20" x14ac:dyDescent="0.2">
      <c r="A7" s="86"/>
      <c r="B7" s="86"/>
      <c r="C7" s="86"/>
      <c r="D7" s="86"/>
      <c r="F7">
        <v>154987</v>
      </c>
      <c r="G7" t="s">
        <v>26</v>
      </c>
      <c r="H7" t="s">
        <v>27</v>
      </c>
      <c r="I7" t="str">
        <f>CONCATENATE(Table791011[[#This Row],[First Name]], " ", Table791011[[#This Row],[Last Name]])</f>
        <v>Jane Deer</v>
      </c>
      <c r="J7" t="s">
        <v>52</v>
      </c>
      <c r="K7" t="s">
        <v>55</v>
      </c>
      <c r="L7">
        <v>10</v>
      </c>
      <c r="M7" t="s">
        <v>82</v>
      </c>
      <c r="N7">
        <v>30000</v>
      </c>
      <c r="O7">
        <v>10000</v>
      </c>
      <c r="R7">
        <f>SUM(Table791011[[#This Row],[2016 Annual Base Salary]]+Table791011[[#This Row],[2016 Annual Bonus
(at target)]]+Table791011[[#This Row],[2016 AEI
(at target)]]+Table791011[[#This Row],[2016 MTB
(at target)]])</f>
        <v>40000</v>
      </c>
      <c r="S7" t="s">
        <v>29</v>
      </c>
      <c r="T7" t="s">
        <v>29</v>
      </c>
    </row>
    <row r="8" spans="1:20" x14ac:dyDescent="0.2">
      <c r="A8" s="86"/>
      <c r="B8" s="86"/>
      <c r="C8" s="86"/>
      <c r="D8" s="86"/>
      <c r="F8">
        <v>119871</v>
      </c>
      <c r="G8" t="s">
        <v>31</v>
      </c>
      <c r="H8" t="s">
        <v>42</v>
      </c>
      <c r="I8" t="str">
        <f>CONCATENATE(Table791011[[#This Row],[First Name]], " ", Table791011[[#This Row],[Last Name]])</f>
        <v>Jeffrey Smith</v>
      </c>
      <c r="J8" t="s">
        <v>52</v>
      </c>
      <c r="K8" t="s">
        <v>56</v>
      </c>
      <c r="L8">
        <v>14</v>
      </c>
      <c r="M8" t="s">
        <v>14</v>
      </c>
      <c r="N8">
        <v>80000</v>
      </c>
      <c r="O8">
        <v>10000</v>
      </c>
      <c r="R8">
        <f>SUM(Table791011[[#This Row],[2016 Annual Base Salary]]+Table791011[[#This Row],[2016 Annual Bonus
(at target)]]+Table791011[[#This Row],[2016 AEI
(at target)]]+Table791011[[#This Row],[2016 MTB
(at target)]])</f>
        <v>90000</v>
      </c>
      <c r="S8" t="s">
        <v>29</v>
      </c>
      <c r="T8" t="s">
        <v>29</v>
      </c>
    </row>
    <row r="9" spans="1:20" x14ac:dyDescent="0.2">
      <c r="A9" s="86"/>
      <c r="B9" s="86"/>
      <c r="C9" s="86"/>
      <c r="D9" s="86"/>
      <c r="F9">
        <v>1648579</v>
      </c>
      <c r="G9" t="s">
        <v>8</v>
      </c>
      <c r="H9" t="s">
        <v>9</v>
      </c>
      <c r="I9" t="str">
        <f>CONCATENATE(Table791011[[#This Row],[First Name]], " ", Table791011[[#This Row],[Last Name]])</f>
        <v>John Doe</v>
      </c>
      <c r="J9" t="s">
        <v>52</v>
      </c>
      <c r="K9" t="s">
        <v>15</v>
      </c>
      <c r="L9">
        <v>15</v>
      </c>
      <c r="M9" t="s">
        <v>14</v>
      </c>
      <c r="N9">
        <v>120000</v>
      </c>
      <c r="O9">
        <v>63000</v>
      </c>
      <c r="P9">
        <v>63000</v>
      </c>
      <c r="R9">
        <f>SUM(Table791011[[#This Row],[2016 Annual Base Salary]]+Table791011[[#This Row],[2016 Annual Bonus
(at target)]]+Table791011[[#This Row],[2016 AEI
(at target)]]+Table791011[[#This Row],[2016 MTB
(at target)]])</f>
        <v>246000</v>
      </c>
      <c r="S9" t="s">
        <v>29</v>
      </c>
      <c r="T9" t="s">
        <v>29</v>
      </c>
    </row>
    <row r="10" spans="1:20" x14ac:dyDescent="0.2">
      <c r="A10" s="86"/>
      <c r="B10" s="86"/>
      <c r="C10" s="86"/>
      <c r="D10" s="86"/>
      <c r="F10">
        <v>804481</v>
      </c>
      <c r="G10" t="s">
        <v>34</v>
      </c>
      <c r="H10" t="s">
        <v>291</v>
      </c>
      <c r="I10" t="str">
        <f>CONCATENATE(Table791011[[#This Row],[First Name]], " ", Table791011[[#This Row],[Last Name]])</f>
        <v>Johnson Johnsson</v>
      </c>
      <c r="J10" t="s">
        <v>53</v>
      </c>
      <c r="K10" t="s">
        <v>80</v>
      </c>
      <c r="L10">
        <v>11</v>
      </c>
      <c r="M10" t="s">
        <v>82</v>
      </c>
      <c r="N10">
        <v>70000</v>
      </c>
      <c r="O10">
        <v>18000</v>
      </c>
      <c r="R10">
        <f>SUM(Table791011[[#This Row],[2016 Annual Base Salary]]+Table791011[[#This Row],[2016 Annual Bonus
(at target)]]+Table791011[[#This Row],[2016 AEI
(at target)]]+Table791011[[#This Row],[2016 MTB
(at target)]])</f>
        <v>88000</v>
      </c>
      <c r="S10" t="s">
        <v>29</v>
      </c>
      <c r="T10" t="s">
        <v>29</v>
      </c>
    </row>
    <row r="11" spans="1:20" x14ac:dyDescent="0.2">
      <c r="A11" s="86"/>
      <c r="B11" s="86"/>
      <c r="C11" s="86"/>
      <c r="D11" s="86"/>
      <c r="F11">
        <v>113225</v>
      </c>
      <c r="G11" t="s">
        <v>39</v>
      </c>
      <c r="H11" t="s">
        <v>49</v>
      </c>
      <c r="I11" t="str">
        <f>CONCATENATE(Table791011[[#This Row],[First Name]], " ", Table791011[[#This Row],[Last Name]])</f>
        <v>Kim Jones</v>
      </c>
      <c r="J11" t="s">
        <v>54</v>
      </c>
      <c r="K11" t="s">
        <v>77</v>
      </c>
      <c r="L11">
        <v>10</v>
      </c>
      <c r="M11" t="s">
        <v>82</v>
      </c>
      <c r="N11">
        <v>46008</v>
      </c>
      <c r="O11">
        <v>8000</v>
      </c>
      <c r="R11">
        <f>SUM(Table791011[[#This Row],[2016 Annual Base Salary]]+Table791011[[#This Row],[2016 Annual Bonus
(at target)]]+Table791011[[#This Row],[2016 AEI
(at target)]]+Table791011[[#This Row],[2016 MTB
(at target)]])</f>
        <v>54008</v>
      </c>
      <c r="S11" t="s">
        <v>29</v>
      </c>
      <c r="T11" t="s">
        <v>29</v>
      </c>
    </row>
    <row r="12" spans="1:20" x14ac:dyDescent="0.2">
      <c r="A12" s="86"/>
      <c r="B12" s="86"/>
      <c r="C12" s="86"/>
      <c r="D12" s="86"/>
      <c r="F12">
        <v>103998</v>
      </c>
      <c r="G12" t="s">
        <v>40</v>
      </c>
      <c r="H12" t="s">
        <v>50</v>
      </c>
      <c r="I12" t="str">
        <f>CONCATENATE(Table791011[[#This Row],[First Name]], " ", Table791011[[#This Row],[Last Name]])</f>
        <v>Robert Rolling</v>
      </c>
      <c r="J12" t="s">
        <v>54</v>
      </c>
      <c r="K12" t="s">
        <v>78</v>
      </c>
      <c r="L12">
        <v>10</v>
      </c>
      <c r="M12" t="s">
        <v>82</v>
      </c>
      <c r="N12">
        <v>63000</v>
      </c>
      <c r="O12">
        <v>11000</v>
      </c>
      <c r="R12">
        <f>SUM(Table791011[[#This Row],[2016 Annual Base Salary]]+Table791011[[#This Row],[2016 Annual Bonus
(at target)]]+Table791011[[#This Row],[2016 AEI
(at target)]]+Table791011[[#This Row],[2016 MTB
(at target)]])</f>
        <v>74000</v>
      </c>
      <c r="S12" t="s">
        <v>29</v>
      </c>
      <c r="T12" t="s">
        <v>29</v>
      </c>
    </row>
    <row r="13" spans="1:20" x14ac:dyDescent="0.2">
      <c r="A13" s="86"/>
      <c r="B13" s="86"/>
      <c r="C13" s="86"/>
      <c r="D13" s="86"/>
      <c r="F13">
        <v>804166</v>
      </c>
      <c r="G13" t="s">
        <v>32</v>
      </c>
      <c r="H13" t="s">
        <v>43</v>
      </c>
      <c r="I13" t="str">
        <f>CONCATENATE(Table791011[[#This Row],[First Name]], " ", Table791011[[#This Row],[Last Name]])</f>
        <v>Samuel Beacher</v>
      </c>
      <c r="J13" t="s">
        <v>52</v>
      </c>
      <c r="K13" t="s">
        <v>76</v>
      </c>
      <c r="L13">
        <v>11</v>
      </c>
      <c r="M13" t="s">
        <v>82</v>
      </c>
      <c r="N13">
        <v>70000</v>
      </c>
      <c r="O13">
        <v>7000</v>
      </c>
      <c r="R13">
        <f>SUM(Table791011[[#This Row],[2016 Annual Base Salary]]+Table791011[[#This Row],[2016 Annual Bonus
(at target)]]+Table791011[[#This Row],[2016 AEI
(at target)]]+Table791011[[#This Row],[2016 MTB
(at target)]])</f>
        <v>77000</v>
      </c>
      <c r="S13" t="s">
        <v>29</v>
      </c>
      <c r="T13" t="s">
        <v>29</v>
      </c>
    </row>
    <row r="14" spans="1:20" x14ac:dyDescent="0.2">
      <c r="A14" s="86"/>
      <c r="B14" s="86"/>
      <c r="C14" s="86"/>
      <c r="D14" s="86"/>
      <c r="F14">
        <v>39209</v>
      </c>
      <c r="G14" t="s">
        <v>38</v>
      </c>
      <c r="H14" t="s">
        <v>48</v>
      </c>
      <c r="I14" t="str">
        <f>CONCATENATE(Table791011[[#This Row],[First Name]], " ", Table791011[[#This Row],[Last Name]])</f>
        <v>Semrel Mousta</v>
      </c>
      <c r="J14" t="s">
        <v>54</v>
      </c>
      <c r="K14" t="s">
        <v>77</v>
      </c>
      <c r="L14">
        <v>11</v>
      </c>
      <c r="M14" t="s">
        <v>82</v>
      </c>
      <c r="N14">
        <v>70008</v>
      </c>
      <c r="O14">
        <v>20000</v>
      </c>
      <c r="R14">
        <f>SUM(Table791011[[#This Row],[2016 Annual Base Salary]]+Table791011[[#This Row],[2016 Annual Bonus
(at target)]]+Table791011[[#This Row],[2016 AEI
(at target)]]+Table791011[[#This Row],[2016 MTB
(at target)]])</f>
        <v>90008</v>
      </c>
      <c r="S14" t="s">
        <v>29</v>
      </c>
      <c r="T14" t="s">
        <v>29</v>
      </c>
    </row>
    <row r="15" spans="1:20" x14ac:dyDescent="0.2">
      <c r="A15" s="86"/>
      <c r="B15" s="86"/>
      <c r="C15" s="86"/>
      <c r="D15" s="86"/>
      <c r="F15">
        <v>1245</v>
      </c>
      <c r="G15" t="s">
        <v>33</v>
      </c>
      <c r="H15" t="s">
        <v>44</v>
      </c>
      <c r="I15" t="str">
        <f>CONCATENATE(Table791011[[#This Row],[First Name]], " ", Table791011[[#This Row],[Last Name]])</f>
        <v>Tom Lones</v>
      </c>
      <c r="J15" t="s">
        <v>53</v>
      </c>
      <c r="K15" t="s">
        <v>79</v>
      </c>
      <c r="L15">
        <v>12</v>
      </c>
      <c r="M15" t="s">
        <v>82</v>
      </c>
      <c r="N15">
        <v>46000</v>
      </c>
      <c r="O15">
        <v>11000</v>
      </c>
      <c r="R15">
        <f>SUM(Table791011[[#This Row],[2016 Annual Base Salary]]+Table791011[[#This Row],[2016 Annual Bonus
(at target)]]+Table791011[[#This Row],[2016 AEI
(at target)]]+Table791011[[#This Row],[2016 MTB
(at target)]])</f>
        <v>57000</v>
      </c>
      <c r="S15" t="s">
        <v>29</v>
      </c>
      <c r="T15" t="s">
        <v>29</v>
      </c>
    </row>
    <row r="16" spans="1:20" x14ac:dyDescent="0.2">
      <c r="A16" s="86"/>
      <c r="B16" s="86"/>
      <c r="C16" s="86"/>
      <c r="D16" s="86"/>
      <c r="F16">
        <v>801068</v>
      </c>
      <c r="G16" t="s">
        <v>41</v>
      </c>
      <c r="H16" t="s">
        <v>51</v>
      </c>
      <c r="I16" t="str">
        <f>CONCATENATE(Table791011[[#This Row],[First Name]], " ", Table791011[[#This Row],[Last Name]])</f>
        <v>Tony Prince</v>
      </c>
      <c r="J16" t="s">
        <v>54</v>
      </c>
      <c r="K16" t="s">
        <v>78</v>
      </c>
      <c r="L16">
        <v>10</v>
      </c>
      <c r="M16" t="s">
        <v>82</v>
      </c>
      <c r="N16">
        <v>70000</v>
      </c>
      <c r="O16">
        <v>10000</v>
      </c>
      <c r="R16">
        <f>SUM(Table791011[[#This Row],[2016 Annual Base Salary]]+Table791011[[#This Row],[2016 Annual Bonus
(at target)]]+Table791011[[#This Row],[2016 AEI
(at target)]]+Table791011[[#This Row],[2016 MTB
(at target)]])</f>
        <v>80000</v>
      </c>
      <c r="S16" t="s">
        <v>29</v>
      </c>
      <c r="T16" t="s">
        <v>29</v>
      </c>
    </row>
    <row r="17" spans="1:25" x14ac:dyDescent="0.2">
      <c r="A17" s="86"/>
      <c r="B17" s="86"/>
      <c r="C17" s="86"/>
      <c r="D17" s="86"/>
      <c r="F17">
        <v>803352</v>
      </c>
      <c r="G17" t="s">
        <v>35</v>
      </c>
      <c r="H17" t="s">
        <v>45</v>
      </c>
      <c r="I17" t="str">
        <f>CONCATENATE(Table791011[[#This Row],[First Name]], " ", Table791011[[#This Row],[Last Name]])</f>
        <v>Caroline Diener</v>
      </c>
      <c r="J17" t="s">
        <v>53</v>
      </c>
      <c r="K17" t="s">
        <v>81</v>
      </c>
      <c r="L17">
        <v>12</v>
      </c>
      <c r="M17" t="s">
        <v>82</v>
      </c>
      <c r="N17">
        <v>72000</v>
      </c>
      <c r="O17">
        <v>20000</v>
      </c>
      <c r="R17">
        <f>SUM(Table791011[[#This Row],[2016 Annual Base Salary]]+Table791011[[#This Row],[2016 Annual Bonus
(at target)]]+Table791011[[#This Row],[2016 AEI
(at target)]]+Table791011[[#This Row],[2016 MTB
(at target)]])</f>
        <v>92000</v>
      </c>
      <c r="S17" t="s">
        <v>29</v>
      </c>
      <c r="T17" t="s">
        <v>29</v>
      </c>
    </row>
    <row r="18" spans="1:25" x14ac:dyDescent="0.2">
      <c r="A18" s="86"/>
      <c r="B18" s="86"/>
      <c r="C18" s="86"/>
      <c r="D18" s="86"/>
      <c r="V18" t="str">
        <f t="shared" ref="V18:W81" si="0">TRIM(G18)</f>
        <v/>
      </c>
      <c r="W18" t="str">
        <f t="shared" si="0"/>
        <v/>
      </c>
      <c r="X18" t="str">
        <f t="shared" ref="X18:Y81" si="1">PROPER(V18)</f>
        <v/>
      </c>
      <c r="Y18" t="str">
        <f t="shared" si="1"/>
        <v/>
      </c>
    </row>
    <row r="19" spans="1:25" x14ac:dyDescent="0.2">
      <c r="A19" s="86"/>
      <c r="B19" s="86"/>
      <c r="C19" s="86"/>
      <c r="D19" s="86"/>
      <c r="V19" t="str">
        <f t="shared" si="0"/>
        <v/>
      </c>
      <c r="W19" t="str">
        <f t="shared" si="0"/>
        <v/>
      </c>
      <c r="X19" t="str">
        <f t="shared" si="1"/>
        <v/>
      </c>
      <c r="Y19" t="str">
        <f t="shared" si="1"/>
        <v/>
      </c>
    </row>
    <row r="20" spans="1:25" x14ac:dyDescent="0.2">
      <c r="A20" s="86"/>
      <c r="B20" s="86"/>
      <c r="C20" s="86"/>
      <c r="D20" s="86"/>
      <c r="V20" t="str">
        <f t="shared" si="0"/>
        <v/>
      </c>
      <c r="W20" t="str">
        <f t="shared" si="0"/>
        <v/>
      </c>
      <c r="X20" t="str">
        <f t="shared" si="1"/>
        <v/>
      </c>
      <c r="Y20" t="str">
        <f t="shared" si="1"/>
        <v/>
      </c>
    </row>
    <row r="21" spans="1:25" x14ac:dyDescent="0.2">
      <c r="A21" s="86"/>
      <c r="B21" s="86"/>
      <c r="C21" s="86"/>
      <c r="D21" s="86"/>
      <c r="V21" t="str">
        <f t="shared" si="0"/>
        <v/>
      </c>
      <c r="W21" t="str">
        <f t="shared" si="0"/>
        <v/>
      </c>
      <c r="X21" t="str">
        <f t="shared" si="1"/>
        <v/>
      </c>
      <c r="Y21" t="str">
        <f t="shared" si="1"/>
        <v/>
      </c>
    </row>
    <row r="22" spans="1:25" x14ac:dyDescent="0.2">
      <c r="A22" s="86"/>
      <c r="B22" s="86"/>
      <c r="C22" s="86"/>
      <c r="D22" s="86"/>
      <c r="V22" t="str">
        <f t="shared" si="0"/>
        <v/>
      </c>
      <c r="W22" t="str">
        <f t="shared" si="0"/>
        <v/>
      </c>
      <c r="X22" t="str">
        <f t="shared" si="1"/>
        <v/>
      </c>
      <c r="Y22" t="str">
        <f t="shared" si="1"/>
        <v/>
      </c>
    </row>
    <row r="23" spans="1:25" x14ac:dyDescent="0.2">
      <c r="A23" s="86"/>
      <c r="B23" s="86"/>
      <c r="C23" s="86"/>
      <c r="D23" s="86"/>
      <c r="V23" t="str">
        <f t="shared" si="0"/>
        <v/>
      </c>
      <c r="W23" t="str">
        <f t="shared" si="0"/>
        <v/>
      </c>
      <c r="X23" t="str">
        <f t="shared" si="1"/>
        <v/>
      </c>
      <c r="Y23" t="str">
        <f t="shared" si="1"/>
        <v/>
      </c>
    </row>
    <row r="24" spans="1:25" x14ac:dyDescent="0.2">
      <c r="A24" s="86"/>
      <c r="B24" s="86"/>
      <c r="C24" s="86"/>
      <c r="D24" s="86"/>
      <c r="V24" t="str">
        <f t="shared" si="0"/>
        <v/>
      </c>
      <c r="W24" t="str">
        <f t="shared" si="0"/>
        <v/>
      </c>
      <c r="X24" t="str">
        <f t="shared" si="1"/>
        <v/>
      </c>
      <c r="Y24" t="str">
        <f t="shared" si="1"/>
        <v/>
      </c>
    </row>
    <row r="25" spans="1:25" x14ac:dyDescent="0.2">
      <c r="A25" s="86"/>
      <c r="B25" s="86"/>
      <c r="C25" s="86"/>
      <c r="D25" s="86"/>
      <c r="V25" t="str">
        <f t="shared" si="0"/>
        <v/>
      </c>
      <c r="W25" t="str">
        <f t="shared" si="0"/>
        <v/>
      </c>
      <c r="X25" t="str">
        <f t="shared" si="1"/>
        <v/>
      </c>
      <c r="Y25" t="str">
        <f t="shared" si="1"/>
        <v/>
      </c>
    </row>
    <row r="26" spans="1:25" x14ac:dyDescent="0.2">
      <c r="A26" s="86"/>
      <c r="B26" s="86"/>
      <c r="C26" s="86"/>
      <c r="D26" s="86"/>
      <c r="V26" t="str">
        <f t="shared" si="0"/>
        <v/>
      </c>
      <c r="W26" t="str">
        <f t="shared" si="0"/>
        <v/>
      </c>
      <c r="X26" t="str">
        <f t="shared" si="1"/>
        <v/>
      </c>
      <c r="Y26" t="str">
        <f t="shared" si="1"/>
        <v/>
      </c>
    </row>
    <row r="27" spans="1:25" x14ac:dyDescent="0.2">
      <c r="A27" s="86"/>
      <c r="B27" s="86"/>
      <c r="C27" s="86"/>
      <c r="D27" s="86"/>
      <c r="V27" t="str">
        <f t="shared" si="0"/>
        <v/>
      </c>
      <c r="W27" t="str">
        <f t="shared" si="0"/>
        <v/>
      </c>
      <c r="X27" t="str">
        <f t="shared" si="1"/>
        <v/>
      </c>
      <c r="Y27" t="str">
        <f t="shared" si="1"/>
        <v/>
      </c>
    </row>
    <row r="28" spans="1:25" x14ac:dyDescent="0.2">
      <c r="A28" s="86"/>
      <c r="B28" s="86"/>
      <c r="C28" s="86"/>
      <c r="D28" s="86"/>
      <c r="V28" t="str">
        <f t="shared" si="0"/>
        <v/>
      </c>
      <c r="W28" t="str">
        <f t="shared" si="0"/>
        <v/>
      </c>
      <c r="X28" t="str">
        <f t="shared" si="1"/>
        <v/>
      </c>
      <c r="Y28" t="str">
        <f t="shared" si="1"/>
        <v/>
      </c>
    </row>
    <row r="29" spans="1:25" x14ac:dyDescent="0.2">
      <c r="A29" s="86"/>
      <c r="B29" s="86"/>
      <c r="C29" s="86"/>
      <c r="D29" s="86"/>
      <c r="V29" t="str">
        <f t="shared" si="0"/>
        <v/>
      </c>
      <c r="W29" t="str">
        <f t="shared" si="0"/>
        <v/>
      </c>
      <c r="X29" t="str">
        <f t="shared" si="1"/>
        <v/>
      </c>
      <c r="Y29" t="str">
        <f t="shared" si="1"/>
        <v/>
      </c>
    </row>
    <row r="30" spans="1:25" x14ac:dyDescent="0.2">
      <c r="A30" s="86"/>
      <c r="B30" s="86"/>
      <c r="C30" s="86"/>
      <c r="D30" s="86"/>
      <c r="V30" t="str">
        <f t="shared" si="0"/>
        <v/>
      </c>
      <c r="W30" t="str">
        <f t="shared" si="0"/>
        <v/>
      </c>
      <c r="X30" t="str">
        <f t="shared" si="1"/>
        <v/>
      </c>
      <c r="Y30" t="str">
        <f t="shared" si="1"/>
        <v/>
      </c>
    </row>
    <row r="31" spans="1:25" x14ac:dyDescent="0.2">
      <c r="A31" s="86"/>
      <c r="B31" s="86"/>
      <c r="C31" s="86"/>
      <c r="D31" s="86"/>
      <c r="V31" t="str">
        <f t="shared" si="0"/>
        <v/>
      </c>
      <c r="W31" t="str">
        <f t="shared" si="0"/>
        <v/>
      </c>
      <c r="X31" t="str">
        <f t="shared" si="1"/>
        <v/>
      </c>
      <c r="Y31" t="str">
        <f t="shared" si="1"/>
        <v/>
      </c>
    </row>
    <row r="32" spans="1:25" x14ac:dyDescent="0.2">
      <c r="A32" s="86"/>
      <c r="B32" s="86"/>
      <c r="C32" s="86"/>
      <c r="D32" s="86"/>
      <c r="V32" t="str">
        <f t="shared" si="0"/>
        <v/>
      </c>
      <c r="W32" t="str">
        <f t="shared" si="0"/>
        <v/>
      </c>
      <c r="X32" t="str">
        <f t="shared" si="1"/>
        <v/>
      </c>
      <c r="Y32" t="str">
        <f t="shared" si="1"/>
        <v/>
      </c>
    </row>
    <row r="33" spans="1:25" x14ac:dyDescent="0.2">
      <c r="A33" s="86"/>
      <c r="B33" s="86"/>
      <c r="C33" s="86"/>
      <c r="D33" s="86"/>
      <c r="V33" t="str">
        <f t="shared" si="0"/>
        <v/>
      </c>
      <c r="W33" t="str">
        <f t="shared" si="0"/>
        <v/>
      </c>
      <c r="X33" t="str">
        <f t="shared" si="1"/>
        <v/>
      </c>
      <c r="Y33" t="str">
        <f t="shared" si="1"/>
        <v/>
      </c>
    </row>
    <row r="34" spans="1:25" x14ac:dyDescent="0.2">
      <c r="A34" s="86"/>
      <c r="B34" s="86"/>
      <c r="C34" s="86"/>
      <c r="D34" s="86"/>
      <c r="V34" t="str">
        <f t="shared" si="0"/>
        <v/>
      </c>
      <c r="W34" t="str">
        <f t="shared" si="0"/>
        <v/>
      </c>
      <c r="X34" t="str">
        <f t="shared" si="1"/>
        <v/>
      </c>
      <c r="Y34" t="str">
        <f t="shared" si="1"/>
        <v/>
      </c>
    </row>
    <row r="35" spans="1:25" x14ac:dyDescent="0.2">
      <c r="A35" s="86"/>
      <c r="B35" s="86"/>
      <c r="C35" s="86"/>
      <c r="D35" s="86"/>
      <c r="V35" t="str">
        <f t="shared" si="0"/>
        <v/>
      </c>
      <c r="W35" t="str">
        <f t="shared" si="0"/>
        <v/>
      </c>
      <c r="X35" t="str">
        <f t="shared" si="1"/>
        <v/>
      </c>
      <c r="Y35" t="str">
        <f t="shared" si="1"/>
        <v/>
      </c>
    </row>
    <row r="36" spans="1:25" x14ac:dyDescent="0.2">
      <c r="V36" t="str">
        <f t="shared" si="0"/>
        <v/>
      </c>
      <c r="W36" t="str">
        <f t="shared" si="0"/>
        <v/>
      </c>
      <c r="X36" t="str">
        <f t="shared" si="1"/>
        <v/>
      </c>
      <c r="Y36" t="str">
        <f t="shared" si="1"/>
        <v/>
      </c>
    </row>
    <row r="37" spans="1:25" x14ac:dyDescent="0.2">
      <c r="V37" t="str">
        <f t="shared" si="0"/>
        <v/>
      </c>
      <c r="W37" t="str">
        <f t="shared" si="0"/>
        <v/>
      </c>
      <c r="X37" t="str">
        <f t="shared" si="1"/>
        <v/>
      </c>
      <c r="Y37" t="str">
        <f t="shared" si="1"/>
        <v/>
      </c>
    </row>
    <row r="38" spans="1:25" x14ac:dyDescent="0.2">
      <c r="V38" t="str">
        <f t="shared" si="0"/>
        <v/>
      </c>
      <c r="W38" t="str">
        <f t="shared" si="0"/>
        <v/>
      </c>
      <c r="X38" t="str">
        <f t="shared" si="1"/>
        <v/>
      </c>
      <c r="Y38" t="str">
        <f t="shared" si="1"/>
        <v/>
      </c>
    </row>
    <row r="39" spans="1:25" x14ac:dyDescent="0.2">
      <c r="V39" t="str">
        <f t="shared" si="0"/>
        <v/>
      </c>
      <c r="W39" t="str">
        <f t="shared" si="0"/>
        <v/>
      </c>
      <c r="X39" t="str">
        <f t="shared" si="1"/>
        <v/>
      </c>
      <c r="Y39" t="str">
        <f t="shared" si="1"/>
        <v/>
      </c>
    </row>
    <row r="40" spans="1:25" x14ac:dyDescent="0.2">
      <c r="V40" t="str">
        <f t="shared" si="0"/>
        <v/>
      </c>
      <c r="W40" t="str">
        <f t="shared" si="0"/>
        <v/>
      </c>
      <c r="X40" t="str">
        <f t="shared" si="1"/>
        <v/>
      </c>
      <c r="Y40" t="str">
        <f t="shared" si="1"/>
        <v/>
      </c>
    </row>
    <row r="41" spans="1:25" x14ac:dyDescent="0.2">
      <c r="V41" t="str">
        <f t="shared" si="0"/>
        <v/>
      </c>
      <c r="W41" t="str">
        <f t="shared" si="0"/>
        <v/>
      </c>
      <c r="X41" t="str">
        <f t="shared" si="1"/>
        <v/>
      </c>
      <c r="Y41" t="str">
        <f t="shared" si="1"/>
        <v/>
      </c>
    </row>
    <row r="42" spans="1:25" x14ac:dyDescent="0.2">
      <c r="V42" t="str">
        <f t="shared" si="0"/>
        <v/>
      </c>
      <c r="W42" t="str">
        <f t="shared" si="0"/>
        <v/>
      </c>
      <c r="X42" t="str">
        <f t="shared" si="1"/>
        <v/>
      </c>
      <c r="Y42" t="str">
        <f t="shared" si="1"/>
        <v/>
      </c>
    </row>
    <row r="43" spans="1:25" x14ac:dyDescent="0.2">
      <c r="V43" t="str">
        <f t="shared" si="0"/>
        <v/>
      </c>
      <c r="W43" t="str">
        <f t="shared" si="0"/>
        <v/>
      </c>
      <c r="X43" t="str">
        <f t="shared" si="1"/>
        <v/>
      </c>
      <c r="Y43" t="str">
        <f t="shared" si="1"/>
        <v/>
      </c>
    </row>
    <row r="44" spans="1:25" x14ac:dyDescent="0.2">
      <c r="V44" t="str">
        <f t="shared" si="0"/>
        <v/>
      </c>
      <c r="W44" t="str">
        <f t="shared" si="0"/>
        <v/>
      </c>
      <c r="X44" t="str">
        <f t="shared" si="1"/>
        <v/>
      </c>
      <c r="Y44" t="str">
        <f t="shared" si="1"/>
        <v/>
      </c>
    </row>
    <row r="45" spans="1:25" x14ac:dyDescent="0.2">
      <c r="V45" t="str">
        <f t="shared" si="0"/>
        <v/>
      </c>
      <c r="W45" t="str">
        <f t="shared" si="0"/>
        <v/>
      </c>
      <c r="X45" t="str">
        <f t="shared" si="1"/>
        <v/>
      </c>
      <c r="Y45" t="str">
        <f t="shared" si="1"/>
        <v/>
      </c>
    </row>
    <row r="46" spans="1:25" x14ac:dyDescent="0.2">
      <c r="V46" t="str">
        <f t="shared" si="0"/>
        <v/>
      </c>
      <c r="W46" t="str">
        <f t="shared" si="0"/>
        <v/>
      </c>
      <c r="X46" t="str">
        <f t="shared" si="1"/>
        <v/>
      </c>
      <c r="Y46" t="str">
        <f t="shared" si="1"/>
        <v/>
      </c>
    </row>
    <row r="47" spans="1:25" x14ac:dyDescent="0.2">
      <c r="V47" t="str">
        <f t="shared" si="0"/>
        <v/>
      </c>
      <c r="W47" t="str">
        <f t="shared" si="0"/>
        <v/>
      </c>
      <c r="X47" t="str">
        <f t="shared" si="1"/>
        <v/>
      </c>
      <c r="Y47" t="str">
        <f t="shared" si="1"/>
        <v/>
      </c>
    </row>
    <row r="48" spans="1:25" x14ac:dyDescent="0.2">
      <c r="V48" t="str">
        <f t="shared" si="0"/>
        <v/>
      </c>
      <c r="W48" t="str">
        <f t="shared" si="0"/>
        <v/>
      </c>
      <c r="X48" t="str">
        <f t="shared" si="1"/>
        <v/>
      </c>
      <c r="Y48" t="str">
        <f t="shared" si="1"/>
        <v/>
      </c>
    </row>
    <row r="49" spans="22:25" x14ac:dyDescent="0.2">
      <c r="V49" t="str">
        <f t="shared" si="0"/>
        <v/>
      </c>
      <c r="W49" t="str">
        <f t="shared" si="0"/>
        <v/>
      </c>
      <c r="X49" t="str">
        <f t="shared" si="1"/>
        <v/>
      </c>
      <c r="Y49" t="str">
        <f t="shared" si="1"/>
        <v/>
      </c>
    </row>
    <row r="50" spans="22:25" x14ac:dyDescent="0.2">
      <c r="V50" t="str">
        <f t="shared" si="0"/>
        <v/>
      </c>
      <c r="W50" t="str">
        <f t="shared" si="0"/>
        <v/>
      </c>
      <c r="X50" t="str">
        <f t="shared" si="1"/>
        <v/>
      </c>
      <c r="Y50" t="str">
        <f t="shared" si="1"/>
        <v/>
      </c>
    </row>
    <row r="51" spans="22:25" x14ac:dyDescent="0.2">
      <c r="V51" t="str">
        <f t="shared" si="0"/>
        <v/>
      </c>
      <c r="W51" t="str">
        <f t="shared" si="0"/>
        <v/>
      </c>
      <c r="X51" t="str">
        <f t="shared" si="1"/>
        <v/>
      </c>
      <c r="Y51" t="str">
        <f t="shared" si="1"/>
        <v/>
      </c>
    </row>
    <row r="52" spans="22:25" x14ac:dyDescent="0.2">
      <c r="V52" t="str">
        <f t="shared" si="0"/>
        <v/>
      </c>
      <c r="W52" t="str">
        <f t="shared" si="0"/>
        <v/>
      </c>
      <c r="X52" t="str">
        <f t="shared" si="1"/>
        <v/>
      </c>
      <c r="Y52" t="str">
        <f t="shared" si="1"/>
        <v/>
      </c>
    </row>
    <row r="53" spans="22:25" x14ac:dyDescent="0.2">
      <c r="V53" t="str">
        <f t="shared" si="0"/>
        <v/>
      </c>
      <c r="W53" t="str">
        <f t="shared" si="0"/>
        <v/>
      </c>
      <c r="X53" t="str">
        <f t="shared" si="1"/>
        <v/>
      </c>
      <c r="Y53" t="str">
        <f t="shared" si="1"/>
        <v/>
      </c>
    </row>
    <row r="54" spans="22:25" x14ac:dyDescent="0.2">
      <c r="V54" t="str">
        <f t="shared" si="0"/>
        <v/>
      </c>
      <c r="W54" t="str">
        <f t="shared" si="0"/>
        <v/>
      </c>
      <c r="X54" t="str">
        <f t="shared" si="1"/>
        <v/>
      </c>
      <c r="Y54" t="str">
        <f t="shared" si="1"/>
        <v/>
      </c>
    </row>
    <row r="55" spans="22:25" x14ac:dyDescent="0.2">
      <c r="V55" t="str">
        <f t="shared" si="0"/>
        <v/>
      </c>
      <c r="W55" t="str">
        <f t="shared" si="0"/>
        <v/>
      </c>
      <c r="X55" t="str">
        <f t="shared" si="1"/>
        <v/>
      </c>
      <c r="Y55" t="str">
        <f t="shared" si="1"/>
        <v/>
      </c>
    </row>
    <row r="56" spans="22:25" x14ac:dyDescent="0.2">
      <c r="V56" t="str">
        <f t="shared" si="0"/>
        <v/>
      </c>
      <c r="W56" t="str">
        <f t="shared" si="0"/>
        <v/>
      </c>
      <c r="X56" t="str">
        <f t="shared" si="1"/>
        <v/>
      </c>
      <c r="Y56" t="str">
        <f t="shared" si="1"/>
        <v/>
      </c>
    </row>
    <row r="57" spans="22:25" x14ac:dyDescent="0.2">
      <c r="V57" t="str">
        <f t="shared" si="0"/>
        <v/>
      </c>
      <c r="W57" t="str">
        <f t="shared" si="0"/>
        <v/>
      </c>
      <c r="X57" t="str">
        <f t="shared" si="1"/>
        <v/>
      </c>
      <c r="Y57" t="str">
        <f t="shared" si="1"/>
        <v/>
      </c>
    </row>
    <row r="58" spans="22:25" x14ac:dyDescent="0.2">
      <c r="V58" t="str">
        <f t="shared" si="0"/>
        <v/>
      </c>
      <c r="W58" t="str">
        <f t="shared" si="0"/>
        <v/>
      </c>
      <c r="X58" t="str">
        <f t="shared" si="1"/>
        <v/>
      </c>
      <c r="Y58" t="str">
        <f t="shared" si="1"/>
        <v/>
      </c>
    </row>
    <row r="59" spans="22:25" x14ac:dyDescent="0.2">
      <c r="V59" t="str">
        <f t="shared" si="0"/>
        <v/>
      </c>
      <c r="W59" t="str">
        <f t="shared" si="0"/>
        <v/>
      </c>
      <c r="X59" t="str">
        <f t="shared" si="1"/>
        <v/>
      </c>
      <c r="Y59" t="str">
        <f t="shared" si="1"/>
        <v/>
      </c>
    </row>
    <row r="60" spans="22:25" x14ac:dyDescent="0.2">
      <c r="V60" t="str">
        <f t="shared" si="0"/>
        <v/>
      </c>
      <c r="W60" t="str">
        <f t="shared" si="0"/>
        <v/>
      </c>
      <c r="X60" t="str">
        <f t="shared" si="1"/>
        <v/>
      </c>
      <c r="Y60" t="str">
        <f t="shared" si="1"/>
        <v/>
      </c>
    </row>
    <row r="61" spans="22:25" x14ac:dyDescent="0.2">
      <c r="V61" t="str">
        <f t="shared" si="0"/>
        <v/>
      </c>
      <c r="W61" t="str">
        <f t="shared" si="0"/>
        <v/>
      </c>
      <c r="X61" t="str">
        <f t="shared" si="1"/>
        <v/>
      </c>
      <c r="Y61" t="str">
        <f t="shared" si="1"/>
        <v/>
      </c>
    </row>
    <row r="62" spans="22:25" x14ac:dyDescent="0.2">
      <c r="V62" t="str">
        <f t="shared" si="0"/>
        <v/>
      </c>
      <c r="W62" t="str">
        <f t="shared" si="0"/>
        <v/>
      </c>
      <c r="X62" t="str">
        <f t="shared" si="1"/>
        <v/>
      </c>
      <c r="Y62" t="str">
        <f t="shared" si="1"/>
        <v/>
      </c>
    </row>
    <row r="63" spans="22:25" x14ac:dyDescent="0.2">
      <c r="V63" t="str">
        <f t="shared" si="0"/>
        <v/>
      </c>
      <c r="W63" t="str">
        <f t="shared" si="0"/>
        <v/>
      </c>
      <c r="X63" t="str">
        <f t="shared" si="1"/>
        <v/>
      </c>
      <c r="Y63" t="str">
        <f t="shared" si="1"/>
        <v/>
      </c>
    </row>
    <row r="64" spans="22:25" x14ac:dyDescent="0.2">
      <c r="V64" t="str">
        <f t="shared" si="0"/>
        <v/>
      </c>
      <c r="W64" t="str">
        <f t="shared" si="0"/>
        <v/>
      </c>
      <c r="X64" t="str">
        <f t="shared" si="1"/>
        <v/>
      </c>
      <c r="Y64" t="str">
        <f t="shared" si="1"/>
        <v/>
      </c>
    </row>
    <row r="65" spans="22:25" x14ac:dyDescent="0.2">
      <c r="V65" t="str">
        <f t="shared" si="0"/>
        <v/>
      </c>
      <c r="W65" t="str">
        <f t="shared" si="0"/>
        <v/>
      </c>
      <c r="X65" t="str">
        <f t="shared" si="1"/>
        <v/>
      </c>
      <c r="Y65" t="str">
        <f t="shared" si="1"/>
        <v/>
      </c>
    </row>
    <row r="66" spans="22:25" x14ac:dyDescent="0.2">
      <c r="V66" t="str">
        <f t="shared" si="0"/>
        <v/>
      </c>
      <c r="W66" t="str">
        <f t="shared" si="0"/>
        <v/>
      </c>
      <c r="X66" t="str">
        <f t="shared" si="1"/>
        <v/>
      </c>
      <c r="Y66" t="str">
        <f t="shared" si="1"/>
        <v/>
      </c>
    </row>
    <row r="67" spans="22:25" x14ac:dyDescent="0.2">
      <c r="V67" t="str">
        <f t="shared" si="0"/>
        <v/>
      </c>
      <c r="W67" t="str">
        <f t="shared" si="0"/>
        <v/>
      </c>
      <c r="X67" t="str">
        <f t="shared" si="1"/>
        <v/>
      </c>
      <c r="Y67" t="str">
        <f t="shared" si="1"/>
        <v/>
      </c>
    </row>
    <row r="68" spans="22:25" x14ac:dyDescent="0.2">
      <c r="V68" t="str">
        <f t="shared" si="0"/>
        <v/>
      </c>
      <c r="W68" t="str">
        <f t="shared" si="0"/>
        <v/>
      </c>
      <c r="X68" t="str">
        <f t="shared" si="1"/>
        <v/>
      </c>
      <c r="Y68" t="str">
        <f t="shared" si="1"/>
        <v/>
      </c>
    </row>
    <row r="69" spans="22:25" x14ac:dyDescent="0.2">
      <c r="V69" t="str">
        <f t="shared" si="0"/>
        <v/>
      </c>
      <c r="W69" t="str">
        <f t="shared" si="0"/>
        <v/>
      </c>
      <c r="X69" t="str">
        <f t="shared" si="1"/>
        <v/>
      </c>
      <c r="Y69" t="str">
        <f t="shared" si="1"/>
        <v/>
      </c>
    </row>
    <row r="70" spans="22:25" x14ac:dyDescent="0.2">
      <c r="V70" t="str">
        <f t="shared" si="0"/>
        <v/>
      </c>
      <c r="W70" t="str">
        <f t="shared" si="0"/>
        <v/>
      </c>
      <c r="X70" t="str">
        <f t="shared" si="1"/>
        <v/>
      </c>
      <c r="Y70" t="str">
        <f t="shared" si="1"/>
        <v/>
      </c>
    </row>
    <row r="71" spans="22:25" x14ac:dyDescent="0.2">
      <c r="V71" t="str">
        <f t="shared" si="0"/>
        <v/>
      </c>
      <c r="W71" t="str">
        <f t="shared" si="0"/>
        <v/>
      </c>
      <c r="X71" t="str">
        <f t="shared" si="1"/>
        <v/>
      </c>
      <c r="Y71" t="str">
        <f t="shared" si="1"/>
        <v/>
      </c>
    </row>
    <row r="72" spans="22:25" x14ac:dyDescent="0.2">
      <c r="V72" t="str">
        <f t="shared" si="0"/>
        <v/>
      </c>
      <c r="W72" t="str">
        <f t="shared" si="0"/>
        <v/>
      </c>
      <c r="X72" t="str">
        <f t="shared" si="1"/>
        <v/>
      </c>
      <c r="Y72" t="str">
        <f t="shared" si="1"/>
        <v/>
      </c>
    </row>
    <row r="73" spans="22:25" x14ac:dyDescent="0.2">
      <c r="V73" t="str">
        <f t="shared" si="0"/>
        <v/>
      </c>
      <c r="W73" t="str">
        <f t="shared" si="0"/>
        <v/>
      </c>
      <c r="X73" t="str">
        <f t="shared" si="1"/>
        <v/>
      </c>
      <c r="Y73" t="str">
        <f t="shared" si="1"/>
        <v/>
      </c>
    </row>
    <row r="74" spans="22:25" x14ac:dyDescent="0.2">
      <c r="V74" t="str">
        <f t="shared" si="0"/>
        <v/>
      </c>
      <c r="W74" t="str">
        <f t="shared" si="0"/>
        <v/>
      </c>
      <c r="X74" t="str">
        <f t="shared" si="1"/>
        <v/>
      </c>
      <c r="Y74" t="str">
        <f t="shared" si="1"/>
        <v/>
      </c>
    </row>
    <row r="75" spans="22:25" x14ac:dyDescent="0.2">
      <c r="V75" t="str">
        <f t="shared" si="0"/>
        <v/>
      </c>
      <c r="W75" t="str">
        <f t="shared" si="0"/>
        <v/>
      </c>
      <c r="X75" t="str">
        <f t="shared" si="1"/>
        <v/>
      </c>
      <c r="Y75" t="str">
        <f t="shared" si="1"/>
        <v/>
      </c>
    </row>
    <row r="76" spans="22:25" x14ac:dyDescent="0.2">
      <c r="V76" t="str">
        <f t="shared" si="0"/>
        <v/>
      </c>
      <c r="W76" t="str">
        <f t="shared" si="0"/>
        <v/>
      </c>
      <c r="X76" t="str">
        <f t="shared" si="1"/>
        <v/>
      </c>
      <c r="Y76" t="str">
        <f t="shared" si="1"/>
        <v/>
      </c>
    </row>
    <row r="77" spans="22:25" x14ac:dyDescent="0.2">
      <c r="V77" t="str">
        <f t="shared" si="0"/>
        <v/>
      </c>
      <c r="W77" t="str">
        <f t="shared" si="0"/>
        <v/>
      </c>
      <c r="X77" t="str">
        <f t="shared" si="1"/>
        <v/>
      </c>
      <c r="Y77" t="str">
        <f t="shared" si="1"/>
        <v/>
      </c>
    </row>
    <row r="78" spans="22:25" x14ac:dyDescent="0.2">
      <c r="V78" t="str">
        <f t="shared" si="0"/>
        <v/>
      </c>
      <c r="W78" t="str">
        <f t="shared" si="0"/>
        <v/>
      </c>
      <c r="X78" t="str">
        <f t="shared" si="1"/>
        <v/>
      </c>
      <c r="Y78" t="str">
        <f t="shared" si="1"/>
        <v/>
      </c>
    </row>
    <row r="79" spans="22:25" x14ac:dyDescent="0.2">
      <c r="V79" t="str">
        <f t="shared" si="0"/>
        <v/>
      </c>
      <c r="W79" t="str">
        <f t="shared" si="0"/>
        <v/>
      </c>
      <c r="X79" t="str">
        <f t="shared" si="1"/>
        <v/>
      </c>
      <c r="Y79" t="str">
        <f t="shared" si="1"/>
        <v/>
      </c>
    </row>
    <row r="80" spans="22:25" x14ac:dyDescent="0.2">
      <c r="V80" t="str">
        <f t="shared" si="0"/>
        <v/>
      </c>
      <c r="W80" t="str">
        <f t="shared" si="0"/>
        <v/>
      </c>
      <c r="X80" t="str">
        <f t="shared" si="1"/>
        <v/>
      </c>
      <c r="Y80" t="str">
        <f t="shared" si="1"/>
        <v/>
      </c>
    </row>
    <row r="81" spans="22:25" x14ac:dyDescent="0.2">
      <c r="V81" t="str">
        <f t="shared" si="0"/>
        <v/>
      </c>
      <c r="W81" t="str">
        <f t="shared" si="0"/>
        <v/>
      </c>
      <c r="X81" t="str">
        <f t="shared" si="1"/>
        <v/>
      </c>
      <c r="Y81" t="str">
        <f t="shared" si="1"/>
        <v/>
      </c>
    </row>
    <row r="82" spans="22:25" x14ac:dyDescent="0.2">
      <c r="V82" t="str">
        <f t="shared" ref="V82:W120" si="2">TRIM(G82)</f>
        <v/>
      </c>
      <c r="W82" t="str">
        <f t="shared" si="2"/>
        <v/>
      </c>
      <c r="X82" t="str">
        <f t="shared" ref="X82:Y120" si="3">PROPER(V82)</f>
        <v/>
      </c>
      <c r="Y82" t="str">
        <f t="shared" si="3"/>
        <v/>
      </c>
    </row>
    <row r="83" spans="22:25" x14ac:dyDescent="0.2">
      <c r="V83" t="str">
        <f t="shared" si="2"/>
        <v/>
      </c>
      <c r="W83" t="str">
        <f t="shared" si="2"/>
        <v/>
      </c>
      <c r="X83" t="str">
        <f t="shared" si="3"/>
        <v/>
      </c>
      <c r="Y83" t="str">
        <f t="shared" si="3"/>
        <v/>
      </c>
    </row>
    <row r="84" spans="22:25" x14ac:dyDescent="0.2">
      <c r="V84" t="str">
        <f t="shared" si="2"/>
        <v/>
      </c>
      <c r="W84" t="str">
        <f t="shared" si="2"/>
        <v/>
      </c>
      <c r="X84" t="str">
        <f t="shared" si="3"/>
        <v/>
      </c>
      <c r="Y84" t="str">
        <f t="shared" si="3"/>
        <v/>
      </c>
    </row>
    <row r="85" spans="22:25" x14ac:dyDescent="0.2">
      <c r="V85" t="str">
        <f t="shared" si="2"/>
        <v/>
      </c>
      <c r="W85" t="str">
        <f t="shared" si="2"/>
        <v/>
      </c>
      <c r="X85" t="str">
        <f t="shared" si="3"/>
        <v/>
      </c>
      <c r="Y85" t="str">
        <f t="shared" si="3"/>
        <v/>
      </c>
    </row>
    <row r="86" spans="22:25" x14ac:dyDescent="0.2">
      <c r="V86" t="str">
        <f t="shared" si="2"/>
        <v/>
      </c>
      <c r="W86" t="str">
        <f t="shared" si="2"/>
        <v/>
      </c>
      <c r="X86" t="str">
        <f t="shared" si="3"/>
        <v/>
      </c>
      <c r="Y86" t="str">
        <f t="shared" si="3"/>
        <v/>
      </c>
    </row>
    <row r="87" spans="22:25" x14ac:dyDescent="0.2">
      <c r="V87" t="str">
        <f t="shared" si="2"/>
        <v/>
      </c>
      <c r="W87" t="str">
        <f t="shared" si="2"/>
        <v/>
      </c>
      <c r="X87" t="str">
        <f t="shared" si="3"/>
        <v/>
      </c>
      <c r="Y87" t="str">
        <f t="shared" si="3"/>
        <v/>
      </c>
    </row>
    <row r="88" spans="22:25" x14ac:dyDescent="0.2">
      <c r="V88" t="str">
        <f t="shared" si="2"/>
        <v/>
      </c>
      <c r="W88" t="str">
        <f t="shared" si="2"/>
        <v/>
      </c>
      <c r="X88" t="str">
        <f t="shared" si="3"/>
        <v/>
      </c>
      <c r="Y88" t="str">
        <f t="shared" si="3"/>
        <v/>
      </c>
    </row>
    <row r="89" spans="22:25" x14ac:dyDescent="0.2">
      <c r="V89" t="str">
        <f t="shared" si="2"/>
        <v/>
      </c>
      <c r="W89" t="str">
        <f t="shared" si="2"/>
        <v/>
      </c>
      <c r="X89" t="str">
        <f t="shared" si="3"/>
        <v/>
      </c>
      <c r="Y89" t="str">
        <f t="shared" si="3"/>
        <v/>
      </c>
    </row>
    <row r="90" spans="22:25" x14ac:dyDescent="0.2">
      <c r="V90" t="str">
        <f t="shared" si="2"/>
        <v/>
      </c>
      <c r="W90" t="str">
        <f t="shared" si="2"/>
        <v/>
      </c>
      <c r="X90" t="str">
        <f t="shared" si="3"/>
        <v/>
      </c>
      <c r="Y90" t="str">
        <f t="shared" si="3"/>
        <v/>
      </c>
    </row>
    <row r="91" spans="22:25" x14ac:dyDescent="0.2">
      <c r="V91" t="str">
        <f t="shared" si="2"/>
        <v/>
      </c>
      <c r="W91" t="str">
        <f t="shared" si="2"/>
        <v/>
      </c>
      <c r="X91" t="str">
        <f t="shared" si="3"/>
        <v/>
      </c>
      <c r="Y91" t="str">
        <f t="shared" si="3"/>
        <v/>
      </c>
    </row>
    <row r="92" spans="22:25" x14ac:dyDescent="0.2">
      <c r="V92" t="str">
        <f t="shared" si="2"/>
        <v/>
      </c>
      <c r="W92" t="str">
        <f t="shared" si="2"/>
        <v/>
      </c>
      <c r="X92" t="str">
        <f t="shared" si="3"/>
        <v/>
      </c>
      <c r="Y92" t="str">
        <f t="shared" si="3"/>
        <v/>
      </c>
    </row>
    <row r="93" spans="22:25" x14ac:dyDescent="0.2">
      <c r="V93" t="str">
        <f t="shared" si="2"/>
        <v/>
      </c>
      <c r="W93" t="str">
        <f t="shared" si="2"/>
        <v/>
      </c>
      <c r="X93" t="str">
        <f t="shared" si="3"/>
        <v/>
      </c>
      <c r="Y93" t="str">
        <f t="shared" si="3"/>
        <v/>
      </c>
    </row>
    <row r="94" spans="22:25" x14ac:dyDescent="0.2">
      <c r="V94" t="str">
        <f t="shared" si="2"/>
        <v/>
      </c>
      <c r="W94" t="str">
        <f t="shared" si="2"/>
        <v/>
      </c>
      <c r="X94" t="str">
        <f t="shared" si="3"/>
        <v/>
      </c>
      <c r="Y94" t="str">
        <f t="shared" si="3"/>
        <v/>
      </c>
    </row>
    <row r="95" spans="22:25" x14ac:dyDescent="0.2">
      <c r="V95" t="str">
        <f t="shared" si="2"/>
        <v/>
      </c>
      <c r="W95" t="str">
        <f t="shared" si="2"/>
        <v/>
      </c>
      <c r="X95" t="str">
        <f t="shared" si="3"/>
        <v/>
      </c>
      <c r="Y95" t="str">
        <f t="shared" si="3"/>
        <v/>
      </c>
    </row>
    <row r="96" spans="22:25" x14ac:dyDescent="0.2">
      <c r="V96" t="str">
        <f t="shared" si="2"/>
        <v/>
      </c>
      <c r="W96" t="str">
        <f t="shared" si="2"/>
        <v/>
      </c>
      <c r="X96" t="str">
        <f t="shared" si="3"/>
        <v/>
      </c>
      <c r="Y96" t="str">
        <f t="shared" si="3"/>
        <v/>
      </c>
    </row>
    <row r="97" spans="22:25" x14ac:dyDescent="0.2">
      <c r="V97" t="str">
        <f t="shared" si="2"/>
        <v/>
      </c>
      <c r="W97" t="str">
        <f t="shared" si="2"/>
        <v/>
      </c>
      <c r="X97" t="str">
        <f t="shared" si="3"/>
        <v/>
      </c>
      <c r="Y97" t="str">
        <f t="shared" si="3"/>
        <v/>
      </c>
    </row>
    <row r="98" spans="22:25" x14ac:dyDescent="0.2">
      <c r="V98" t="str">
        <f t="shared" si="2"/>
        <v/>
      </c>
      <c r="W98" t="str">
        <f t="shared" si="2"/>
        <v/>
      </c>
      <c r="X98" t="str">
        <f t="shared" si="3"/>
        <v/>
      </c>
      <c r="Y98" t="str">
        <f t="shared" si="3"/>
        <v/>
      </c>
    </row>
    <row r="99" spans="22:25" x14ac:dyDescent="0.2">
      <c r="V99" t="str">
        <f t="shared" si="2"/>
        <v/>
      </c>
      <c r="W99" t="str">
        <f t="shared" si="2"/>
        <v/>
      </c>
      <c r="X99" t="str">
        <f t="shared" si="3"/>
        <v/>
      </c>
      <c r="Y99" t="str">
        <f t="shared" si="3"/>
        <v/>
      </c>
    </row>
    <row r="100" spans="22:25" x14ac:dyDescent="0.2">
      <c r="V100" t="str">
        <f t="shared" si="2"/>
        <v/>
      </c>
      <c r="W100" t="str">
        <f t="shared" si="2"/>
        <v/>
      </c>
      <c r="X100" t="str">
        <f t="shared" si="3"/>
        <v/>
      </c>
      <c r="Y100" t="str">
        <f t="shared" si="3"/>
        <v/>
      </c>
    </row>
    <row r="101" spans="22:25" x14ac:dyDescent="0.2">
      <c r="V101" t="str">
        <f t="shared" si="2"/>
        <v/>
      </c>
      <c r="W101" t="str">
        <f t="shared" si="2"/>
        <v/>
      </c>
      <c r="X101" t="str">
        <f t="shared" si="3"/>
        <v/>
      </c>
      <c r="Y101" t="str">
        <f t="shared" si="3"/>
        <v/>
      </c>
    </row>
    <row r="102" spans="22:25" x14ac:dyDescent="0.2">
      <c r="V102" t="str">
        <f t="shared" si="2"/>
        <v/>
      </c>
      <c r="W102" t="str">
        <f t="shared" si="2"/>
        <v/>
      </c>
      <c r="X102" t="str">
        <f t="shared" si="3"/>
        <v/>
      </c>
      <c r="Y102" t="str">
        <f t="shared" si="3"/>
        <v/>
      </c>
    </row>
    <row r="103" spans="22:25" x14ac:dyDescent="0.2">
      <c r="V103" t="str">
        <f t="shared" si="2"/>
        <v/>
      </c>
      <c r="W103" t="str">
        <f t="shared" si="2"/>
        <v/>
      </c>
      <c r="X103" t="str">
        <f t="shared" si="3"/>
        <v/>
      </c>
      <c r="Y103" t="str">
        <f t="shared" si="3"/>
        <v/>
      </c>
    </row>
    <row r="104" spans="22:25" x14ac:dyDescent="0.2">
      <c r="V104" t="str">
        <f t="shared" si="2"/>
        <v/>
      </c>
      <c r="W104" t="str">
        <f t="shared" si="2"/>
        <v/>
      </c>
      <c r="X104" t="str">
        <f t="shared" si="3"/>
        <v/>
      </c>
      <c r="Y104" t="str">
        <f t="shared" si="3"/>
        <v/>
      </c>
    </row>
    <row r="105" spans="22:25" x14ac:dyDescent="0.2">
      <c r="V105" t="str">
        <f t="shared" si="2"/>
        <v/>
      </c>
      <c r="W105" t="str">
        <f t="shared" si="2"/>
        <v/>
      </c>
      <c r="X105" t="str">
        <f t="shared" si="3"/>
        <v/>
      </c>
      <c r="Y105" t="str">
        <f t="shared" si="3"/>
        <v/>
      </c>
    </row>
    <row r="106" spans="22:25" x14ac:dyDescent="0.2">
      <c r="V106" t="str">
        <f t="shared" si="2"/>
        <v/>
      </c>
      <c r="W106" t="str">
        <f t="shared" si="2"/>
        <v/>
      </c>
      <c r="X106" t="str">
        <f t="shared" si="3"/>
        <v/>
      </c>
      <c r="Y106" t="str">
        <f t="shared" si="3"/>
        <v/>
      </c>
    </row>
    <row r="107" spans="22:25" x14ac:dyDescent="0.2">
      <c r="V107" t="str">
        <f t="shared" si="2"/>
        <v/>
      </c>
      <c r="W107" t="str">
        <f t="shared" si="2"/>
        <v/>
      </c>
      <c r="X107" t="str">
        <f t="shared" si="3"/>
        <v/>
      </c>
      <c r="Y107" t="str">
        <f t="shared" si="3"/>
        <v/>
      </c>
    </row>
    <row r="108" spans="22:25" x14ac:dyDescent="0.2">
      <c r="V108" t="str">
        <f t="shared" si="2"/>
        <v/>
      </c>
      <c r="W108" t="str">
        <f t="shared" si="2"/>
        <v/>
      </c>
      <c r="X108" t="str">
        <f t="shared" si="3"/>
        <v/>
      </c>
      <c r="Y108" t="str">
        <f t="shared" si="3"/>
        <v/>
      </c>
    </row>
    <row r="109" spans="22:25" x14ac:dyDescent="0.2">
      <c r="V109" t="str">
        <f t="shared" si="2"/>
        <v/>
      </c>
      <c r="W109" t="str">
        <f t="shared" si="2"/>
        <v/>
      </c>
      <c r="X109" t="str">
        <f t="shared" si="3"/>
        <v/>
      </c>
      <c r="Y109" t="str">
        <f t="shared" si="3"/>
        <v/>
      </c>
    </row>
    <row r="110" spans="22:25" x14ac:dyDescent="0.2">
      <c r="V110" t="str">
        <f t="shared" si="2"/>
        <v/>
      </c>
      <c r="W110" t="str">
        <f t="shared" si="2"/>
        <v/>
      </c>
      <c r="X110" t="str">
        <f t="shared" si="3"/>
        <v/>
      </c>
      <c r="Y110" t="str">
        <f t="shared" si="3"/>
        <v/>
      </c>
    </row>
    <row r="111" spans="22:25" x14ac:dyDescent="0.2">
      <c r="V111" t="str">
        <f t="shared" si="2"/>
        <v/>
      </c>
      <c r="W111" t="str">
        <f t="shared" si="2"/>
        <v/>
      </c>
      <c r="X111" t="str">
        <f t="shared" si="3"/>
        <v/>
      </c>
      <c r="Y111" t="str">
        <f t="shared" si="3"/>
        <v/>
      </c>
    </row>
    <row r="112" spans="22:25" x14ac:dyDescent="0.2">
      <c r="V112" t="str">
        <f t="shared" si="2"/>
        <v/>
      </c>
      <c r="W112" t="str">
        <f t="shared" si="2"/>
        <v/>
      </c>
      <c r="X112" t="str">
        <f t="shared" si="3"/>
        <v/>
      </c>
      <c r="Y112" t="str">
        <f t="shared" si="3"/>
        <v/>
      </c>
    </row>
    <row r="113" spans="22:25" x14ac:dyDescent="0.2">
      <c r="V113" t="str">
        <f t="shared" si="2"/>
        <v/>
      </c>
      <c r="W113" t="str">
        <f t="shared" si="2"/>
        <v/>
      </c>
      <c r="X113" t="str">
        <f t="shared" si="3"/>
        <v/>
      </c>
      <c r="Y113" t="str">
        <f t="shared" si="3"/>
        <v/>
      </c>
    </row>
    <row r="114" spans="22:25" x14ac:dyDescent="0.2">
      <c r="V114" t="str">
        <f t="shared" si="2"/>
        <v/>
      </c>
      <c r="W114" t="str">
        <f t="shared" si="2"/>
        <v/>
      </c>
      <c r="X114" t="str">
        <f t="shared" si="3"/>
        <v/>
      </c>
      <c r="Y114" t="str">
        <f t="shared" si="3"/>
        <v/>
      </c>
    </row>
    <row r="115" spans="22:25" x14ac:dyDescent="0.2">
      <c r="V115" t="str">
        <f t="shared" si="2"/>
        <v/>
      </c>
      <c r="W115" t="str">
        <f t="shared" si="2"/>
        <v/>
      </c>
      <c r="X115" t="str">
        <f t="shared" si="3"/>
        <v/>
      </c>
      <c r="Y115" t="str">
        <f t="shared" si="3"/>
        <v/>
      </c>
    </row>
    <row r="116" spans="22:25" x14ac:dyDescent="0.2">
      <c r="V116" t="str">
        <f t="shared" si="2"/>
        <v/>
      </c>
      <c r="W116" t="str">
        <f t="shared" si="2"/>
        <v/>
      </c>
      <c r="X116" t="str">
        <f t="shared" si="3"/>
        <v/>
      </c>
      <c r="Y116" t="str">
        <f t="shared" si="3"/>
        <v/>
      </c>
    </row>
    <row r="117" spans="22:25" x14ac:dyDescent="0.2">
      <c r="V117" t="str">
        <f t="shared" si="2"/>
        <v/>
      </c>
      <c r="W117" t="str">
        <f t="shared" si="2"/>
        <v/>
      </c>
      <c r="X117" t="str">
        <f t="shared" si="3"/>
        <v/>
      </c>
      <c r="Y117" t="str">
        <f t="shared" si="3"/>
        <v/>
      </c>
    </row>
    <row r="118" spans="22:25" x14ac:dyDescent="0.2">
      <c r="V118" t="str">
        <f t="shared" si="2"/>
        <v/>
      </c>
      <c r="W118" t="str">
        <f t="shared" si="2"/>
        <v/>
      </c>
      <c r="X118" t="str">
        <f t="shared" si="3"/>
        <v/>
      </c>
      <c r="Y118" t="str">
        <f t="shared" si="3"/>
        <v/>
      </c>
    </row>
    <row r="119" spans="22:25" x14ac:dyDescent="0.2">
      <c r="V119" t="str">
        <f t="shared" si="2"/>
        <v/>
      </c>
      <c r="W119" t="str">
        <f t="shared" si="2"/>
        <v/>
      </c>
      <c r="X119" t="str">
        <f t="shared" si="3"/>
        <v/>
      </c>
      <c r="Y119" t="str">
        <f t="shared" si="3"/>
        <v/>
      </c>
    </row>
    <row r="120" spans="22:25" x14ac:dyDescent="0.2">
      <c r="V120" t="str">
        <f t="shared" si="2"/>
        <v/>
      </c>
      <c r="W120" t="str">
        <f t="shared" si="2"/>
        <v/>
      </c>
      <c r="X120" t="str">
        <f t="shared" si="3"/>
        <v/>
      </c>
      <c r="Y120" t="str">
        <f t="shared" si="3"/>
        <v/>
      </c>
    </row>
  </sheetData>
  <mergeCells count="2">
    <mergeCell ref="A4:D35"/>
    <mergeCell ref="A3:D3"/>
  </mergeCells>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theme="8" tint="-0.249977111117893"/>
  </sheetPr>
  <dimension ref="A2:Y120"/>
  <sheetViews>
    <sheetView workbookViewId="0"/>
  </sheetViews>
  <sheetFormatPr baseColWidth="10" defaultColWidth="8.83203125" defaultRowHeight="15" x14ac:dyDescent="0.2"/>
  <cols>
    <col min="6" max="6" width="13.33203125" customWidth="1"/>
    <col min="7" max="7" width="12.6640625" customWidth="1"/>
    <col min="8" max="8" width="12.33203125" customWidth="1"/>
    <col min="9" max="10" width="16.1640625" bestFit="1" customWidth="1"/>
    <col min="11" max="11" width="23.83203125" bestFit="1" customWidth="1"/>
    <col min="12" max="12" width="17.6640625" customWidth="1"/>
    <col min="13" max="13" width="18.6640625" customWidth="1"/>
    <col min="14" max="14" width="24.1640625" customWidth="1"/>
    <col min="15" max="15" width="28.1640625" bestFit="1" customWidth="1"/>
    <col min="16" max="16" width="18.5" bestFit="1" customWidth="1"/>
    <col min="17" max="17" width="19.5" bestFit="1" customWidth="1"/>
    <col min="18" max="18" width="12" bestFit="1" customWidth="1"/>
    <col min="19" max="19" width="11.5" customWidth="1"/>
    <col min="20" max="20" width="21.6640625" customWidth="1"/>
    <col min="21" max="21" width="18.5" customWidth="1"/>
    <col min="22" max="22" width="19.6640625" customWidth="1"/>
    <col min="23" max="23" width="18.6640625" customWidth="1"/>
    <col min="24" max="24" width="17.6640625" customWidth="1"/>
    <col min="25" max="25" width="16.5" customWidth="1"/>
  </cols>
  <sheetData>
    <row r="2" spans="1:21" ht="16" thickBot="1" x14ac:dyDescent="0.25"/>
    <row r="3" spans="1:21" ht="22" customHeight="1" thickBot="1" x14ac:dyDescent="0.3">
      <c r="A3" s="87" t="s">
        <v>316</v>
      </c>
      <c r="B3" s="88"/>
      <c r="C3" s="88"/>
      <c r="D3" s="89"/>
      <c r="F3" t="s">
        <v>2</v>
      </c>
      <c r="G3" t="s">
        <v>3</v>
      </c>
      <c r="H3" t="s">
        <v>4</v>
      </c>
      <c r="I3" t="s">
        <v>152</v>
      </c>
      <c r="J3" t="s">
        <v>5</v>
      </c>
      <c r="K3" t="s">
        <v>6</v>
      </c>
      <c r="L3" t="s">
        <v>7</v>
      </c>
      <c r="M3" t="s">
        <v>12</v>
      </c>
      <c r="N3" t="s">
        <v>20</v>
      </c>
      <c r="O3" t="s">
        <v>21</v>
      </c>
      <c r="P3" t="s">
        <v>22</v>
      </c>
      <c r="Q3" t="s">
        <v>23</v>
      </c>
      <c r="R3" t="s">
        <v>24</v>
      </c>
      <c r="S3" t="s">
        <v>28</v>
      </c>
      <c r="T3" t="s">
        <v>58</v>
      </c>
      <c r="U3" t="s">
        <v>295</v>
      </c>
    </row>
    <row r="4" spans="1:21" ht="15" customHeight="1" x14ac:dyDescent="0.2">
      <c r="A4" s="93" t="s">
        <v>318</v>
      </c>
      <c r="B4" s="86"/>
      <c r="C4" s="86"/>
      <c r="D4" s="86"/>
      <c r="F4">
        <v>14638</v>
      </c>
      <c r="G4" t="s">
        <v>35</v>
      </c>
      <c r="H4" t="s">
        <v>45</v>
      </c>
      <c r="I4" t="str">
        <f>CONCATENATE(Table7910111314[[#This Row],[First Name]], " ", Table7910111314[[#This Row],[Last Name]])</f>
        <v>Caroline Diener</v>
      </c>
      <c r="J4" t="s">
        <v>53</v>
      </c>
      <c r="K4" t="s">
        <v>81</v>
      </c>
      <c r="L4">
        <v>12</v>
      </c>
      <c r="M4" t="s">
        <v>82</v>
      </c>
      <c r="N4">
        <v>72000</v>
      </c>
      <c r="O4">
        <v>20000</v>
      </c>
      <c r="R4" s="64">
        <f>SUM(Table7910111314[[#This Row],[2016 Annual Base Salary]]+Table7910111314[[#This Row],[2016 Annual Bonus
(at target)]]+Table7910111314[[#This Row],[2016 AEI
(at target)]]+Table7910111314[[#This Row],[2016 MTB
(at target)]])</f>
        <v>92000</v>
      </c>
      <c r="S4" t="s">
        <v>29</v>
      </c>
      <c r="T4" t="s">
        <v>29</v>
      </c>
      <c r="U4">
        <f>Table7910111314[[#This Row],[2016 TTDC]]*Table11[Budget Allocated]</f>
        <v>4600</v>
      </c>
    </row>
    <row r="5" spans="1:21" x14ac:dyDescent="0.2">
      <c r="A5" s="86"/>
      <c r="B5" s="86"/>
      <c r="C5" s="86"/>
      <c r="D5" s="86"/>
      <c r="F5">
        <v>39426</v>
      </c>
      <c r="G5" t="s">
        <v>37</v>
      </c>
      <c r="H5" t="s">
        <v>47</v>
      </c>
      <c r="I5" t="str">
        <f>CONCATENATE(Table7910111314[[#This Row],[First Name]], " ", Table7910111314[[#This Row],[Last Name]])</f>
        <v>Cristina Taft</v>
      </c>
      <c r="J5" t="s">
        <v>54</v>
      </c>
      <c r="K5" t="s">
        <v>77</v>
      </c>
      <c r="L5">
        <v>10</v>
      </c>
      <c r="M5" t="s">
        <v>82</v>
      </c>
      <c r="N5">
        <v>60000</v>
      </c>
      <c r="O5">
        <v>12000</v>
      </c>
      <c r="R5" s="64">
        <f>SUM(Table7910111314[[#This Row],[2016 Annual Base Salary]]+Table7910111314[[#This Row],[2016 Annual Bonus
(at target)]]+Table7910111314[[#This Row],[2016 AEI
(at target)]]+Table7910111314[[#This Row],[2016 MTB
(at target)]])</f>
        <v>72000</v>
      </c>
      <c r="S5" t="s">
        <v>29</v>
      </c>
      <c r="T5" t="s">
        <v>30</v>
      </c>
      <c r="U5">
        <f>Table7910111314[[#This Row],[2016 TTDC]]*Table11[Budget Allocated]</f>
        <v>3600</v>
      </c>
    </row>
    <row r="6" spans="1:21" x14ac:dyDescent="0.2">
      <c r="A6" s="86"/>
      <c r="B6" s="86"/>
      <c r="C6" s="86"/>
      <c r="D6" s="86"/>
      <c r="F6">
        <v>39874</v>
      </c>
      <c r="G6" t="s">
        <v>36</v>
      </c>
      <c r="H6" t="s">
        <v>46</v>
      </c>
      <c r="I6" t="str">
        <f>CONCATENATE(Table7910111314[[#This Row],[First Name]], " ", Table7910111314[[#This Row],[Last Name]])</f>
        <v>Ingrid White</v>
      </c>
      <c r="J6" t="s">
        <v>53</v>
      </c>
      <c r="K6" t="s">
        <v>76</v>
      </c>
      <c r="L6">
        <v>11</v>
      </c>
      <c r="M6" t="s">
        <v>82</v>
      </c>
      <c r="N6">
        <v>64412.307692307688</v>
      </c>
      <c r="O6">
        <v>12000</v>
      </c>
      <c r="R6" s="64">
        <f>SUM(Table7910111314[[#This Row],[2016 Annual Base Salary]]+Table7910111314[[#This Row],[2016 Annual Bonus
(at target)]]+Table7910111314[[#This Row],[2016 AEI
(at target)]]+Table7910111314[[#This Row],[2016 MTB
(at target)]])</f>
        <v>76412.307692307688</v>
      </c>
      <c r="S6" t="s">
        <v>29</v>
      </c>
      <c r="T6" t="s">
        <v>29</v>
      </c>
      <c r="U6">
        <f>Table7910111314[[#This Row],[2016 TTDC]]*Table11[Budget Allocated]</f>
        <v>3820.6153846153848</v>
      </c>
    </row>
    <row r="7" spans="1:21" x14ac:dyDescent="0.2">
      <c r="A7" s="86"/>
      <c r="B7" s="86"/>
      <c r="C7" s="86"/>
      <c r="D7" s="86"/>
      <c r="F7">
        <v>154987</v>
      </c>
      <c r="G7" t="s">
        <v>26</v>
      </c>
      <c r="H7" t="s">
        <v>27</v>
      </c>
      <c r="I7" t="str">
        <f>CONCATENATE(Table7910111314[[#This Row],[First Name]], " ", Table7910111314[[#This Row],[Last Name]])</f>
        <v>Jane Deer</v>
      </c>
      <c r="J7" t="s">
        <v>52</v>
      </c>
      <c r="K7" t="s">
        <v>55</v>
      </c>
      <c r="L7">
        <v>10</v>
      </c>
      <c r="M7" t="s">
        <v>82</v>
      </c>
      <c r="N7">
        <v>30000</v>
      </c>
      <c r="O7">
        <v>10000</v>
      </c>
      <c r="R7" s="64">
        <f>SUM(Table7910111314[[#This Row],[2016 Annual Base Salary]]+Table7910111314[[#This Row],[2016 Annual Bonus
(at target)]]+Table7910111314[[#This Row],[2016 AEI
(at target)]]+Table7910111314[[#This Row],[2016 MTB
(at target)]])</f>
        <v>40000</v>
      </c>
      <c r="S7" t="s">
        <v>29</v>
      </c>
      <c r="T7" t="s">
        <v>29</v>
      </c>
      <c r="U7">
        <f>Table7910111314[[#This Row],[2016 TTDC]]*Table11[Budget Allocated]</f>
        <v>2000</v>
      </c>
    </row>
    <row r="8" spans="1:21" x14ac:dyDescent="0.2">
      <c r="A8" s="86"/>
      <c r="B8" s="86"/>
      <c r="C8" s="86"/>
      <c r="D8" s="86"/>
      <c r="F8">
        <v>119871</v>
      </c>
      <c r="G8" t="s">
        <v>31</v>
      </c>
      <c r="H8" t="s">
        <v>42</v>
      </c>
      <c r="I8" t="str">
        <f>CONCATENATE(Table7910111314[[#This Row],[First Name]], " ", Table7910111314[[#This Row],[Last Name]])</f>
        <v>Jeffrey Smith</v>
      </c>
      <c r="J8" t="s">
        <v>52</v>
      </c>
      <c r="K8" t="s">
        <v>56</v>
      </c>
      <c r="L8">
        <v>14</v>
      </c>
      <c r="M8" t="s">
        <v>14</v>
      </c>
      <c r="N8">
        <v>80000</v>
      </c>
      <c r="O8">
        <v>10000</v>
      </c>
      <c r="R8" s="64">
        <f>SUM(Table7910111314[[#This Row],[2016 Annual Base Salary]]+Table7910111314[[#This Row],[2016 Annual Bonus
(at target)]]+Table7910111314[[#This Row],[2016 AEI
(at target)]]+Table7910111314[[#This Row],[2016 MTB
(at target)]])</f>
        <v>90000</v>
      </c>
      <c r="S8" t="s">
        <v>29</v>
      </c>
      <c r="T8" t="s">
        <v>29</v>
      </c>
      <c r="U8">
        <f>Table7910111314[[#This Row],[2016 TTDC]]*Table11[Budget Allocated]</f>
        <v>4500</v>
      </c>
    </row>
    <row r="9" spans="1:21" x14ac:dyDescent="0.2">
      <c r="A9" s="86"/>
      <c r="B9" s="86"/>
      <c r="C9" s="86"/>
      <c r="D9" s="86"/>
      <c r="F9">
        <v>1648579</v>
      </c>
      <c r="G9" t="s">
        <v>8</v>
      </c>
      <c r="H9" t="s">
        <v>9</v>
      </c>
      <c r="I9" t="str">
        <f>CONCATENATE(Table7910111314[[#This Row],[First Name]], " ", Table7910111314[[#This Row],[Last Name]])</f>
        <v>John Doe</v>
      </c>
      <c r="J9" t="s">
        <v>52</v>
      </c>
      <c r="K9" t="s">
        <v>15</v>
      </c>
      <c r="L9">
        <v>15</v>
      </c>
      <c r="M9" t="s">
        <v>14</v>
      </c>
      <c r="N9">
        <v>120000</v>
      </c>
      <c r="O9">
        <v>63000</v>
      </c>
      <c r="P9">
        <v>63000</v>
      </c>
      <c r="R9" s="64">
        <f>SUM(Table7910111314[[#This Row],[2016 Annual Base Salary]]+Table7910111314[[#This Row],[2016 Annual Bonus
(at target)]]+Table7910111314[[#This Row],[2016 AEI
(at target)]]+Table7910111314[[#This Row],[2016 MTB
(at target)]])</f>
        <v>246000</v>
      </c>
      <c r="S9" t="s">
        <v>29</v>
      </c>
      <c r="T9" t="s">
        <v>29</v>
      </c>
      <c r="U9">
        <f>Table7910111314[[#This Row],[2016 TTDC]]*Table11[Budget Allocated]</f>
        <v>12300</v>
      </c>
    </row>
    <row r="10" spans="1:21" x14ac:dyDescent="0.2">
      <c r="A10" s="86"/>
      <c r="B10" s="86"/>
      <c r="C10" s="86"/>
      <c r="D10" s="86"/>
      <c r="F10">
        <v>804481</v>
      </c>
      <c r="G10" t="s">
        <v>34</v>
      </c>
      <c r="H10" t="s">
        <v>291</v>
      </c>
      <c r="I10" t="str">
        <f>CONCATENATE(Table7910111314[[#This Row],[First Name]], " ", Table7910111314[[#This Row],[Last Name]])</f>
        <v>Johnson Johnsson</v>
      </c>
      <c r="J10" t="s">
        <v>53</v>
      </c>
      <c r="K10" t="s">
        <v>80</v>
      </c>
      <c r="L10">
        <v>11</v>
      </c>
      <c r="M10" t="s">
        <v>82</v>
      </c>
      <c r="N10">
        <v>70000</v>
      </c>
      <c r="O10">
        <v>18000</v>
      </c>
      <c r="R10" s="64">
        <f>SUM(Table7910111314[[#This Row],[2016 Annual Base Salary]]+Table7910111314[[#This Row],[2016 Annual Bonus
(at target)]]+Table7910111314[[#This Row],[2016 AEI
(at target)]]+Table7910111314[[#This Row],[2016 MTB
(at target)]])</f>
        <v>88000</v>
      </c>
      <c r="S10" t="s">
        <v>29</v>
      </c>
      <c r="T10" t="s">
        <v>29</v>
      </c>
      <c r="U10">
        <f>Table7910111314[[#This Row],[2016 TTDC]]*Table11[Budget Allocated]</f>
        <v>4400</v>
      </c>
    </row>
    <row r="11" spans="1:21" x14ac:dyDescent="0.2">
      <c r="A11" s="86"/>
      <c r="B11" s="86"/>
      <c r="C11" s="86"/>
      <c r="D11" s="86"/>
      <c r="F11">
        <v>113225</v>
      </c>
      <c r="G11" t="s">
        <v>39</v>
      </c>
      <c r="H11" t="s">
        <v>49</v>
      </c>
      <c r="I11" t="str">
        <f>CONCATENATE(Table7910111314[[#This Row],[First Name]], " ", Table7910111314[[#This Row],[Last Name]])</f>
        <v>Kim Jones</v>
      </c>
      <c r="J11" t="s">
        <v>54</v>
      </c>
      <c r="K11" t="s">
        <v>77</v>
      </c>
      <c r="L11">
        <v>10</v>
      </c>
      <c r="M11" t="s">
        <v>82</v>
      </c>
      <c r="N11">
        <v>46008</v>
      </c>
      <c r="O11">
        <v>8000</v>
      </c>
      <c r="R11" s="64">
        <f>SUM(Table7910111314[[#This Row],[2016 Annual Base Salary]]+Table7910111314[[#This Row],[2016 Annual Bonus
(at target)]]+Table7910111314[[#This Row],[2016 AEI
(at target)]]+Table7910111314[[#This Row],[2016 MTB
(at target)]])</f>
        <v>54008</v>
      </c>
      <c r="S11" t="s">
        <v>29</v>
      </c>
      <c r="T11" t="s">
        <v>29</v>
      </c>
      <c r="U11">
        <f>Table7910111314[[#This Row],[2016 TTDC]]*Table11[Budget Allocated]</f>
        <v>2700.4</v>
      </c>
    </row>
    <row r="12" spans="1:21" x14ac:dyDescent="0.2">
      <c r="A12" s="86"/>
      <c r="B12" s="86"/>
      <c r="C12" s="86"/>
      <c r="D12" s="86"/>
      <c r="F12">
        <v>103998</v>
      </c>
      <c r="G12" t="s">
        <v>40</v>
      </c>
      <c r="H12" t="s">
        <v>50</v>
      </c>
      <c r="I12" t="str">
        <f>CONCATENATE(Table7910111314[[#This Row],[First Name]], " ", Table7910111314[[#This Row],[Last Name]])</f>
        <v>Robert Rolling</v>
      </c>
      <c r="J12" t="s">
        <v>54</v>
      </c>
      <c r="K12" t="s">
        <v>78</v>
      </c>
      <c r="L12">
        <v>10</v>
      </c>
      <c r="M12" t="s">
        <v>82</v>
      </c>
      <c r="N12">
        <v>63000</v>
      </c>
      <c r="O12">
        <v>11000</v>
      </c>
      <c r="R12" s="64">
        <f>SUM(Table7910111314[[#This Row],[2016 Annual Base Salary]]+Table7910111314[[#This Row],[2016 Annual Bonus
(at target)]]+Table7910111314[[#This Row],[2016 AEI
(at target)]]+Table7910111314[[#This Row],[2016 MTB
(at target)]])</f>
        <v>74000</v>
      </c>
      <c r="S12" t="s">
        <v>29</v>
      </c>
      <c r="T12" t="s">
        <v>29</v>
      </c>
      <c r="U12">
        <f>Table7910111314[[#This Row],[2016 TTDC]]*Table11[Budget Allocated]</f>
        <v>3700</v>
      </c>
    </row>
    <row r="13" spans="1:21" x14ac:dyDescent="0.2">
      <c r="A13" s="86"/>
      <c r="B13" s="86"/>
      <c r="C13" s="86"/>
      <c r="D13" s="86"/>
      <c r="F13">
        <v>804166</v>
      </c>
      <c r="G13" t="s">
        <v>32</v>
      </c>
      <c r="H13" t="s">
        <v>43</v>
      </c>
      <c r="I13" t="str">
        <f>CONCATENATE(Table7910111314[[#This Row],[First Name]], " ", Table7910111314[[#This Row],[Last Name]])</f>
        <v>Samuel Beacher</v>
      </c>
      <c r="J13" t="s">
        <v>52</v>
      </c>
      <c r="K13" t="s">
        <v>76</v>
      </c>
      <c r="L13">
        <v>11</v>
      </c>
      <c r="M13" t="s">
        <v>82</v>
      </c>
      <c r="N13">
        <v>70000</v>
      </c>
      <c r="O13">
        <v>7000</v>
      </c>
      <c r="R13" s="64">
        <f>SUM(Table7910111314[[#This Row],[2016 Annual Base Salary]]+Table7910111314[[#This Row],[2016 Annual Bonus
(at target)]]+Table7910111314[[#This Row],[2016 AEI
(at target)]]+Table7910111314[[#This Row],[2016 MTB
(at target)]])</f>
        <v>77000</v>
      </c>
      <c r="S13" t="s">
        <v>29</v>
      </c>
      <c r="T13" t="s">
        <v>29</v>
      </c>
      <c r="U13">
        <f>Table7910111314[[#This Row],[2016 TTDC]]*Table11[Budget Allocated]</f>
        <v>3850</v>
      </c>
    </row>
    <row r="14" spans="1:21" x14ac:dyDescent="0.2">
      <c r="A14" s="86"/>
      <c r="B14" s="86"/>
      <c r="C14" s="86"/>
      <c r="D14" s="86"/>
      <c r="F14">
        <v>39209</v>
      </c>
      <c r="G14" t="s">
        <v>38</v>
      </c>
      <c r="H14" t="s">
        <v>48</v>
      </c>
      <c r="I14" t="str">
        <f>CONCATENATE(Table7910111314[[#This Row],[First Name]], " ", Table7910111314[[#This Row],[Last Name]])</f>
        <v>Semrel Mousta</v>
      </c>
      <c r="J14" t="s">
        <v>54</v>
      </c>
      <c r="K14" t="s">
        <v>77</v>
      </c>
      <c r="L14">
        <v>11</v>
      </c>
      <c r="M14" t="s">
        <v>82</v>
      </c>
      <c r="N14">
        <v>70008</v>
      </c>
      <c r="O14">
        <v>20000</v>
      </c>
      <c r="R14" s="64">
        <f>SUM(Table7910111314[[#This Row],[2016 Annual Base Salary]]+Table7910111314[[#This Row],[2016 Annual Bonus
(at target)]]+Table7910111314[[#This Row],[2016 AEI
(at target)]]+Table7910111314[[#This Row],[2016 MTB
(at target)]])</f>
        <v>90008</v>
      </c>
      <c r="S14" t="s">
        <v>29</v>
      </c>
      <c r="T14" t="s">
        <v>29</v>
      </c>
      <c r="U14">
        <f>Table7910111314[[#This Row],[2016 TTDC]]*Table11[Budget Allocated]</f>
        <v>4500.4000000000005</v>
      </c>
    </row>
    <row r="15" spans="1:21" x14ac:dyDescent="0.2">
      <c r="A15" s="86"/>
      <c r="B15" s="86"/>
      <c r="C15" s="86"/>
      <c r="D15" s="86"/>
      <c r="F15">
        <v>1245</v>
      </c>
      <c r="G15" t="s">
        <v>33</v>
      </c>
      <c r="H15" t="s">
        <v>44</v>
      </c>
      <c r="I15" t="str">
        <f>CONCATENATE(Table7910111314[[#This Row],[First Name]], " ", Table7910111314[[#This Row],[Last Name]])</f>
        <v>Tom Lones</v>
      </c>
      <c r="J15" t="s">
        <v>53</v>
      </c>
      <c r="K15" t="s">
        <v>79</v>
      </c>
      <c r="L15">
        <v>12</v>
      </c>
      <c r="M15" t="s">
        <v>82</v>
      </c>
      <c r="N15">
        <v>46000</v>
      </c>
      <c r="O15">
        <v>11000</v>
      </c>
      <c r="R15" s="64">
        <f>SUM(Table7910111314[[#This Row],[2016 Annual Base Salary]]+Table7910111314[[#This Row],[2016 Annual Bonus
(at target)]]+Table7910111314[[#This Row],[2016 AEI
(at target)]]+Table7910111314[[#This Row],[2016 MTB
(at target)]])</f>
        <v>57000</v>
      </c>
      <c r="S15" t="s">
        <v>29</v>
      </c>
      <c r="T15" t="s">
        <v>29</v>
      </c>
      <c r="U15">
        <f>Table7910111314[[#This Row],[2016 TTDC]]*Table11[Budget Allocated]</f>
        <v>2850</v>
      </c>
    </row>
    <row r="16" spans="1:21" x14ac:dyDescent="0.2">
      <c r="A16" s="86"/>
      <c r="B16" s="86"/>
      <c r="C16" s="86"/>
      <c r="D16" s="86"/>
      <c r="F16">
        <v>801068</v>
      </c>
      <c r="G16" t="s">
        <v>41</v>
      </c>
      <c r="H16" t="s">
        <v>51</v>
      </c>
      <c r="I16" t="str">
        <f>CONCATENATE(Table7910111314[[#This Row],[First Name]], " ", Table7910111314[[#This Row],[Last Name]])</f>
        <v>Tony Prince</v>
      </c>
      <c r="J16" t="s">
        <v>54</v>
      </c>
      <c r="K16" t="s">
        <v>78</v>
      </c>
      <c r="L16">
        <v>10</v>
      </c>
      <c r="M16" t="s">
        <v>82</v>
      </c>
      <c r="N16">
        <v>70000</v>
      </c>
      <c r="O16">
        <v>10000</v>
      </c>
      <c r="R16" s="64">
        <f>SUM(Table7910111314[[#This Row],[2016 Annual Base Salary]]+Table7910111314[[#This Row],[2016 Annual Bonus
(at target)]]+Table7910111314[[#This Row],[2016 AEI
(at target)]]+Table7910111314[[#This Row],[2016 MTB
(at target)]])</f>
        <v>80000</v>
      </c>
      <c r="S16" t="s">
        <v>29</v>
      </c>
      <c r="T16" t="s">
        <v>29</v>
      </c>
      <c r="U16">
        <f>Table7910111314[[#This Row],[2016 TTDC]]*Table11[Budget Allocated]</f>
        <v>4000</v>
      </c>
    </row>
    <row r="17" spans="1:25" x14ac:dyDescent="0.2">
      <c r="A17" s="86"/>
      <c r="B17" s="86"/>
      <c r="C17" s="86"/>
      <c r="D17" s="86"/>
      <c r="F17">
        <v>803352</v>
      </c>
      <c r="G17" t="s">
        <v>35</v>
      </c>
      <c r="H17" t="s">
        <v>45</v>
      </c>
      <c r="I17" t="str">
        <f>CONCATENATE(Table7910111314[[#This Row],[First Name]], " ", Table7910111314[[#This Row],[Last Name]])</f>
        <v>Caroline Diener</v>
      </c>
      <c r="J17" t="s">
        <v>53</v>
      </c>
      <c r="K17" t="s">
        <v>81</v>
      </c>
      <c r="L17">
        <v>12</v>
      </c>
      <c r="M17" t="s">
        <v>82</v>
      </c>
      <c r="N17">
        <v>72000</v>
      </c>
      <c r="O17">
        <v>20000</v>
      </c>
      <c r="R17" s="64">
        <f>SUM(Table7910111314[[#This Row],[2016 Annual Base Salary]]+Table7910111314[[#This Row],[2016 Annual Bonus
(at target)]]+Table7910111314[[#This Row],[2016 AEI
(at target)]]+Table7910111314[[#This Row],[2016 MTB
(at target)]])</f>
        <v>92000</v>
      </c>
      <c r="S17" t="s">
        <v>29</v>
      </c>
      <c r="T17" t="s">
        <v>29</v>
      </c>
      <c r="U17">
        <f>Table7910111314[[#This Row],[2016 TTDC]]*Table11[Budget Allocated]</f>
        <v>4600</v>
      </c>
    </row>
    <row r="18" spans="1:25" x14ac:dyDescent="0.2">
      <c r="A18" s="86"/>
      <c r="B18" s="86"/>
      <c r="C18" s="86"/>
      <c r="D18" s="86"/>
      <c r="V18" t="str">
        <f t="shared" ref="V18:W81" si="0">TRIM(G18)</f>
        <v/>
      </c>
      <c r="W18" t="str">
        <f t="shared" si="0"/>
        <v/>
      </c>
      <c r="X18" t="str">
        <f t="shared" ref="X18:Y81" si="1">PROPER(V18)</f>
        <v/>
      </c>
      <c r="Y18" t="str">
        <f t="shared" si="1"/>
        <v/>
      </c>
    </row>
    <row r="19" spans="1:25" x14ac:dyDescent="0.2">
      <c r="A19" s="86"/>
      <c r="B19" s="86"/>
      <c r="C19" s="86"/>
      <c r="D19" s="86"/>
      <c r="V19" t="str">
        <f t="shared" si="0"/>
        <v/>
      </c>
      <c r="W19" t="str">
        <f t="shared" si="0"/>
        <v/>
      </c>
      <c r="X19" t="str">
        <f t="shared" si="1"/>
        <v/>
      </c>
      <c r="Y19" t="str">
        <f t="shared" si="1"/>
        <v/>
      </c>
    </row>
    <row r="20" spans="1:25" x14ac:dyDescent="0.2">
      <c r="A20" s="86"/>
      <c r="B20" s="86"/>
      <c r="C20" s="86"/>
      <c r="D20" s="86"/>
      <c r="V20" t="str">
        <f t="shared" si="0"/>
        <v/>
      </c>
      <c r="W20" t="str">
        <f t="shared" si="0"/>
        <v/>
      </c>
      <c r="X20" t="str">
        <f t="shared" si="1"/>
        <v/>
      </c>
      <c r="Y20" t="str">
        <f t="shared" si="1"/>
        <v/>
      </c>
    </row>
    <row r="21" spans="1:25" x14ac:dyDescent="0.2">
      <c r="A21" s="86"/>
      <c r="B21" s="86"/>
      <c r="C21" s="86"/>
      <c r="D21" s="86"/>
      <c r="F21" t="s">
        <v>304</v>
      </c>
      <c r="G21" t="s">
        <v>305</v>
      </c>
      <c r="K21" s="65">
        <v>1</v>
      </c>
      <c r="L21" s="65"/>
      <c r="M21" s="65">
        <v>2</v>
      </c>
      <c r="N21" s="65"/>
      <c r="O21" s="65">
        <v>3</v>
      </c>
      <c r="Y21" t="str">
        <f t="shared" si="1"/>
        <v/>
      </c>
    </row>
    <row r="22" spans="1:25" x14ac:dyDescent="0.2">
      <c r="A22" s="86"/>
      <c r="B22" s="86"/>
      <c r="C22" s="86"/>
      <c r="D22" s="86"/>
      <c r="F22">
        <v>14638</v>
      </c>
      <c r="G22" t="s">
        <v>296</v>
      </c>
      <c r="K22" t="s">
        <v>306</v>
      </c>
      <c r="M22" t="s">
        <v>307</v>
      </c>
      <c r="O22" t="s">
        <v>308</v>
      </c>
      <c r="Y22" t="str">
        <f t="shared" si="1"/>
        <v/>
      </c>
    </row>
    <row r="23" spans="1:25" x14ac:dyDescent="0.2">
      <c r="A23" s="86"/>
      <c r="B23" s="86"/>
      <c r="C23" s="86"/>
      <c r="D23" s="86"/>
      <c r="F23">
        <v>39426</v>
      </c>
      <c r="G23" t="s">
        <v>297</v>
      </c>
      <c r="Y23" t="str">
        <f t="shared" si="1"/>
        <v/>
      </c>
    </row>
    <row r="24" spans="1:25" x14ac:dyDescent="0.2">
      <c r="A24" s="86"/>
      <c r="B24" s="86"/>
      <c r="C24" s="86"/>
      <c r="D24" s="86"/>
      <c r="F24">
        <v>39874</v>
      </c>
      <c r="G24" t="s">
        <v>298</v>
      </c>
      <c r="Y24" t="str">
        <f t="shared" si="1"/>
        <v/>
      </c>
    </row>
    <row r="25" spans="1:25" x14ac:dyDescent="0.2">
      <c r="A25" s="86"/>
      <c r="B25" s="86"/>
      <c r="C25" s="86"/>
      <c r="D25" s="86"/>
      <c r="F25">
        <v>154987</v>
      </c>
      <c r="G25" t="s">
        <v>299</v>
      </c>
      <c r="Y25" t="str">
        <f t="shared" si="1"/>
        <v/>
      </c>
    </row>
    <row r="26" spans="1:25" x14ac:dyDescent="0.2">
      <c r="A26" s="86"/>
      <c r="B26" s="86"/>
      <c r="C26" s="86"/>
      <c r="D26" s="86"/>
      <c r="F26">
        <v>119871</v>
      </c>
      <c r="G26" t="s">
        <v>299</v>
      </c>
      <c r="Y26" t="str">
        <f t="shared" si="1"/>
        <v/>
      </c>
    </row>
    <row r="27" spans="1:25" x14ac:dyDescent="0.2">
      <c r="A27" s="86"/>
      <c r="B27" s="86"/>
      <c r="C27" s="86"/>
      <c r="D27" s="86"/>
      <c r="F27">
        <v>1648579</v>
      </c>
      <c r="G27" t="s">
        <v>300</v>
      </c>
      <c r="Y27" t="str">
        <f t="shared" si="1"/>
        <v/>
      </c>
    </row>
    <row r="28" spans="1:25" x14ac:dyDescent="0.2">
      <c r="A28" s="86"/>
      <c r="B28" s="86"/>
      <c r="C28" s="86"/>
      <c r="D28" s="86"/>
      <c r="F28">
        <v>804481</v>
      </c>
      <c r="G28" t="s">
        <v>301</v>
      </c>
      <c r="Y28" t="str">
        <f t="shared" si="1"/>
        <v/>
      </c>
    </row>
    <row r="29" spans="1:25" x14ac:dyDescent="0.2">
      <c r="A29" s="86"/>
      <c r="B29" s="86"/>
      <c r="C29" s="86"/>
      <c r="D29" s="86"/>
      <c r="F29">
        <v>113225</v>
      </c>
      <c r="G29" t="s">
        <v>302</v>
      </c>
      <c r="Y29" t="str">
        <f t="shared" si="1"/>
        <v/>
      </c>
    </row>
    <row r="30" spans="1:25" x14ac:dyDescent="0.2">
      <c r="A30" s="86"/>
      <c r="B30" s="86"/>
      <c r="C30" s="86"/>
      <c r="D30" s="86"/>
      <c r="F30">
        <v>103998</v>
      </c>
      <c r="G30" t="s">
        <v>303</v>
      </c>
      <c r="Y30" t="str">
        <f t="shared" si="1"/>
        <v/>
      </c>
    </row>
    <row r="31" spans="1:25" x14ac:dyDescent="0.2">
      <c r="A31" s="86"/>
      <c r="B31" s="86"/>
      <c r="C31" s="86"/>
      <c r="D31" s="86"/>
      <c r="F31">
        <v>804166</v>
      </c>
      <c r="G31" t="s">
        <v>298</v>
      </c>
      <c r="Y31" t="str">
        <f t="shared" si="1"/>
        <v/>
      </c>
    </row>
    <row r="32" spans="1:25" x14ac:dyDescent="0.2">
      <c r="A32" s="86"/>
      <c r="B32" s="86"/>
      <c r="C32" s="86"/>
      <c r="D32" s="86"/>
      <c r="F32">
        <v>39209</v>
      </c>
      <c r="G32" t="s">
        <v>298</v>
      </c>
      <c r="Y32" t="str">
        <f t="shared" si="1"/>
        <v/>
      </c>
    </row>
    <row r="33" spans="1:25" x14ac:dyDescent="0.2">
      <c r="A33" s="86"/>
      <c r="B33" s="86"/>
      <c r="C33" s="86"/>
      <c r="D33" s="86"/>
      <c r="F33">
        <v>1245</v>
      </c>
      <c r="G33" t="s">
        <v>297</v>
      </c>
      <c r="Y33" t="str">
        <f t="shared" si="1"/>
        <v/>
      </c>
    </row>
    <row r="34" spans="1:25" x14ac:dyDescent="0.2">
      <c r="A34" s="86"/>
      <c r="B34" s="86"/>
      <c r="C34" s="86"/>
      <c r="D34" s="86"/>
      <c r="F34">
        <v>801068</v>
      </c>
      <c r="G34" t="s">
        <v>301</v>
      </c>
      <c r="Y34" t="str">
        <f t="shared" si="1"/>
        <v/>
      </c>
    </row>
    <row r="35" spans="1:25" x14ac:dyDescent="0.2">
      <c r="A35" s="86"/>
      <c r="B35" s="86"/>
      <c r="C35" s="86"/>
      <c r="D35" s="86"/>
      <c r="F35">
        <v>803352</v>
      </c>
      <c r="G35" t="s">
        <v>296</v>
      </c>
      <c r="Y35" t="str">
        <f t="shared" si="1"/>
        <v/>
      </c>
    </row>
    <row r="36" spans="1:25" x14ac:dyDescent="0.2">
      <c r="F36">
        <v>345156</v>
      </c>
      <c r="G36" t="s">
        <v>298</v>
      </c>
      <c r="Y36" t="str">
        <f t="shared" si="1"/>
        <v/>
      </c>
    </row>
    <row r="37" spans="1:25" x14ac:dyDescent="0.2">
      <c r="F37">
        <v>11223</v>
      </c>
      <c r="G37" t="s">
        <v>299</v>
      </c>
      <c r="Y37" t="str">
        <f t="shared" si="1"/>
        <v/>
      </c>
    </row>
    <row r="38" spans="1:25" x14ac:dyDescent="0.2">
      <c r="F38">
        <v>12345</v>
      </c>
      <c r="G38" t="s">
        <v>299</v>
      </c>
      <c r="Y38" t="str">
        <f t="shared" si="1"/>
        <v/>
      </c>
    </row>
    <row r="39" spans="1:25" x14ac:dyDescent="0.2">
      <c r="F39">
        <v>14168789</v>
      </c>
      <c r="G39" t="s">
        <v>300</v>
      </c>
      <c r="Y39" t="str">
        <f t="shared" si="1"/>
        <v/>
      </c>
    </row>
    <row r="40" spans="1:25" x14ac:dyDescent="0.2">
      <c r="F40">
        <v>123</v>
      </c>
      <c r="G40" t="s">
        <v>301</v>
      </c>
      <c r="Y40" t="str">
        <f t="shared" si="1"/>
        <v/>
      </c>
    </row>
    <row r="41" spans="1:25" x14ac:dyDescent="0.2">
      <c r="F41">
        <v>414124</v>
      </c>
      <c r="G41" t="s">
        <v>302</v>
      </c>
      <c r="Y41" t="str">
        <f t="shared" si="1"/>
        <v/>
      </c>
    </row>
    <row r="42" spans="1:25" x14ac:dyDescent="0.2">
      <c r="F42">
        <v>12313</v>
      </c>
      <c r="G42" t="s">
        <v>297</v>
      </c>
      <c r="Y42" t="str">
        <f t="shared" si="1"/>
        <v/>
      </c>
    </row>
    <row r="43" spans="1:25" x14ac:dyDescent="0.2">
      <c r="V43" t="str">
        <f t="shared" si="0"/>
        <v/>
      </c>
      <c r="W43" t="str">
        <f t="shared" si="0"/>
        <v/>
      </c>
      <c r="X43" t="str">
        <f t="shared" si="1"/>
        <v/>
      </c>
      <c r="Y43" t="str">
        <f t="shared" si="1"/>
        <v/>
      </c>
    </row>
    <row r="44" spans="1:25" x14ac:dyDescent="0.2">
      <c r="V44" t="str">
        <f t="shared" si="0"/>
        <v/>
      </c>
      <c r="W44" t="str">
        <f t="shared" si="0"/>
        <v/>
      </c>
      <c r="X44" t="str">
        <f t="shared" si="1"/>
        <v/>
      </c>
      <c r="Y44" t="str">
        <f t="shared" si="1"/>
        <v/>
      </c>
    </row>
    <row r="45" spans="1:25" x14ac:dyDescent="0.2">
      <c r="V45" t="str">
        <f t="shared" si="0"/>
        <v/>
      </c>
      <c r="W45" t="str">
        <f t="shared" si="0"/>
        <v/>
      </c>
      <c r="X45" t="str">
        <f t="shared" si="1"/>
        <v/>
      </c>
      <c r="Y45" t="str">
        <f t="shared" si="1"/>
        <v/>
      </c>
    </row>
    <row r="46" spans="1:25" x14ac:dyDescent="0.2">
      <c r="V46" t="str">
        <f t="shared" si="0"/>
        <v/>
      </c>
      <c r="W46" t="str">
        <f t="shared" si="0"/>
        <v/>
      </c>
      <c r="X46" t="str">
        <f t="shared" si="1"/>
        <v/>
      </c>
      <c r="Y46" t="str">
        <f t="shared" si="1"/>
        <v/>
      </c>
    </row>
    <row r="47" spans="1:25" x14ac:dyDescent="0.2">
      <c r="V47" t="str">
        <f t="shared" si="0"/>
        <v/>
      </c>
      <c r="W47" t="str">
        <f t="shared" si="0"/>
        <v/>
      </c>
      <c r="X47" t="str">
        <f t="shared" si="1"/>
        <v/>
      </c>
      <c r="Y47" t="str">
        <f t="shared" si="1"/>
        <v/>
      </c>
    </row>
    <row r="48" spans="1:25" x14ac:dyDescent="0.2">
      <c r="V48" t="str">
        <f t="shared" si="0"/>
        <v/>
      </c>
      <c r="W48" t="str">
        <f t="shared" si="0"/>
        <v/>
      </c>
      <c r="X48" t="str">
        <f t="shared" si="1"/>
        <v/>
      </c>
      <c r="Y48" t="str">
        <f t="shared" si="1"/>
        <v/>
      </c>
    </row>
    <row r="49" spans="22:25" x14ac:dyDescent="0.2">
      <c r="V49" t="str">
        <f t="shared" si="0"/>
        <v/>
      </c>
      <c r="W49" t="str">
        <f t="shared" si="0"/>
        <v/>
      </c>
      <c r="X49" t="str">
        <f t="shared" si="1"/>
        <v/>
      </c>
      <c r="Y49" t="str">
        <f t="shared" si="1"/>
        <v/>
      </c>
    </row>
    <row r="50" spans="22:25" x14ac:dyDescent="0.2">
      <c r="V50" t="str">
        <f t="shared" si="0"/>
        <v/>
      </c>
      <c r="W50" t="str">
        <f t="shared" si="0"/>
        <v/>
      </c>
      <c r="X50" t="str">
        <f t="shared" si="1"/>
        <v/>
      </c>
      <c r="Y50" t="str">
        <f t="shared" si="1"/>
        <v/>
      </c>
    </row>
    <row r="51" spans="22:25" x14ac:dyDescent="0.2">
      <c r="V51" t="str">
        <f t="shared" si="0"/>
        <v/>
      </c>
      <c r="W51" t="str">
        <f t="shared" si="0"/>
        <v/>
      </c>
      <c r="X51" t="str">
        <f t="shared" si="1"/>
        <v/>
      </c>
      <c r="Y51" t="str">
        <f t="shared" si="1"/>
        <v/>
      </c>
    </row>
    <row r="52" spans="22:25" x14ac:dyDescent="0.2">
      <c r="V52" t="str">
        <f t="shared" si="0"/>
        <v/>
      </c>
      <c r="W52" t="str">
        <f t="shared" si="0"/>
        <v/>
      </c>
      <c r="X52" t="str">
        <f t="shared" si="1"/>
        <v/>
      </c>
      <c r="Y52" t="str">
        <f t="shared" si="1"/>
        <v/>
      </c>
    </row>
    <row r="53" spans="22:25" x14ac:dyDescent="0.2">
      <c r="V53" t="str">
        <f t="shared" si="0"/>
        <v/>
      </c>
      <c r="W53" t="str">
        <f t="shared" si="0"/>
        <v/>
      </c>
      <c r="X53" t="str">
        <f t="shared" si="1"/>
        <v/>
      </c>
      <c r="Y53" t="str">
        <f t="shared" si="1"/>
        <v/>
      </c>
    </row>
    <row r="54" spans="22:25" x14ac:dyDescent="0.2">
      <c r="V54" t="str">
        <f t="shared" si="0"/>
        <v/>
      </c>
      <c r="W54" t="str">
        <f t="shared" si="0"/>
        <v/>
      </c>
      <c r="X54" t="str">
        <f t="shared" si="1"/>
        <v/>
      </c>
      <c r="Y54" t="str">
        <f t="shared" si="1"/>
        <v/>
      </c>
    </row>
    <row r="55" spans="22:25" x14ac:dyDescent="0.2">
      <c r="V55" t="str">
        <f t="shared" si="0"/>
        <v/>
      </c>
      <c r="W55" t="str">
        <f t="shared" si="0"/>
        <v/>
      </c>
      <c r="X55" t="str">
        <f t="shared" si="1"/>
        <v/>
      </c>
      <c r="Y55" t="str">
        <f t="shared" si="1"/>
        <v/>
      </c>
    </row>
    <row r="56" spans="22:25" x14ac:dyDescent="0.2">
      <c r="V56" t="str">
        <f t="shared" si="0"/>
        <v/>
      </c>
      <c r="W56" t="str">
        <f t="shared" si="0"/>
        <v/>
      </c>
      <c r="X56" t="str">
        <f t="shared" si="1"/>
        <v/>
      </c>
      <c r="Y56" t="str">
        <f t="shared" si="1"/>
        <v/>
      </c>
    </row>
    <row r="57" spans="22:25" x14ac:dyDescent="0.2">
      <c r="V57" t="str">
        <f t="shared" si="0"/>
        <v/>
      </c>
      <c r="W57" t="str">
        <f t="shared" si="0"/>
        <v/>
      </c>
      <c r="X57" t="str">
        <f t="shared" si="1"/>
        <v/>
      </c>
      <c r="Y57" t="str">
        <f t="shared" si="1"/>
        <v/>
      </c>
    </row>
    <row r="58" spans="22:25" x14ac:dyDescent="0.2">
      <c r="V58" t="str">
        <f t="shared" si="0"/>
        <v/>
      </c>
      <c r="W58" t="str">
        <f t="shared" si="0"/>
        <v/>
      </c>
      <c r="X58" t="str">
        <f t="shared" si="1"/>
        <v/>
      </c>
      <c r="Y58" t="str">
        <f t="shared" si="1"/>
        <v/>
      </c>
    </row>
    <row r="59" spans="22:25" x14ac:dyDescent="0.2">
      <c r="V59" t="str">
        <f t="shared" si="0"/>
        <v/>
      </c>
      <c r="W59" t="str">
        <f t="shared" si="0"/>
        <v/>
      </c>
      <c r="X59" t="str">
        <f t="shared" si="1"/>
        <v/>
      </c>
      <c r="Y59" t="str">
        <f t="shared" si="1"/>
        <v/>
      </c>
    </row>
    <row r="60" spans="22:25" x14ac:dyDescent="0.2">
      <c r="V60" t="str">
        <f t="shared" si="0"/>
        <v/>
      </c>
      <c r="W60" t="str">
        <f t="shared" si="0"/>
        <v/>
      </c>
      <c r="X60" t="str">
        <f t="shared" si="1"/>
        <v/>
      </c>
      <c r="Y60" t="str">
        <f t="shared" si="1"/>
        <v/>
      </c>
    </row>
    <row r="61" spans="22:25" x14ac:dyDescent="0.2">
      <c r="V61" t="str">
        <f t="shared" si="0"/>
        <v/>
      </c>
      <c r="W61" t="str">
        <f t="shared" si="0"/>
        <v/>
      </c>
      <c r="X61" t="str">
        <f t="shared" si="1"/>
        <v/>
      </c>
      <c r="Y61" t="str">
        <f t="shared" si="1"/>
        <v/>
      </c>
    </row>
    <row r="62" spans="22:25" x14ac:dyDescent="0.2">
      <c r="V62" t="str">
        <f t="shared" si="0"/>
        <v/>
      </c>
      <c r="W62" t="str">
        <f t="shared" si="0"/>
        <v/>
      </c>
      <c r="X62" t="str">
        <f t="shared" si="1"/>
        <v/>
      </c>
      <c r="Y62" t="str">
        <f t="shared" si="1"/>
        <v/>
      </c>
    </row>
    <row r="63" spans="22:25" x14ac:dyDescent="0.2">
      <c r="V63" t="str">
        <f t="shared" si="0"/>
        <v/>
      </c>
      <c r="W63" t="str">
        <f t="shared" si="0"/>
        <v/>
      </c>
      <c r="X63" t="str">
        <f t="shared" si="1"/>
        <v/>
      </c>
      <c r="Y63" t="str">
        <f t="shared" si="1"/>
        <v/>
      </c>
    </row>
    <row r="64" spans="22:25" x14ac:dyDescent="0.2">
      <c r="V64" t="str">
        <f t="shared" si="0"/>
        <v/>
      </c>
      <c r="W64" t="str">
        <f t="shared" si="0"/>
        <v/>
      </c>
      <c r="X64" t="str">
        <f t="shared" si="1"/>
        <v/>
      </c>
      <c r="Y64" t="str">
        <f t="shared" si="1"/>
        <v/>
      </c>
    </row>
    <row r="65" spans="22:25" x14ac:dyDescent="0.2">
      <c r="V65" t="str">
        <f t="shared" si="0"/>
        <v/>
      </c>
      <c r="W65" t="str">
        <f t="shared" si="0"/>
        <v/>
      </c>
      <c r="X65" t="str">
        <f t="shared" si="1"/>
        <v/>
      </c>
      <c r="Y65" t="str">
        <f t="shared" si="1"/>
        <v/>
      </c>
    </row>
    <row r="66" spans="22:25" x14ac:dyDescent="0.2">
      <c r="V66" t="str">
        <f t="shared" si="0"/>
        <v/>
      </c>
      <c r="W66" t="str">
        <f t="shared" si="0"/>
        <v/>
      </c>
      <c r="X66" t="str">
        <f t="shared" si="1"/>
        <v/>
      </c>
      <c r="Y66" t="str">
        <f t="shared" si="1"/>
        <v/>
      </c>
    </row>
    <row r="67" spans="22:25" x14ac:dyDescent="0.2">
      <c r="V67" t="str">
        <f t="shared" si="0"/>
        <v/>
      </c>
      <c r="W67" t="str">
        <f t="shared" si="0"/>
        <v/>
      </c>
      <c r="X67" t="str">
        <f t="shared" si="1"/>
        <v/>
      </c>
      <c r="Y67" t="str">
        <f t="shared" si="1"/>
        <v/>
      </c>
    </row>
    <row r="68" spans="22:25" x14ac:dyDescent="0.2">
      <c r="V68" t="str">
        <f t="shared" si="0"/>
        <v/>
      </c>
      <c r="W68" t="str">
        <f t="shared" si="0"/>
        <v/>
      </c>
      <c r="X68" t="str">
        <f t="shared" si="1"/>
        <v/>
      </c>
      <c r="Y68" t="str">
        <f t="shared" si="1"/>
        <v/>
      </c>
    </row>
    <row r="69" spans="22:25" x14ac:dyDescent="0.2">
      <c r="V69" t="str">
        <f t="shared" si="0"/>
        <v/>
      </c>
      <c r="W69" t="str">
        <f t="shared" si="0"/>
        <v/>
      </c>
      <c r="X69" t="str">
        <f t="shared" si="1"/>
        <v/>
      </c>
      <c r="Y69" t="str">
        <f t="shared" si="1"/>
        <v/>
      </c>
    </row>
    <row r="70" spans="22:25" x14ac:dyDescent="0.2">
      <c r="V70" t="str">
        <f t="shared" si="0"/>
        <v/>
      </c>
      <c r="W70" t="str">
        <f t="shared" si="0"/>
        <v/>
      </c>
      <c r="X70" t="str">
        <f t="shared" si="1"/>
        <v/>
      </c>
      <c r="Y70" t="str">
        <f t="shared" si="1"/>
        <v/>
      </c>
    </row>
    <row r="71" spans="22:25" x14ac:dyDescent="0.2">
      <c r="V71" t="str">
        <f t="shared" si="0"/>
        <v/>
      </c>
      <c r="W71" t="str">
        <f t="shared" si="0"/>
        <v/>
      </c>
      <c r="X71" t="str">
        <f t="shared" si="1"/>
        <v/>
      </c>
      <c r="Y71" t="str">
        <f t="shared" si="1"/>
        <v/>
      </c>
    </row>
    <row r="72" spans="22:25" x14ac:dyDescent="0.2">
      <c r="V72" t="str">
        <f t="shared" si="0"/>
        <v/>
      </c>
      <c r="W72" t="str">
        <f t="shared" si="0"/>
        <v/>
      </c>
      <c r="X72" t="str">
        <f t="shared" si="1"/>
        <v/>
      </c>
      <c r="Y72" t="str">
        <f t="shared" si="1"/>
        <v/>
      </c>
    </row>
    <row r="73" spans="22:25" x14ac:dyDescent="0.2">
      <c r="V73" t="str">
        <f t="shared" si="0"/>
        <v/>
      </c>
      <c r="W73" t="str">
        <f t="shared" si="0"/>
        <v/>
      </c>
      <c r="X73" t="str">
        <f t="shared" si="1"/>
        <v/>
      </c>
      <c r="Y73" t="str">
        <f t="shared" si="1"/>
        <v/>
      </c>
    </row>
    <row r="74" spans="22:25" x14ac:dyDescent="0.2">
      <c r="V74" t="str">
        <f t="shared" si="0"/>
        <v/>
      </c>
      <c r="W74" t="str">
        <f t="shared" si="0"/>
        <v/>
      </c>
      <c r="X74" t="str">
        <f t="shared" si="1"/>
        <v/>
      </c>
      <c r="Y74" t="str">
        <f t="shared" si="1"/>
        <v/>
      </c>
    </row>
    <row r="75" spans="22:25" x14ac:dyDescent="0.2">
      <c r="V75" t="str">
        <f t="shared" si="0"/>
        <v/>
      </c>
      <c r="W75" t="str">
        <f t="shared" si="0"/>
        <v/>
      </c>
      <c r="X75" t="str">
        <f t="shared" si="1"/>
        <v/>
      </c>
      <c r="Y75" t="str">
        <f t="shared" si="1"/>
        <v/>
      </c>
    </row>
    <row r="76" spans="22:25" x14ac:dyDescent="0.2">
      <c r="V76" t="str">
        <f t="shared" si="0"/>
        <v/>
      </c>
      <c r="W76" t="str">
        <f t="shared" si="0"/>
        <v/>
      </c>
      <c r="X76" t="str">
        <f t="shared" si="1"/>
        <v/>
      </c>
      <c r="Y76" t="str">
        <f t="shared" si="1"/>
        <v/>
      </c>
    </row>
    <row r="77" spans="22:25" x14ac:dyDescent="0.2">
      <c r="V77" t="str">
        <f t="shared" si="0"/>
        <v/>
      </c>
      <c r="W77" t="str">
        <f t="shared" si="0"/>
        <v/>
      </c>
      <c r="X77" t="str">
        <f t="shared" si="1"/>
        <v/>
      </c>
      <c r="Y77" t="str">
        <f t="shared" si="1"/>
        <v/>
      </c>
    </row>
    <row r="78" spans="22:25" x14ac:dyDescent="0.2">
      <c r="V78" t="str">
        <f t="shared" si="0"/>
        <v/>
      </c>
      <c r="W78" t="str">
        <f t="shared" si="0"/>
        <v/>
      </c>
      <c r="X78" t="str">
        <f t="shared" si="1"/>
        <v/>
      </c>
      <c r="Y78" t="str">
        <f t="shared" si="1"/>
        <v/>
      </c>
    </row>
    <row r="79" spans="22:25" x14ac:dyDescent="0.2">
      <c r="V79" t="str">
        <f t="shared" si="0"/>
        <v/>
      </c>
      <c r="W79" t="str">
        <f t="shared" si="0"/>
        <v/>
      </c>
      <c r="X79" t="str">
        <f t="shared" si="1"/>
        <v/>
      </c>
      <c r="Y79" t="str">
        <f t="shared" si="1"/>
        <v/>
      </c>
    </row>
    <row r="80" spans="22:25" x14ac:dyDescent="0.2">
      <c r="V80" t="str">
        <f t="shared" si="0"/>
        <v/>
      </c>
      <c r="W80" t="str">
        <f t="shared" si="0"/>
        <v/>
      </c>
      <c r="X80" t="str">
        <f t="shared" si="1"/>
        <v/>
      </c>
      <c r="Y80" t="str">
        <f t="shared" si="1"/>
        <v/>
      </c>
    </row>
    <row r="81" spans="22:25" x14ac:dyDescent="0.2">
      <c r="V81" t="str">
        <f t="shared" si="0"/>
        <v/>
      </c>
      <c r="W81" t="str">
        <f t="shared" si="0"/>
        <v/>
      </c>
      <c r="X81" t="str">
        <f t="shared" si="1"/>
        <v/>
      </c>
      <c r="Y81" t="str">
        <f t="shared" si="1"/>
        <v/>
      </c>
    </row>
    <row r="82" spans="22:25" x14ac:dyDescent="0.2">
      <c r="V82" t="str">
        <f t="shared" ref="V82:W120" si="2">TRIM(G82)</f>
        <v/>
      </c>
      <c r="W82" t="str">
        <f t="shared" si="2"/>
        <v/>
      </c>
      <c r="X82" t="str">
        <f t="shared" ref="X82:Y120" si="3">PROPER(V82)</f>
        <v/>
      </c>
      <c r="Y82" t="str">
        <f t="shared" si="3"/>
        <v/>
      </c>
    </row>
    <row r="83" spans="22:25" x14ac:dyDescent="0.2">
      <c r="V83" t="str">
        <f t="shared" si="2"/>
        <v/>
      </c>
      <c r="W83" t="str">
        <f t="shared" si="2"/>
        <v/>
      </c>
      <c r="X83" t="str">
        <f t="shared" si="3"/>
        <v/>
      </c>
      <c r="Y83" t="str">
        <f t="shared" si="3"/>
        <v/>
      </c>
    </row>
    <row r="84" spans="22:25" x14ac:dyDescent="0.2">
      <c r="V84" t="str">
        <f t="shared" si="2"/>
        <v/>
      </c>
      <c r="W84" t="str">
        <f t="shared" si="2"/>
        <v/>
      </c>
      <c r="X84" t="str">
        <f t="shared" si="3"/>
        <v/>
      </c>
      <c r="Y84" t="str">
        <f t="shared" si="3"/>
        <v/>
      </c>
    </row>
    <row r="85" spans="22:25" x14ac:dyDescent="0.2">
      <c r="V85" t="str">
        <f t="shared" si="2"/>
        <v/>
      </c>
      <c r="W85" t="str">
        <f t="shared" si="2"/>
        <v/>
      </c>
      <c r="X85" t="str">
        <f t="shared" si="3"/>
        <v/>
      </c>
      <c r="Y85" t="str">
        <f t="shared" si="3"/>
        <v/>
      </c>
    </row>
    <row r="86" spans="22:25" x14ac:dyDescent="0.2">
      <c r="V86" t="str">
        <f t="shared" si="2"/>
        <v/>
      </c>
      <c r="W86" t="str">
        <f t="shared" si="2"/>
        <v/>
      </c>
      <c r="X86" t="str">
        <f t="shared" si="3"/>
        <v/>
      </c>
      <c r="Y86" t="str">
        <f t="shared" si="3"/>
        <v/>
      </c>
    </row>
    <row r="87" spans="22:25" x14ac:dyDescent="0.2">
      <c r="V87" t="str">
        <f t="shared" si="2"/>
        <v/>
      </c>
      <c r="W87" t="str">
        <f t="shared" si="2"/>
        <v/>
      </c>
      <c r="X87" t="str">
        <f t="shared" si="3"/>
        <v/>
      </c>
      <c r="Y87" t="str">
        <f t="shared" si="3"/>
        <v/>
      </c>
    </row>
    <row r="88" spans="22:25" x14ac:dyDescent="0.2">
      <c r="V88" t="str">
        <f t="shared" si="2"/>
        <v/>
      </c>
      <c r="W88" t="str">
        <f t="shared" si="2"/>
        <v/>
      </c>
      <c r="X88" t="str">
        <f t="shared" si="3"/>
        <v/>
      </c>
      <c r="Y88" t="str">
        <f t="shared" si="3"/>
        <v/>
      </c>
    </row>
    <row r="89" spans="22:25" x14ac:dyDescent="0.2">
      <c r="V89" t="str">
        <f t="shared" si="2"/>
        <v/>
      </c>
      <c r="W89" t="str">
        <f t="shared" si="2"/>
        <v/>
      </c>
      <c r="X89" t="str">
        <f t="shared" si="3"/>
        <v/>
      </c>
      <c r="Y89" t="str">
        <f t="shared" si="3"/>
        <v/>
      </c>
    </row>
    <row r="90" spans="22:25" x14ac:dyDescent="0.2">
      <c r="V90" t="str">
        <f t="shared" si="2"/>
        <v/>
      </c>
      <c r="W90" t="str">
        <f t="shared" si="2"/>
        <v/>
      </c>
      <c r="X90" t="str">
        <f t="shared" si="3"/>
        <v/>
      </c>
      <c r="Y90" t="str">
        <f t="shared" si="3"/>
        <v/>
      </c>
    </row>
    <row r="91" spans="22:25" x14ac:dyDescent="0.2">
      <c r="V91" t="str">
        <f t="shared" si="2"/>
        <v/>
      </c>
      <c r="W91" t="str">
        <f t="shared" si="2"/>
        <v/>
      </c>
      <c r="X91" t="str">
        <f t="shared" si="3"/>
        <v/>
      </c>
      <c r="Y91" t="str">
        <f t="shared" si="3"/>
        <v/>
      </c>
    </row>
    <row r="92" spans="22:25" x14ac:dyDescent="0.2">
      <c r="V92" t="str">
        <f t="shared" si="2"/>
        <v/>
      </c>
      <c r="W92" t="str">
        <f t="shared" si="2"/>
        <v/>
      </c>
      <c r="X92" t="str">
        <f t="shared" si="3"/>
        <v/>
      </c>
      <c r="Y92" t="str">
        <f t="shared" si="3"/>
        <v/>
      </c>
    </row>
    <row r="93" spans="22:25" x14ac:dyDescent="0.2">
      <c r="V93" t="str">
        <f t="shared" si="2"/>
        <v/>
      </c>
      <c r="W93" t="str">
        <f t="shared" si="2"/>
        <v/>
      </c>
      <c r="X93" t="str">
        <f t="shared" si="3"/>
        <v/>
      </c>
      <c r="Y93" t="str">
        <f t="shared" si="3"/>
        <v/>
      </c>
    </row>
    <row r="94" spans="22:25" x14ac:dyDescent="0.2">
      <c r="V94" t="str">
        <f t="shared" si="2"/>
        <v/>
      </c>
      <c r="W94" t="str">
        <f t="shared" si="2"/>
        <v/>
      </c>
      <c r="X94" t="str">
        <f t="shared" si="3"/>
        <v/>
      </c>
      <c r="Y94" t="str">
        <f t="shared" si="3"/>
        <v/>
      </c>
    </row>
    <row r="95" spans="22:25" x14ac:dyDescent="0.2">
      <c r="V95" t="str">
        <f t="shared" si="2"/>
        <v/>
      </c>
      <c r="W95" t="str">
        <f t="shared" si="2"/>
        <v/>
      </c>
      <c r="X95" t="str">
        <f t="shared" si="3"/>
        <v/>
      </c>
      <c r="Y95" t="str">
        <f t="shared" si="3"/>
        <v/>
      </c>
    </row>
    <row r="96" spans="22:25" x14ac:dyDescent="0.2">
      <c r="V96" t="str">
        <f t="shared" si="2"/>
        <v/>
      </c>
      <c r="W96" t="str">
        <f t="shared" si="2"/>
        <v/>
      </c>
      <c r="X96" t="str">
        <f t="shared" si="3"/>
        <v/>
      </c>
      <c r="Y96" t="str">
        <f t="shared" si="3"/>
        <v/>
      </c>
    </row>
    <row r="97" spans="22:25" x14ac:dyDescent="0.2">
      <c r="V97" t="str">
        <f t="shared" si="2"/>
        <v/>
      </c>
      <c r="W97" t="str">
        <f t="shared" si="2"/>
        <v/>
      </c>
      <c r="X97" t="str">
        <f t="shared" si="3"/>
        <v/>
      </c>
      <c r="Y97" t="str">
        <f t="shared" si="3"/>
        <v/>
      </c>
    </row>
    <row r="98" spans="22:25" x14ac:dyDescent="0.2">
      <c r="V98" t="str">
        <f t="shared" si="2"/>
        <v/>
      </c>
      <c r="W98" t="str">
        <f t="shared" si="2"/>
        <v/>
      </c>
      <c r="X98" t="str">
        <f t="shared" si="3"/>
        <v/>
      </c>
      <c r="Y98" t="str">
        <f t="shared" si="3"/>
        <v/>
      </c>
    </row>
    <row r="99" spans="22:25" x14ac:dyDescent="0.2">
      <c r="V99" t="str">
        <f t="shared" si="2"/>
        <v/>
      </c>
      <c r="W99" t="str">
        <f t="shared" si="2"/>
        <v/>
      </c>
      <c r="X99" t="str">
        <f t="shared" si="3"/>
        <v/>
      </c>
      <c r="Y99" t="str">
        <f t="shared" si="3"/>
        <v/>
      </c>
    </row>
    <row r="100" spans="22:25" x14ac:dyDescent="0.2">
      <c r="V100" t="str">
        <f t="shared" si="2"/>
        <v/>
      </c>
      <c r="W100" t="str">
        <f t="shared" si="2"/>
        <v/>
      </c>
      <c r="X100" t="str">
        <f t="shared" si="3"/>
        <v/>
      </c>
      <c r="Y100" t="str">
        <f t="shared" si="3"/>
        <v/>
      </c>
    </row>
    <row r="101" spans="22:25" x14ac:dyDescent="0.2">
      <c r="V101" t="str">
        <f t="shared" si="2"/>
        <v/>
      </c>
      <c r="W101" t="str">
        <f t="shared" si="2"/>
        <v/>
      </c>
      <c r="X101" t="str">
        <f t="shared" si="3"/>
        <v/>
      </c>
      <c r="Y101" t="str">
        <f t="shared" si="3"/>
        <v/>
      </c>
    </row>
    <row r="102" spans="22:25" x14ac:dyDescent="0.2">
      <c r="V102" t="str">
        <f t="shared" si="2"/>
        <v/>
      </c>
      <c r="W102" t="str">
        <f t="shared" si="2"/>
        <v/>
      </c>
      <c r="X102" t="str">
        <f t="shared" si="3"/>
        <v/>
      </c>
      <c r="Y102" t="str">
        <f t="shared" si="3"/>
        <v/>
      </c>
    </row>
    <row r="103" spans="22:25" x14ac:dyDescent="0.2">
      <c r="V103" t="str">
        <f t="shared" si="2"/>
        <v/>
      </c>
      <c r="W103" t="str">
        <f t="shared" si="2"/>
        <v/>
      </c>
      <c r="X103" t="str">
        <f t="shared" si="3"/>
        <v/>
      </c>
      <c r="Y103" t="str">
        <f t="shared" si="3"/>
        <v/>
      </c>
    </row>
    <row r="104" spans="22:25" x14ac:dyDescent="0.2">
      <c r="V104" t="str">
        <f t="shared" si="2"/>
        <v/>
      </c>
      <c r="W104" t="str">
        <f t="shared" si="2"/>
        <v/>
      </c>
      <c r="X104" t="str">
        <f t="shared" si="3"/>
        <v/>
      </c>
      <c r="Y104" t="str">
        <f t="shared" si="3"/>
        <v/>
      </c>
    </row>
    <row r="105" spans="22:25" x14ac:dyDescent="0.2">
      <c r="V105" t="str">
        <f t="shared" si="2"/>
        <v/>
      </c>
      <c r="W105" t="str">
        <f t="shared" si="2"/>
        <v/>
      </c>
      <c r="X105" t="str">
        <f t="shared" si="3"/>
        <v/>
      </c>
      <c r="Y105" t="str">
        <f t="shared" si="3"/>
        <v/>
      </c>
    </row>
    <row r="106" spans="22:25" x14ac:dyDescent="0.2">
      <c r="V106" t="str">
        <f t="shared" si="2"/>
        <v/>
      </c>
      <c r="W106" t="str">
        <f t="shared" si="2"/>
        <v/>
      </c>
      <c r="X106" t="str">
        <f t="shared" si="3"/>
        <v/>
      </c>
      <c r="Y106" t="str">
        <f t="shared" si="3"/>
        <v/>
      </c>
    </row>
    <row r="107" spans="22:25" x14ac:dyDescent="0.2">
      <c r="V107" t="str">
        <f t="shared" si="2"/>
        <v/>
      </c>
      <c r="W107" t="str">
        <f t="shared" si="2"/>
        <v/>
      </c>
      <c r="X107" t="str">
        <f t="shared" si="3"/>
        <v/>
      </c>
      <c r="Y107" t="str">
        <f t="shared" si="3"/>
        <v/>
      </c>
    </row>
    <row r="108" spans="22:25" x14ac:dyDescent="0.2">
      <c r="V108" t="str">
        <f t="shared" si="2"/>
        <v/>
      </c>
      <c r="W108" t="str">
        <f t="shared" si="2"/>
        <v/>
      </c>
      <c r="X108" t="str">
        <f t="shared" si="3"/>
        <v/>
      </c>
      <c r="Y108" t="str">
        <f t="shared" si="3"/>
        <v/>
      </c>
    </row>
    <row r="109" spans="22:25" x14ac:dyDescent="0.2">
      <c r="V109" t="str">
        <f t="shared" si="2"/>
        <v/>
      </c>
      <c r="W109" t="str">
        <f t="shared" si="2"/>
        <v/>
      </c>
      <c r="X109" t="str">
        <f t="shared" si="3"/>
        <v/>
      </c>
      <c r="Y109" t="str">
        <f t="shared" si="3"/>
        <v/>
      </c>
    </row>
    <row r="110" spans="22:25" x14ac:dyDescent="0.2">
      <c r="V110" t="str">
        <f t="shared" si="2"/>
        <v/>
      </c>
      <c r="W110" t="str">
        <f t="shared" si="2"/>
        <v/>
      </c>
      <c r="X110" t="str">
        <f t="shared" si="3"/>
        <v/>
      </c>
      <c r="Y110" t="str">
        <f t="shared" si="3"/>
        <v/>
      </c>
    </row>
    <row r="111" spans="22:25" x14ac:dyDescent="0.2">
      <c r="V111" t="str">
        <f t="shared" si="2"/>
        <v/>
      </c>
      <c r="W111" t="str">
        <f t="shared" si="2"/>
        <v/>
      </c>
      <c r="X111" t="str">
        <f t="shared" si="3"/>
        <v/>
      </c>
      <c r="Y111" t="str">
        <f t="shared" si="3"/>
        <v/>
      </c>
    </row>
    <row r="112" spans="22:25" x14ac:dyDescent="0.2">
      <c r="V112" t="str">
        <f t="shared" si="2"/>
        <v/>
      </c>
      <c r="W112" t="str">
        <f t="shared" si="2"/>
        <v/>
      </c>
      <c r="X112" t="str">
        <f t="shared" si="3"/>
        <v/>
      </c>
      <c r="Y112" t="str">
        <f t="shared" si="3"/>
        <v/>
      </c>
    </row>
    <row r="113" spans="22:25" x14ac:dyDescent="0.2">
      <c r="V113" t="str">
        <f t="shared" si="2"/>
        <v/>
      </c>
      <c r="W113" t="str">
        <f t="shared" si="2"/>
        <v/>
      </c>
      <c r="X113" t="str">
        <f t="shared" si="3"/>
        <v/>
      </c>
      <c r="Y113" t="str">
        <f t="shared" si="3"/>
        <v/>
      </c>
    </row>
    <row r="114" spans="22:25" x14ac:dyDescent="0.2">
      <c r="V114" t="str">
        <f t="shared" si="2"/>
        <v/>
      </c>
      <c r="W114" t="str">
        <f t="shared" si="2"/>
        <v/>
      </c>
      <c r="X114" t="str">
        <f t="shared" si="3"/>
        <v/>
      </c>
      <c r="Y114" t="str">
        <f t="shared" si="3"/>
        <v/>
      </c>
    </row>
    <row r="115" spans="22:25" x14ac:dyDescent="0.2">
      <c r="V115" t="str">
        <f t="shared" si="2"/>
        <v/>
      </c>
      <c r="W115" t="str">
        <f t="shared" si="2"/>
        <v/>
      </c>
      <c r="X115" t="str">
        <f t="shared" si="3"/>
        <v/>
      </c>
      <c r="Y115" t="str">
        <f t="shared" si="3"/>
        <v/>
      </c>
    </row>
    <row r="116" spans="22:25" x14ac:dyDescent="0.2">
      <c r="V116" t="str">
        <f t="shared" si="2"/>
        <v/>
      </c>
      <c r="W116" t="str">
        <f t="shared" si="2"/>
        <v/>
      </c>
      <c r="X116" t="str">
        <f t="shared" si="3"/>
        <v/>
      </c>
      <c r="Y116" t="str">
        <f t="shared" si="3"/>
        <v/>
      </c>
    </row>
    <row r="117" spans="22:25" x14ac:dyDescent="0.2">
      <c r="V117" t="str">
        <f t="shared" si="2"/>
        <v/>
      </c>
      <c r="W117" t="str">
        <f t="shared" si="2"/>
        <v/>
      </c>
      <c r="X117" t="str">
        <f t="shared" si="3"/>
        <v/>
      </c>
      <c r="Y117" t="str">
        <f t="shared" si="3"/>
        <v/>
      </c>
    </row>
    <row r="118" spans="22:25" x14ac:dyDescent="0.2">
      <c r="V118" t="str">
        <f t="shared" si="2"/>
        <v/>
      </c>
      <c r="W118" t="str">
        <f t="shared" si="2"/>
        <v/>
      </c>
      <c r="X118" t="str">
        <f t="shared" si="3"/>
        <v/>
      </c>
      <c r="Y118" t="str">
        <f t="shared" si="3"/>
        <v/>
      </c>
    </row>
    <row r="119" spans="22:25" x14ac:dyDescent="0.2">
      <c r="V119" t="str">
        <f t="shared" si="2"/>
        <v/>
      </c>
      <c r="W119" t="str">
        <f t="shared" si="2"/>
        <v/>
      </c>
      <c r="X119" t="str">
        <f t="shared" si="3"/>
        <v/>
      </c>
      <c r="Y119" t="str">
        <f t="shared" si="3"/>
        <v/>
      </c>
    </row>
    <row r="120" spans="22:25" x14ac:dyDescent="0.2">
      <c r="V120" t="str">
        <f t="shared" si="2"/>
        <v/>
      </c>
      <c r="W120" t="str">
        <f t="shared" si="2"/>
        <v/>
      </c>
      <c r="X120" t="str">
        <f t="shared" si="3"/>
        <v/>
      </c>
      <c r="Y120" t="str">
        <f t="shared" si="3"/>
        <v/>
      </c>
    </row>
  </sheetData>
  <mergeCells count="2">
    <mergeCell ref="A4:D35"/>
    <mergeCell ref="A3:D3"/>
  </mergeCells>
  <conditionalFormatting sqref="N4:N17">
    <cfRule type="dataBar" priority="2">
      <dataBar>
        <cfvo type="min"/>
        <cfvo type="max"/>
        <color rgb="FF638EC6"/>
      </dataBar>
      <extLst>
        <ext xmlns:x14="http://schemas.microsoft.com/office/spreadsheetml/2009/9/main" uri="{B025F937-C7B1-47D3-B67F-A62EFF666E3E}">
          <x14:id>{C58BE848-8DBE-49DE-B5E4-53E19BF53383}</x14:id>
        </ext>
      </extLst>
    </cfRule>
  </conditionalFormatting>
  <conditionalFormatting sqref="R4:R17">
    <cfRule type="aboveAverage" dxfId="34" priority="1" aboveAverage="0"/>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C58BE848-8DBE-49DE-B5E4-53E19BF53383}">
            <x14:dataBar minLength="0" maxLength="100" gradient="0">
              <x14:cfvo type="autoMin"/>
              <x14:cfvo type="autoMax"/>
              <x14:negativeFillColor rgb="FFFF0000"/>
              <x14:axisColor rgb="FF000000"/>
            </x14:dataBar>
          </x14:cfRule>
          <xm:sqref>N4:N17</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theme="8" tint="-0.249977111117893"/>
  </sheetPr>
  <dimension ref="A2:Y120"/>
  <sheetViews>
    <sheetView workbookViewId="0"/>
  </sheetViews>
  <sheetFormatPr baseColWidth="10" defaultColWidth="8.83203125" defaultRowHeight="15" x14ac:dyDescent="0.2"/>
  <cols>
    <col min="6" max="6" width="22.6640625" customWidth="1"/>
    <col min="7" max="7" width="29.1640625" customWidth="1"/>
    <col min="8" max="8" width="35" customWidth="1"/>
    <col min="9" max="9" width="15" customWidth="1"/>
    <col min="10" max="10" width="16.1640625" customWidth="1"/>
    <col min="11" max="11" width="16.5" customWidth="1"/>
    <col min="12" max="12" width="17.6640625" customWidth="1"/>
    <col min="13" max="13" width="18.6640625" customWidth="1"/>
    <col min="14" max="14" width="24.1640625" customWidth="1"/>
    <col min="15" max="15" width="28.1640625" bestFit="1" customWidth="1"/>
    <col min="16" max="16" width="18.5" bestFit="1" customWidth="1"/>
    <col min="17" max="17" width="19.5" bestFit="1" customWidth="1"/>
    <col min="18" max="18" width="12" bestFit="1" customWidth="1"/>
    <col min="19" max="19" width="11.5" customWidth="1"/>
    <col min="20" max="20" width="21.6640625" customWidth="1"/>
    <col min="21" max="21" width="18.5" customWidth="1"/>
    <col min="22" max="22" width="19.6640625" customWidth="1"/>
    <col min="23" max="23" width="18.6640625" customWidth="1"/>
    <col min="24" max="24" width="17.6640625" customWidth="1"/>
    <col min="25" max="25" width="16.5" customWidth="1"/>
  </cols>
  <sheetData>
    <row r="2" spans="1:22" ht="16" thickBot="1" x14ac:dyDescent="0.25"/>
    <row r="3" spans="1:22" ht="22" thickBot="1" x14ac:dyDescent="0.3">
      <c r="A3" s="87" t="s">
        <v>316</v>
      </c>
      <c r="B3" s="88"/>
      <c r="C3" s="88"/>
      <c r="D3" s="89"/>
      <c r="F3" t="s">
        <v>2</v>
      </c>
      <c r="G3" t="s">
        <v>305</v>
      </c>
      <c r="H3" t="s">
        <v>3</v>
      </c>
      <c r="I3" t="s">
        <v>4</v>
      </c>
      <c r="J3" t="s">
        <v>152</v>
      </c>
      <c r="K3" t="s">
        <v>5</v>
      </c>
      <c r="L3" t="s">
        <v>6</v>
      </c>
      <c r="M3" t="s">
        <v>7</v>
      </c>
      <c r="N3" t="s">
        <v>12</v>
      </c>
      <c r="O3" t="s">
        <v>20</v>
      </c>
      <c r="P3" t="s">
        <v>21</v>
      </c>
      <c r="Q3" t="s">
        <v>22</v>
      </c>
      <c r="R3" t="s">
        <v>23</v>
      </c>
      <c r="S3" t="s">
        <v>24</v>
      </c>
      <c r="T3" t="s">
        <v>28</v>
      </c>
      <c r="U3" t="s">
        <v>58</v>
      </c>
      <c r="V3" t="s">
        <v>295</v>
      </c>
    </row>
    <row r="4" spans="1:22" ht="15" customHeight="1" x14ac:dyDescent="0.2">
      <c r="A4" s="85" t="s">
        <v>311</v>
      </c>
      <c r="B4" s="85"/>
      <c r="C4" s="85"/>
      <c r="D4" s="85"/>
      <c r="F4">
        <v>14638</v>
      </c>
      <c r="G4" t="s">
        <v>296</v>
      </c>
      <c r="H4" t="s">
        <v>35</v>
      </c>
      <c r="I4" t="s">
        <v>45</v>
      </c>
      <c r="J4" t="str">
        <f>CONCATENATE(Table79101113141517[[#This Row],[First Name]], " ", Table79101113141517[[#This Row],[Last Name]])</f>
        <v>Caroline Diener</v>
      </c>
      <c r="K4" t="s">
        <v>53</v>
      </c>
      <c r="L4" t="s">
        <v>81</v>
      </c>
      <c r="M4">
        <v>12</v>
      </c>
      <c r="N4" t="s">
        <v>82</v>
      </c>
      <c r="O4">
        <v>72000</v>
      </c>
      <c r="P4">
        <v>20000</v>
      </c>
      <c r="S4" s="64">
        <f>SUM(Table79101113141517[[#This Row],[2016 Annual Base Salary]]+Table79101113141517[[#This Row],[2016 Annual Bonus
(at target)]]+Table79101113141517[[#This Row],[2016 AEI
(at target)]]+Table79101113141517[[#This Row],[2016 MTB
(at target)]])</f>
        <v>92000</v>
      </c>
      <c r="T4" t="s">
        <v>29</v>
      </c>
      <c r="U4" t="s">
        <v>29</v>
      </c>
      <c r="V4">
        <f>Table79101113141517[[#This Row],[2016 TTDC]]*Table11[Budget Allocated]</f>
        <v>4600</v>
      </c>
    </row>
    <row r="5" spans="1:22" x14ac:dyDescent="0.2">
      <c r="A5" s="86"/>
      <c r="B5" s="86"/>
      <c r="C5" s="86"/>
      <c r="D5" s="86"/>
      <c r="F5">
        <v>39426</v>
      </c>
      <c r="G5" t="s">
        <v>297</v>
      </c>
      <c r="H5" t="s">
        <v>37</v>
      </c>
      <c r="I5" t="s">
        <v>47</v>
      </c>
      <c r="J5" t="str">
        <f>CONCATENATE(Table79101113141517[[#This Row],[First Name]], " ", Table79101113141517[[#This Row],[Last Name]])</f>
        <v>Cristina Taft</v>
      </c>
      <c r="K5" t="s">
        <v>54</v>
      </c>
      <c r="L5" t="s">
        <v>77</v>
      </c>
      <c r="M5">
        <v>10</v>
      </c>
      <c r="N5" t="s">
        <v>82</v>
      </c>
      <c r="O5">
        <v>60000</v>
      </c>
      <c r="P5">
        <v>12000</v>
      </c>
      <c r="S5" s="64">
        <f>SUM(Table79101113141517[[#This Row],[2016 Annual Base Salary]]+Table79101113141517[[#This Row],[2016 Annual Bonus
(at target)]]+Table79101113141517[[#This Row],[2016 AEI
(at target)]]+Table79101113141517[[#This Row],[2016 MTB
(at target)]])</f>
        <v>72000</v>
      </c>
      <c r="T5" t="s">
        <v>29</v>
      </c>
      <c r="U5" t="s">
        <v>30</v>
      </c>
      <c r="V5">
        <f>Table79101113141517[[#This Row],[2016 TTDC]]*Table11[Budget Allocated]</f>
        <v>3600</v>
      </c>
    </row>
    <row r="6" spans="1:22" x14ac:dyDescent="0.2">
      <c r="A6" s="86"/>
      <c r="B6" s="86"/>
      <c r="C6" s="86"/>
      <c r="D6" s="86"/>
      <c r="F6">
        <v>39874</v>
      </c>
      <c r="G6" t="s">
        <v>298</v>
      </c>
      <c r="H6" t="s">
        <v>36</v>
      </c>
      <c r="I6" t="s">
        <v>46</v>
      </c>
      <c r="J6" t="str">
        <f>CONCATENATE(Table79101113141517[[#This Row],[First Name]], " ", Table79101113141517[[#This Row],[Last Name]])</f>
        <v>Ingrid White</v>
      </c>
      <c r="K6" t="s">
        <v>53</v>
      </c>
      <c r="L6" t="s">
        <v>76</v>
      </c>
      <c r="M6">
        <v>11</v>
      </c>
      <c r="N6" t="s">
        <v>82</v>
      </c>
      <c r="O6">
        <v>64412.307692307688</v>
      </c>
      <c r="P6">
        <v>12000</v>
      </c>
      <c r="S6" s="64">
        <f>SUM(Table79101113141517[[#This Row],[2016 Annual Base Salary]]+Table79101113141517[[#This Row],[2016 Annual Bonus
(at target)]]+Table79101113141517[[#This Row],[2016 AEI
(at target)]]+Table79101113141517[[#This Row],[2016 MTB
(at target)]])</f>
        <v>76412.307692307688</v>
      </c>
      <c r="T6" t="s">
        <v>29</v>
      </c>
      <c r="U6" t="s">
        <v>29</v>
      </c>
      <c r="V6">
        <f>Table79101113141517[[#This Row],[2016 TTDC]]*Table11[Budget Allocated]</f>
        <v>3820.6153846153848</v>
      </c>
    </row>
    <row r="7" spans="1:22" x14ac:dyDescent="0.2">
      <c r="A7" s="86"/>
      <c r="B7" s="86"/>
      <c r="C7" s="86"/>
      <c r="D7" s="86"/>
      <c r="F7">
        <v>154987</v>
      </c>
      <c r="G7" t="s">
        <v>299</v>
      </c>
      <c r="H7" t="s">
        <v>26</v>
      </c>
      <c r="I7" t="s">
        <v>27</v>
      </c>
      <c r="J7" t="str">
        <f>CONCATENATE(Table79101113141517[[#This Row],[First Name]], " ", Table79101113141517[[#This Row],[Last Name]])</f>
        <v>Jane Deer</v>
      </c>
      <c r="K7" t="s">
        <v>52</v>
      </c>
      <c r="L7" t="s">
        <v>55</v>
      </c>
      <c r="M7">
        <v>10</v>
      </c>
      <c r="N7" t="s">
        <v>82</v>
      </c>
      <c r="O7">
        <v>30000</v>
      </c>
      <c r="P7">
        <v>10000</v>
      </c>
      <c r="S7" s="64">
        <f>SUM(Table79101113141517[[#This Row],[2016 Annual Base Salary]]+Table79101113141517[[#This Row],[2016 Annual Bonus
(at target)]]+Table79101113141517[[#This Row],[2016 AEI
(at target)]]+Table79101113141517[[#This Row],[2016 MTB
(at target)]])</f>
        <v>40000</v>
      </c>
      <c r="T7" t="s">
        <v>29</v>
      </c>
      <c r="U7" t="s">
        <v>29</v>
      </c>
      <c r="V7">
        <f>Table79101113141517[[#This Row],[2016 TTDC]]*Table11[Budget Allocated]</f>
        <v>2000</v>
      </c>
    </row>
    <row r="8" spans="1:22" x14ac:dyDescent="0.2">
      <c r="A8" s="86"/>
      <c r="B8" s="86"/>
      <c r="C8" s="86"/>
      <c r="D8" s="86"/>
      <c r="F8">
        <v>119871</v>
      </c>
      <c r="G8" t="s">
        <v>299</v>
      </c>
      <c r="H8" t="s">
        <v>31</v>
      </c>
      <c r="I8" t="s">
        <v>42</v>
      </c>
      <c r="J8" t="str">
        <f>CONCATENATE(Table79101113141517[[#This Row],[First Name]], " ", Table79101113141517[[#This Row],[Last Name]])</f>
        <v>Jeffrey Smith</v>
      </c>
      <c r="K8" t="s">
        <v>52</v>
      </c>
      <c r="L8" t="s">
        <v>56</v>
      </c>
      <c r="M8">
        <v>14</v>
      </c>
      <c r="N8" t="s">
        <v>14</v>
      </c>
      <c r="O8">
        <v>80000</v>
      </c>
      <c r="P8">
        <v>10000</v>
      </c>
      <c r="S8" s="64">
        <f>SUM(Table79101113141517[[#This Row],[2016 Annual Base Salary]]+Table79101113141517[[#This Row],[2016 Annual Bonus
(at target)]]+Table79101113141517[[#This Row],[2016 AEI
(at target)]]+Table79101113141517[[#This Row],[2016 MTB
(at target)]])</f>
        <v>90000</v>
      </c>
      <c r="T8" t="s">
        <v>29</v>
      </c>
      <c r="U8" t="s">
        <v>29</v>
      </c>
      <c r="V8">
        <f>Table79101113141517[[#This Row],[2016 TTDC]]*Table11[Budget Allocated]</f>
        <v>4500</v>
      </c>
    </row>
    <row r="9" spans="1:22" x14ac:dyDescent="0.2">
      <c r="A9" s="86"/>
      <c r="B9" s="86"/>
      <c r="C9" s="86"/>
      <c r="D9" s="86"/>
      <c r="F9">
        <v>1648579</v>
      </c>
      <c r="G9" t="s">
        <v>300</v>
      </c>
      <c r="H9" t="s">
        <v>8</v>
      </c>
      <c r="I9" t="s">
        <v>9</v>
      </c>
      <c r="J9" t="str">
        <f>CONCATENATE(Table79101113141517[[#This Row],[First Name]], " ", Table79101113141517[[#This Row],[Last Name]])</f>
        <v>John Doe</v>
      </c>
      <c r="K9" t="s">
        <v>52</v>
      </c>
      <c r="L9" t="s">
        <v>15</v>
      </c>
      <c r="M9">
        <v>15</v>
      </c>
      <c r="N9" t="s">
        <v>14</v>
      </c>
      <c r="O9">
        <v>120000</v>
      </c>
      <c r="P9">
        <v>63000</v>
      </c>
      <c r="Q9">
        <v>63000</v>
      </c>
      <c r="S9" s="64">
        <f>SUM(Table79101113141517[[#This Row],[2016 Annual Base Salary]]+Table79101113141517[[#This Row],[2016 Annual Bonus
(at target)]]+Table79101113141517[[#This Row],[2016 AEI
(at target)]]+Table79101113141517[[#This Row],[2016 MTB
(at target)]])</f>
        <v>246000</v>
      </c>
      <c r="T9" t="s">
        <v>29</v>
      </c>
      <c r="U9" t="s">
        <v>29</v>
      </c>
      <c r="V9">
        <f>Table79101113141517[[#This Row],[2016 TTDC]]*Table11[Budget Allocated]</f>
        <v>12300</v>
      </c>
    </row>
    <row r="10" spans="1:22" x14ac:dyDescent="0.2">
      <c r="A10" s="86"/>
      <c r="B10" s="86"/>
      <c r="C10" s="86"/>
      <c r="D10" s="86"/>
      <c r="F10">
        <v>804481</v>
      </c>
      <c r="G10" t="s">
        <v>301</v>
      </c>
      <c r="H10" t="s">
        <v>34</v>
      </c>
      <c r="I10" t="s">
        <v>291</v>
      </c>
      <c r="J10" t="str">
        <f>CONCATENATE(Table79101113141517[[#This Row],[First Name]], " ", Table79101113141517[[#This Row],[Last Name]])</f>
        <v>Johnson Johnsson</v>
      </c>
      <c r="K10" t="s">
        <v>53</v>
      </c>
      <c r="L10" t="s">
        <v>80</v>
      </c>
      <c r="M10">
        <v>11</v>
      </c>
      <c r="N10" t="s">
        <v>82</v>
      </c>
      <c r="O10">
        <v>70000</v>
      </c>
      <c r="P10">
        <v>18000</v>
      </c>
      <c r="S10" s="64">
        <f>SUM(Table79101113141517[[#This Row],[2016 Annual Base Salary]]+Table79101113141517[[#This Row],[2016 Annual Bonus
(at target)]]+Table79101113141517[[#This Row],[2016 AEI
(at target)]]+Table79101113141517[[#This Row],[2016 MTB
(at target)]])</f>
        <v>88000</v>
      </c>
      <c r="T10" t="s">
        <v>29</v>
      </c>
      <c r="U10" t="s">
        <v>29</v>
      </c>
      <c r="V10">
        <f>Table79101113141517[[#This Row],[2016 TTDC]]*Table11[Budget Allocated]</f>
        <v>4400</v>
      </c>
    </row>
    <row r="11" spans="1:22" x14ac:dyDescent="0.2">
      <c r="A11" s="86"/>
      <c r="B11" s="86"/>
      <c r="C11" s="86"/>
      <c r="D11" s="86"/>
      <c r="F11">
        <v>113225</v>
      </c>
      <c r="G11" t="s">
        <v>302</v>
      </c>
      <c r="H11" t="s">
        <v>39</v>
      </c>
      <c r="I11" t="s">
        <v>49</v>
      </c>
      <c r="J11" t="str">
        <f>CONCATENATE(Table79101113141517[[#This Row],[First Name]], " ", Table79101113141517[[#This Row],[Last Name]])</f>
        <v>Kim Jones</v>
      </c>
      <c r="K11" t="s">
        <v>54</v>
      </c>
      <c r="L11" t="s">
        <v>77</v>
      </c>
      <c r="M11">
        <v>10</v>
      </c>
      <c r="N11" t="s">
        <v>82</v>
      </c>
      <c r="O11">
        <v>46008</v>
      </c>
      <c r="P11">
        <v>8000</v>
      </c>
      <c r="S11" s="64">
        <f>SUM(Table79101113141517[[#This Row],[2016 Annual Base Salary]]+Table79101113141517[[#This Row],[2016 Annual Bonus
(at target)]]+Table79101113141517[[#This Row],[2016 AEI
(at target)]]+Table79101113141517[[#This Row],[2016 MTB
(at target)]])</f>
        <v>54008</v>
      </c>
      <c r="T11" t="s">
        <v>29</v>
      </c>
      <c r="U11" t="s">
        <v>29</v>
      </c>
      <c r="V11">
        <f>Table79101113141517[[#This Row],[2016 TTDC]]*Table11[Budget Allocated]</f>
        <v>2700.4</v>
      </c>
    </row>
    <row r="12" spans="1:22" x14ac:dyDescent="0.2">
      <c r="A12" s="86"/>
      <c r="B12" s="86"/>
      <c r="C12" s="86"/>
      <c r="D12" s="86"/>
      <c r="F12">
        <v>103998</v>
      </c>
      <c r="G12" t="s">
        <v>303</v>
      </c>
      <c r="H12" t="s">
        <v>40</v>
      </c>
      <c r="I12" t="s">
        <v>50</v>
      </c>
      <c r="J12" t="str">
        <f>CONCATENATE(Table79101113141517[[#This Row],[First Name]], " ", Table79101113141517[[#This Row],[Last Name]])</f>
        <v>Robert Rolling</v>
      </c>
      <c r="K12" t="s">
        <v>54</v>
      </c>
      <c r="L12" t="s">
        <v>78</v>
      </c>
      <c r="M12">
        <v>10</v>
      </c>
      <c r="N12" t="s">
        <v>82</v>
      </c>
      <c r="O12">
        <v>63000</v>
      </c>
      <c r="P12">
        <v>11000</v>
      </c>
      <c r="S12" s="64">
        <f>SUM(Table79101113141517[[#This Row],[2016 Annual Base Salary]]+Table79101113141517[[#This Row],[2016 Annual Bonus
(at target)]]+Table79101113141517[[#This Row],[2016 AEI
(at target)]]+Table79101113141517[[#This Row],[2016 MTB
(at target)]])</f>
        <v>74000</v>
      </c>
      <c r="T12" t="s">
        <v>29</v>
      </c>
      <c r="U12" t="s">
        <v>29</v>
      </c>
      <c r="V12">
        <f>Table79101113141517[[#This Row],[2016 TTDC]]*Table11[Budget Allocated]</f>
        <v>3700</v>
      </c>
    </row>
    <row r="13" spans="1:22" x14ac:dyDescent="0.2">
      <c r="A13" s="86"/>
      <c r="B13" s="86"/>
      <c r="C13" s="86"/>
      <c r="D13" s="86"/>
      <c r="F13">
        <v>804166</v>
      </c>
      <c r="G13" t="s">
        <v>298</v>
      </c>
      <c r="H13" t="s">
        <v>32</v>
      </c>
      <c r="I13" t="s">
        <v>43</v>
      </c>
      <c r="J13" t="str">
        <f>CONCATENATE(Table79101113141517[[#This Row],[First Name]], " ", Table79101113141517[[#This Row],[Last Name]])</f>
        <v>Samuel Beacher</v>
      </c>
      <c r="K13" t="s">
        <v>52</v>
      </c>
      <c r="L13" t="s">
        <v>76</v>
      </c>
      <c r="M13">
        <v>11</v>
      </c>
      <c r="N13" t="s">
        <v>82</v>
      </c>
      <c r="O13">
        <v>70000</v>
      </c>
      <c r="P13">
        <v>7000</v>
      </c>
      <c r="S13" s="64">
        <f>SUM(Table79101113141517[[#This Row],[2016 Annual Base Salary]]+Table79101113141517[[#This Row],[2016 Annual Bonus
(at target)]]+Table79101113141517[[#This Row],[2016 AEI
(at target)]]+Table79101113141517[[#This Row],[2016 MTB
(at target)]])</f>
        <v>77000</v>
      </c>
      <c r="T13" t="s">
        <v>29</v>
      </c>
      <c r="U13" t="s">
        <v>29</v>
      </c>
      <c r="V13">
        <f>Table79101113141517[[#This Row],[2016 TTDC]]*Table11[Budget Allocated]</f>
        <v>3850</v>
      </c>
    </row>
    <row r="14" spans="1:22" x14ac:dyDescent="0.2">
      <c r="A14" s="86"/>
      <c r="B14" s="86"/>
      <c r="C14" s="86"/>
      <c r="D14" s="86"/>
      <c r="F14">
        <v>39209</v>
      </c>
      <c r="G14" t="s">
        <v>298</v>
      </c>
      <c r="H14" t="s">
        <v>38</v>
      </c>
      <c r="I14" t="s">
        <v>48</v>
      </c>
      <c r="J14" t="str">
        <f>CONCATENATE(Table79101113141517[[#This Row],[First Name]], " ", Table79101113141517[[#This Row],[Last Name]])</f>
        <v>Semrel Mousta</v>
      </c>
      <c r="K14" t="s">
        <v>54</v>
      </c>
      <c r="L14" t="s">
        <v>77</v>
      </c>
      <c r="M14">
        <v>11</v>
      </c>
      <c r="N14" t="s">
        <v>82</v>
      </c>
      <c r="O14">
        <v>70008</v>
      </c>
      <c r="P14">
        <v>20000</v>
      </c>
      <c r="S14" s="64">
        <f>SUM(Table79101113141517[[#This Row],[2016 Annual Base Salary]]+Table79101113141517[[#This Row],[2016 Annual Bonus
(at target)]]+Table79101113141517[[#This Row],[2016 AEI
(at target)]]+Table79101113141517[[#This Row],[2016 MTB
(at target)]])</f>
        <v>90008</v>
      </c>
      <c r="T14" t="s">
        <v>29</v>
      </c>
      <c r="U14" t="s">
        <v>29</v>
      </c>
      <c r="V14">
        <f>Table79101113141517[[#This Row],[2016 TTDC]]*Table11[Budget Allocated]</f>
        <v>4500.4000000000005</v>
      </c>
    </row>
    <row r="15" spans="1:22" x14ac:dyDescent="0.2">
      <c r="A15" s="86"/>
      <c r="B15" s="86"/>
      <c r="C15" s="86"/>
      <c r="D15" s="86"/>
      <c r="F15">
        <v>1245</v>
      </c>
      <c r="G15" t="s">
        <v>297</v>
      </c>
      <c r="H15" t="s">
        <v>33</v>
      </c>
      <c r="I15" t="s">
        <v>44</v>
      </c>
      <c r="J15" t="str">
        <f>CONCATENATE(Table79101113141517[[#This Row],[First Name]], " ", Table79101113141517[[#This Row],[Last Name]])</f>
        <v>Tom Lones</v>
      </c>
      <c r="K15" t="s">
        <v>53</v>
      </c>
      <c r="L15" t="s">
        <v>79</v>
      </c>
      <c r="M15">
        <v>12</v>
      </c>
      <c r="N15" t="s">
        <v>82</v>
      </c>
      <c r="O15">
        <v>46000</v>
      </c>
      <c r="P15">
        <v>11000</v>
      </c>
      <c r="S15" s="64">
        <f>SUM(Table79101113141517[[#This Row],[2016 Annual Base Salary]]+Table79101113141517[[#This Row],[2016 Annual Bonus
(at target)]]+Table79101113141517[[#This Row],[2016 AEI
(at target)]]+Table79101113141517[[#This Row],[2016 MTB
(at target)]])</f>
        <v>57000</v>
      </c>
      <c r="T15" t="s">
        <v>29</v>
      </c>
      <c r="U15" t="s">
        <v>29</v>
      </c>
      <c r="V15">
        <f>Table79101113141517[[#This Row],[2016 TTDC]]*Table11[Budget Allocated]</f>
        <v>2850</v>
      </c>
    </row>
    <row r="16" spans="1:22" x14ac:dyDescent="0.2">
      <c r="A16" s="86"/>
      <c r="B16" s="86"/>
      <c r="C16" s="86"/>
      <c r="D16" s="86"/>
      <c r="F16">
        <v>801068</v>
      </c>
      <c r="G16" t="s">
        <v>301</v>
      </c>
      <c r="H16" t="s">
        <v>41</v>
      </c>
      <c r="I16" t="s">
        <v>51</v>
      </c>
      <c r="J16" t="str">
        <f>CONCATENATE(Table79101113141517[[#This Row],[First Name]], " ", Table79101113141517[[#This Row],[Last Name]])</f>
        <v>Tony Prince</v>
      </c>
      <c r="K16" t="s">
        <v>54</v>
      </c>
      <c r="L16" t="s">
        <v>78</v>
      </c>
      <c r="M16">
        <v>10</v>
      </c>
      <c r="N16" t="s">
        <v>82</v>
      </c>
      <c r="O16">
        <v>70000</v>
      </c>
      <c r="P16">
        <v>10000</v>
      </c>
      <c r="S16" s="64">
        <f>SUM(Table79101113141517[[#This Row],[2016 Annual Base Salary]]+Table79101113141517[[#This Row],[2016 Annual Bonus
(at target)]]+Table79101113141517[[#This Row],[2016 AEI
(at target)]]+Table79101113141517[[#This Row],[2016 MTB
(at target)]])</f>
        <v>80000</v>
      </c>
      <c r="T16" t="s">
        <v>29</v>
      </c>
      <c r="U16" t="s">
        <v>29</v>
      </c>
      <c r="V16">
        <f>Table79101113141517[[#This Row],[2016 TTDC]]*Table11[Budget Allocated]</f>
        <v>4000</v>
      </c>
    </row>
    <row r="17" spans="1:25" x14ac:dyDescent="0.2">
      <c r="A17" s="86"/>
      <c r="B17" s="86"/>
      <c r="C17" s="86"/>
      <c r="D17" s="86"/>
      <c r="F17">
        <v>803352</v>
      </c>
      <c r="G17" t="s">
        <v>296</v>
      </c>
      <c r="H17" t="s">
        <v>35</v>
      </c>
      <c r="I17" t="s">
        <v>45</v>
      </c>
      <c r="J17" t="str">
        <f>CONCATENATE(Table79101113141517[[#This Row],[First Name]], " ", Table79101113141517[[#This Row],[Last Name]])</f>
        <v>Caroline Diener</v>
      </c>
      <c r="K17" t="s">
        <v>53</v>
      </c>
      <c r="L17" t="s">
        <v>81</v>
      </c>
      <c r="M17">
        <v>12</v>
      </c>
      <c r="N17" t="s">
        <v>82</v>
      </c>
      <c r="O17">
        <v>72000</v>
      </c>
      <c r="P17">
        <v>20000</v>
      </c>
      <c r="S17" s="64">
        <f>SUM(Table79101113141517[[#This Row],[2016 Annual Base Salary]]+Table79101113141517[[#This Row],[2016 Annual Bonus
(at target)]]+Table79101113141517[[#This Row],[2016 AEI
(at target)]]+Table79101113141517[[#This Row],[2016 MTB
(at target)]])</f>
        <v>92000</v>
      </c>
      <c r="T17" t="s">
        <v>29</v>
      </c>
      <c r="U17" t="s">
        <v>29</v>
      </c>
      <c r="V17">
        <f>Table79101113141517[[#This Row],[2016 TTDC]]*Table11[Budget Allocated]</f>
        <v>4600</v>
      </c>
    </row>
    <row r="18" spans="1:25" x14ac:dyDescent="0.2">
      <c r="A18" s="86"/>
      <c r="B18" s="86"/>
      <c r="C18" s="86"/>
      <c r="D18" s="86"/>
      <c r="V18" t="str">
        <f t="shared" ref="V18:W81" si="0">TRIM(G18)</f>
        <v/>
      </c>
      <c r="W18" t="str">
        <f t="shared" si="0"/>
        <v/>
      </c>
      <c r="X18" t="str">
        <f t="shared" ref="X18:Y81" si="1">PROPER(V18)</f>
        <v/>
      </c>
      <c r="Y18" t="str">
        <f t="shared" si="1"/>
        <v/>
      </c>
    </row>
    <row r="19" spans="1:25" x14ac:dyDescent="0.2">
      <c r="A19" s="86"/>
      <c r="B19" s="86"/>
      <c r="C19" s="86"/>
      <c r="D19" s="86"/>
      <c r="V19" t="str">
        <f t="shared" si="0"/>
        <v/>
      </c>
      <c r="W19" t="str">
        <f t="shared" si="0"/>
        <v/>
      </c>
      <c r="X19" t="str">
        <f t="shared" si="1"/>
        <v/>
      </c>
      <c r="Y19" t="str">
        <f t="shared" si="1"/>
        <v/>
      </c>
    </row>
    <row r="20" spans="1:25" x14ac:dyDescent="0.2">
      <c r="A20" s="86"/>
      <c r="B20" s="86"/>
      <c r="C20" s="86"/>
      <c r="D20" s="86"/>
      <c r="F20" s="60"/>
      <c r="G20" s="60"/>
      <c r="H20" s="60"/>
      <c r="I20" s="60"/>
      <c r="J20" s="60"/>
      <c r="K20" s="60"/>
      <c r="L20" s="60"/>
      <c r="M20" s="60"/>
      <c r="N20" s="60"/>
      <c r="O20" s="60"/>
      <c r="P20" s="60"/>
      <c r="Q20" s="60"/>
      <c r="R20" s="60"/>
      <c r="S20" s="60"/>
      <c r="T20" s="60"/>
      <c r="U20" s="60"/>
      <c r="V20" t="str">
        <f t="shared" si="0"/>
        <v/>
      </c>
      <c r="W20" t="str">
        <f t="shared" si="0"/>
        <v/>
      </c>
      <c r="X20" t="str">
        <f t="shared" si="1"/>
        <v/>
      </c>
      <c r="Y20" t="str">
        <f t="shared" si="1"/>
        <v/>
      </c>
    </row>
    <row r="21" spans="1:25" x14ac:dyDescent="0.2">
      <c r="A21" s="86"/>
      <c r="B21" s="86"/>
      <c r="C21" s="86"/>
      <c r="D21" s="86"/>
      <c r="L21" s="67"/>
      <c r="M21" s="67"/>
      <c r="N21" s="67"/>
      <c r="O21" s="67"/>
      <c r="P21" s="60"/>
      <c r="Q21" s="60"/>
      <c r="R21" s="60"/>
      <c r="S21" s="60"/>
      <c r="T21" s="60"/>
      <c r="U21" s="60"/>
      <c r="Y21" t="str">
        <f t="shared" si="1"/>
        <v/>
      </c>
    </row>
    <row r="22" spans="1:25" x14ac:dyDescent="0.2">
      <c r="A22" s="86"/>
      <c r="B22" s="86"/>
      <c r="C22" s="86"/>
      <c r="D22" s="86"/>
      <c r="F22" s="16"/>
      <c r="G22" s="22"/>
      <c r="H22" s="22"/>
      <c r="I22" s="22"/>
      <c r="J22" s="22"/>
      <c r="K22" s="22"/>
      <c r="L22" s="60"/>
      <c r="M22" s="60"/>
      <c r="N22" s="60"/>
      <c r="O22" s="60"/>
      <c r="P22" s="60"/>
      <c r="Q22" s="60"/>
      <c r="R22" s="60"/>
      <c r="S22" s="60"/>
      <c r="T22" s="60"/>
      <c r="U22" s="60"/>
      <c r="Y22" t="str">
        <f t="shared" si="1"/>
        <v/>
      </c>
    </row>
    <row r="23" spans="1:25" x14ac:dyDescent="0.2">
      <c r="A23" s="86"/>
      <c r="B23" s="86"/>
      <c r="C23" s="86"/>
      <c r="D23" s="86"/>
      <c r="F23" s="23"/>
      <c r="G23" s="22"/>
      <c r="H23" s="22"/>
      <c r="I23" s="22"/>
      <c r="J23" s="22"/>
      <c r="K23" s="22"/>
      <c r="L23" s="60"/>
      <c r="M23" s="61"/>
      <c r="N23" s="60"/>
      <c r="O23" s="68"/>
      <c r="P23" s="60"/>
      <c r="Q23" s="60"/>
      <c r="R23" s="60"/>
      <c r="S23" s="60"/>
      <c r="T23" s="60"/>
      <c r="U23" s="60"/>
      <c r="Y23" t="str">
        <f t="shared" si="1"/>
        <v/>
      </c>
    </row>
    <row r="24" spans="1:25" x14ac:dyDescent="0.2">
      <c r="A24" s="86"/>
      <c r="B24" s="86"/>
      <c r="C24" s="86"/>
      <c r="D24" s="86"/>
      <c r="F24" s="24"/>
      <c r="G24" s="22"/>
      <c r="H24" s="22"/>
      <c r="I24" s="22"/>
      <c r="J24" s="22"/>
      <c r="K24" s="22"/>
      <c r="L24" s="60"/>
      <c r="M24" s="60"/>
      <c r="N24" s="60"/>
      <c r="O24" s="60"/>
      <c r="P24" s="60"/>
      <c r="Q24" s="60"/>
      <c r="R24" s="60"/>
      <c r="S24" s="60"/>
      <c r="T24" s="60"/>
      <c r="U24" s="60"/>
      <c r="Y24" t="str">
        <f t="shared" si="1"/>
        <v/>
      </c>
    </row>
    <row r="25" spans="1:25" x14ac:dyDescent="0.2">
      <c r="A25" s="86"/>
      <c r="B25" s="86"/>
      <c r="C25" s="86"/>
      <c r="D25" s="86"/>
      <c r="F25" s="24"/>
      <c r="G25" s="22"/>
      <c r="H25" s="22"/>
      <c r="I25" s="22"/>
      <c r="J25" s="22"/>
      <c r="K25" s="22"/>
      <c r="L25" s="60"/>
      <c r="M25" s="60"/>
      <c r="N25" s="60"/>
      <c r="O25" s="60"/>
      <c r="P25" s="60"/>
      <c r="Q25" s="60"/>
      <c r="R25" s="60"/>
      <c r="S25" s="60"/>
      <c r="T25" s="60"/>
      <c r="U25" s="60"/>
      <c r="Y25" t="str">
        <f t="shared" si="1"/>
        <v/>
      </c>
    </row>
    <row r="26" spans="1:25" x14ac:dyDescent="0.2">
      <c r="A26" s="86"/>
      <c r="B26" s="86"/>
      <c r="C26" s="86"/>
      <c r="D26" s="86"/>
      <c r="F26" s="16"/>
      <c r="G26" s="22"/>
      <c r="H26" s="22"/>
      <c r="I26" s="22"/>
      <c r="J26" s="22"/>
      <c r="K26" s="22"/>
      <c r="L26" s="60"/>
      <c r="M26" s="60"/>
      <c r="N26" s="60"/>
      <c r="O26" s="60"/>
      <c r="P26" s="60"/>
      <c r="Q26" s="60"/>
      <c r="R26" s="60"/>
      <c r="S26" s="60"/>
      <c r="T26" s="60"/>
      <c r="U26" s="60"/>
      <c r="Y26" t="str">
        <f t="shared" si="1"/>
        <v/>
      </c>
    </row>
    <row r="27" spans="1:25" x14ac:dyDescent="0.2">
      <c r="A27" s="86"/>
      <c r="B27" s="86"/>
      <c r="C27" s="86"/>
      <c r="D27" s="86"/>
      <c r="F27" s="23"/>
      <c r="G27" s="22"/>
      <c r="H27" s="22"/>
      <c r="I27" s="22"/>
      <c r="J27" s="22"/>
      <c r="K27" s="22"/>
      <c r="L27" s="60"/>
      <c r="M27" s="60"/>
      <c r="N27" s="60"/>
      <c r="O27" s="60"/>
      <c r="P27" s="60"/>
      <c r="Q27" s="60"/>
      <c r="R27" s="60"/>
      <c r="S27" s="60"/>
      <c r="T27" s="60"/>
      <c r="U27" s="60"/>
      <c r="Y27" t="str">
        <f t="shared" si="1"/>
        <v/>
      </c>
    </row>
    <row r="28" spans="1:25" x14ac:dyDescent="0.2">
      <c r="A28" s="86"/>
      <c r="B28" s="86"/>
      <c r="C28" s="86"/>
      <c r="D28" s="86"/>
      <c r="F28" s="24"/>
      <c r="G28" s="22"/>
      <c r="H28" s="22"/>
      <c r="I28" s="22"/>
      <c r="J28" s="22"/>
      <c r="K28" s="22"/>
      <c r="L28" s="60"/>
      <c r="M28" s="60"/>
      <c r="N28" s="60"/>
      <c r="O28" s="60"/>
      <c r="P28" s="60"/>
      <c r="Q28" s="60"/>
      <c r="R28" s="60"/>
      <c r="S28" s="60"/>
      <c r="T28" s="60"/>
      <c r="U28" s="60"/>
      <c r="Y28" t="str">
        <f t="shared" si="1"/>
        <v/>
      </c>
    </row>
    <row r="29" spans="1:25" x14ac:dyDescent="0.2">
      <c r="A29" s="86"/>
      <c r="B29" s="86"/>
      <c r="C29" s="86"/>
      <c r="D29" s="86"/>
      <c r="F29" s="24"/>
      <c r="G29" s="22"/>
      <c r="H29" s="22"/>
      <c r="I29" s="22"/>
      <c r="J29" s="22"/>
      <c r="K29" s="22"/>
      <c r="L29" s="60"/>
      <c r="M29" s="60"/>
      <c r="N29" s="60"/>
      <c r="O29" s="60"/>
      <c r="P29" s="60"/>
      <c r="Q29" s="60"/>
      <c r="R29" s="60"/>
      <c r="S29" s="60"/>
      <c r="T29" s="60"/>
      <c r="U29" s="60"/>
      <c r="Y29" t="str">
        <f t="shared" si="1"/>
        <v/>
      </c>
    </row>
    <row r="30" spans="1:25" x14ac:dyDescent="0.2">
      <c r="A30" s="86"/>
      <c r="B30" s="86"/>
      <c r="C30" s="86"/>
      <c r="D30" s="86"/>
      <c r="F30" s="24"/>
      <c r="G30" s="22"/>
      <c r="H30" s="22"/>
      <c r="I30" s="22"/>
      <c r="J30" s="22"/>
      <c r="K30" s="22"/>
      <c r="L30" s="60"/>
      <c r="M30" s="60"/>
      <c r="N30" s="60"/>
      <c r="O30" s="60"/>
      <c r="P30" s="60"/>
      <c r="Q30" s="60"/>
      <c r="R30" s="60"/>
      <c r="S30" s="60"/>
      <c r="T30" s="60"/>
      <c r="U30" s="60"/>
      <c r="Y30" t="str">
        <f t="shared" si="1"/>
        <v/>
      </c>
    </row>
    <row r="31" spans="1:25" x14ac:dyDescent="0.2">
      <c r="A31" s="86"/>
      <c r="B31" s="86"/>
      <c r="C31" s="86"/>
      <c r="D31" s="86"/>
      <c r="F31" s="24"/>
      <c r="G31" s="22"/>
      <c r="H31" s="22"/>
      <c r="I31" s="22"/>
      <c r="J31" s="22"/>
      <c r="K31" s="22"/>
      <c r="L31" s="60"/>
      <c r="M31" s="60"/>
      <c r="N31" s="60"/>
      <c r="O31" s="60"/>
      <c r="P31" s="60"/>
      <c r="Q31" s="60"/>
      <c r="R31" s="60"/>
      <c r="S31" s="60"/>
      <c r="T31" s="60"/>
      <c r="U31" s="60"/>
      <c r="Y31" t="str">
        <f t="shared" si="1"/>
        <v/>
      </c>
    </row>
    <row r="32" spans="1:25" x14ac:dyDescent="0.2">
      <c r="A32" s="86"/>
      <c r="B32" s="86"/>
      <c r="C32" s="86"/>
      <c r="D32" s="86"/>
      <c r="F32" s="24"/>
      <c r="G32" s="22"/>
      <c r="H32" s="22"/>
      <c r="I32" s="22"/>
      <c r="J32" s="22"/>
      <c r="K32" s="22"/>
      <c r="L32" s="60"/>
      <c r="M32" s="60"/>
      <c r="N32" s="60"/>
      <c r="O32" s="60"/>
      <c r="P32" s="60"/>
      <c r="Q32" s="60"/>
      <c r="R32" s="60"/>
      <c r="S32" s="60"/>
      <c r="T32" s="60"/>
      <c r="U32" s="60"/>
      <c r="Y32" t="str">
        <f t="shared" si="1"/>
        <v/>
      </c>
    </row>
    <row r="33" spans="1:25" x14ac:dyDescent="0.2">
      <c r="A33" s="86"/>
      <c r="B33" s="86"/>
      <c r="C33" s="86"/>
      <c r="D33" s="86"/>
      <c r="F33" s="23"/>
      <c r="G33" s="22"/>
      <c r="H33" s="22"/>
      <c r="I33" s="22"/>
      <c r="J33" s="22"/>
      <c r="K33" s="22"/>
      <c r="L33" s="60"/>
      <c r="M33" s="60"/>
      <c r="N33" s="60"/>
      <c r="O33" s="60"/>
      <c r="P33" s="60"/>
      <c r="Q33" s="60"/>
      <c r="R33" s="60"/>
      <c r="S33" s="60"/>
      <c r="T33" s="60"/>
      <c r="U33" s="60"/>
      <c r="Y33" t="str">
        <f t="shared" si="1"/>
        <v/>
      </c>
    </row>
    <row r="34" spans="1:25" x14ac:dyDescent="0.2">
      <c r="A34" s="86"/>
      <c r="B34" s="86"/>
      <c r="C34" s="86"/>
      <c r="D34" s="86"/>
      <c r="F34" s="24"/>
      <c r="G34" s="22"/>
      <c r="H34" s="22"/>
      <c r="I34" s="22"/>
      <c r="J34" s="22"/>
      <c r="K34" s="22"/>
      <c r="L34" s="60"/>
      <c r="M34" s="60"/>
      <c r="N34" s="60"/>
      <c r="O34" s="60"/>
      <c r="P34" s="60"/>
      <c r="Q34" s="60"/>
      <c r="R34" s="60"/>
      <c r="S34" s="60"/>
      <c r="T34" s="60"/>
      <c r="U34" s="60"/>
      <c r="Y34" t="str">
        <f t="shared" si="1"/>
        <v/>
      </c>
    </row>
    <row r="35" spans="1:25" x14ac:dyDescent="0.2">
      <c r="A35" s="86"/>
      <c r="B35" s="86"/>
      <c r="C35" s="86"/>
      <c r="D35" s="86"/>
      <c r="F35" s="24"/>
      <c r="G35" s="22"/>
      <c r="H35" s="22"/>
      <c r="I35" s="22"/>
      <c r="J35" s="22"/>
      <c r="K35" s="22"/>
      <c r="L35" s="60"/>
      <c r="M35" s="60"/>
      <c r="N35" s="60"/>
      <c r="O35" s="60"/>
      <c r="P35" s="60"/>
      <c r="Q35" s="60"/>
      <c r="R35" s="60"/>
      <c r="S35" s="60"/>
      <c r="T35" s="60"/>
      <c r="U35" s="60"/>
      <c r="Y35" t="str">
        <f t="shared" si="1"/>
        <v/>
      </c>
    </row>
    <row r="36" spans="1:25" x14ac:dyDescent="0.2">
      <c r="A36" s="86"/>
      <c r="B36" s="86"/>
      <c r="C36" s="86"/>
      <c r="D36" s="86"/>
      <c r="F36" s="24"/>
      <c r="G36" s="22"/>
      <c r="H36" s="22"/>
      <c r="I36" s="22"/>
      <c r="J36" s="22"/>
      <c r="K36" s="22"/>
      <c r="L36" s="60"/>
      <c r="M36" s="60"/>
      <c r="N36" s="60"/>
      <c r="O36" s="60"/>
      <c r="P36" s="60"/>
      <c r="Q36" s="60"/>
      <c r="R36" s="60"/>
      <c r="S36" s="60"/>
      <c r="T36" s="60"/>
      <c r="U36" s="60"/>
      <c r="Y36" t="str">
        <f t="shared" si="1"/>
        <v/>
      </c>
    </row>
    <row r="37" spans="1:25" x14ac:dyDescent="0.2">
      <c r="A37" s="86"/>
      <c r="B37" s="86"/>
      <c r="C37" s="86"/>
      <c r="D37" s="86"/>
      <c r="F37" s="24"/>
      <c r="G37" s="22"/>
      <c r="H37" s="22"/>
      <c r="I37" s="22"/>
      <c r="J37" s="22"/>
      <c r="K37" s="22"/>
      <c r="L37" s="60"/>
      <c r="M37" s="60"/>
      <c r="N37" s="60"/>
      <c r="O37" s="60"/>
      <c r="P37" s="60"/>
      <c r="Q37" s="60"/>
      <c r="R37" s="60"/>
      <c r="S37" s="60"/>
      <c r="T37" s="60"/>
      <c r="U37" s="60"/>
      <c r="Y37" t="str">
        <f t="shared" si="1"/>
        <v/>
      </c>
    </row>
    <row r="38" spans="1:25" x14ac:dyDescent="0.2">
      <c r="A38" s="86"/>
      <c r="B38" s="86"/>
      <c r="C38" s="86"/>
      <c r="D38" s="86"/>
      <c r="F38" s="23"/>
      <c r="G38" s="22"/>
      <c r="H38" s="22"/>
      <c r="I38" s="22"/>
      <c r="J38" s="22"/>
      <c r="K38" s="22"/>
      <c r="L38" s="60"/>
      <c r="M38" s="60"/>
      <c r="N38" s="60"/>
      <c r="O38" s="60"/>
      <c r="P38" s="60"/>
      <c r="Q38" s="60"/>
      <c r="R38" s="60"/>
      <c r="S38" s="60"/>
      <c r="T38" s="60"/>
      <c r="U38" s="60"/>
      <c r="Y38" t="str">
        <f t="shared" si="1"/>
        <v/>
      </c>
    </row>
    <row r="39" spans="1:25" x14ac:dyDescent="0.2">
      <c r="A39" s="86"/>
      <c r="B39" s="86"/>
      <c r="C39" s="86"/>
      <c r="D39" s="86"/>
      <c r="F39" s="24"/>
      <c r="G39" s="22"/>
      <c r="H39" s="22"/>
      <c r="I39" s="22"/>
      <c r="J39" s="22"/>
      <c r="K39" s="22"/>
      <c r="L39" s="60"/>
      <c r="M39" s="60"/>
      <c r="N39" s="60"/>
      <c r="O39" s="60"/>
      <c r="P39" s="60"/>
      <c r="Q39" s="60"/>
      <c r="R39" s="60"/>
      <c r="S39" s="60"/>
      <c r="T39" s="60"/>
      <c r="U39" s="60"/>
      <c r="Y39" t="str">
        <f t="shared" si="1"/>
        <v/>
      </c>
    </row>
    <row r="40" spans="1:25" x14ac:dyDescent="0.2">
      <c r="A40" s="86"/>
      <c r="B40" s="86"/>
      <c r="C40" s="86"/>
      <c r="D40" s="86"/>
      <c r="F40" s="24"/>
      <c r="G40" s="22"/>
      <c r="H40" s="22"/>
      <c r="I40" s="22"/>
      <c r="J40" s="22"/>
      <c r="K40" s="22"/>
      <c r="L40" s="60"/>
      <c r="M40" s="60"/>
      <c r="N40" s="60"/>
      <c r="O40" s="60"/>
      <c r="P40" s="60"/>
      <c r="Q40" s="60"/>
      <c r="R40" s="60"/>
      <c r="S40" s="60"/>
      <c r="T40" s="60"/>
      <c r="U40" s="60"/>
      <c r="Y40" t="str">
        <f t="shared" si="1"/>
        <v/>
      </c>
    </row>
    <row r="41" spans="1:25" x14ac:dyDescent="0.2">
      <c r="A41" s="86"/>
      <c r="B41" s="86"/>
      <c r="C41" s="86"/>
      <c r="D41" s="86"/>
      <c r="F41" s="16"/>
      <c r="G41" s="22"/>
      <c r="H41" s="22"/>
      <c r="I41" s="22"/>
      <c r="J41" s="22"/>
      <c r="K41" s="22"/>
      <c r="L41" s="60"/>
      <c r="M41" s="60"/>
      <c r="N41" s="60"/>
      <c r="O41" s="60"/>
      <c r="P41" s="60"/>
      <c r="Q41" s="60"/>
      <c r="R41" s="60"/>
      <c r="S41" s="60"/>
      <c r="T41" s="60"/>
      <c r="U41" s="60"/>
      <c r="Y41" t="str">
        <f t="shared" si="1"/>
        <v/>
      </c>
    </row>
    <row r="42" spans="1:25" x14ac:dyDescent="0.2">
      <c r="F42" s="60"/>
      <c r="G42" s="60"/>
      <c r="H42" s="60"/>
      <c r="I42" s="60"/>
      <c r="J42" s="60"/>
      <c r="K42" s="60"/>
      <c r="L42" s="60"/>
      <c r="M42" s="60"/>
      <c r="N42" s="60"/>
      <c r="O42" s="60"/>
      <c r="P42" s="60"/>
      <c r="Q42" s="60"/>
      <c r="R42" s="60"/>
      <c r="S42" s="60"/>
      <c r="T42" s="60"/>
      <c r="U42" s="60"/>
      <c r="Y42" t="str">
        <f t="shared" si="1"/>
        <v/>
      </c>
    </row>
    <row r="43" spans="1:25" x14ac:dyDescent="0.2">
      <c r="F43" s="60"/>
      <c r="G43" s="60"/>
      <c r="H43" s="60"/>
      <c r="I43" s="60"/>
      <c r="J43" s="60"/>
      <c r="K43" s="60"/>
      <c r="L43" s="60"/>
      <c r="M43" s="60"/>
      <c r="N43" s="60"/>
      <c r="O43" s="60"/>
      <c r="P43" s="60"/>
      <c r="Q43" s="60"/>
      <c r="R43" s="60"/>
      <c r="S43" s="60"/>
      <c r="T43" s="60"/>
      <c r="U43" s="60"/>
      <c r="V43" t="str">
        <f t="shared" si="0"/>
        <v/>
      </c>
      <c r="W43" t="str">
        <f t="shared" si="0"/>
        <v/>
      </c>
      <c r="X43" t="str">
        <f t="shared" si="1"/>
        <v/>
      </c>
      <c r="Y43" t="str">
        <f t="shared" si="1"/>
        <v/>
      </c>
    </row>
    <row r="44" spans="1:25" x14ac:dyDescent="0.2">
      <c r="V44" t="str">
        <f t="shared" si="0"/>
        <v/>
      </c>
      <c r="W44" t="str">
        <f t="shared" si="0"/>
        <v/>
      </c>
      <c r="X44" t="str">
        <f t="shared" si="1"/>
        <v/>
      </c>
      <c r="Y44" t="str">
        <f t="shared" si="1"/>
        <v/>
      </c>
    </row>
    <row r="45" spans="1:25" x14ac:dyDescent="0.2">
      <c r="V45" t="str">
        <f t="shared" si="0"/>
        <v/>
      </c>
      <c r="W45" t="str">
        <f t="shared" si="0"/>
        <v/>
      </c>
      <c r="X45" t="str">
        <f t="shared" si="1"/>
        <v/>
      </c>
      <c r="Y45" t="str">
        <f t="shared" si="1"/>
        <v/>
      </c>
    </row>
    <row r="46" spans="1:25" x14ac:dyDescent="0.2">
      <c r="V46" t="str">
        <f t="shared" si="0"/>
        <v/>
      </c>
      <c r="W46" t="str">
        <f t="shared" si="0"/>
        <v/>
      </c>
      <c r="X46" t="str">
        <f t="shared" si="1"/>
        <v/>
      </c>
      <c r="Y46" t="str">
        <f t="shared" si="1"/>
        <v/>
      </c>
    </row>
    <row r="47" spans="1:25" x14ac:dyDescent="0.2">
      <c r="V47" t="str">
        <f t="shared" si="0"/>
        <v/>
      </c>
      <c r="W47" t="str">
        <f t="shared" si="0"/>
        <v/>
      </c>
      <c r="X47" t="str">
        <f t="shared" si="1"/>
        <v/>
      </c>
      <c r="Y47" t="str">
        <f t="shared" si="1"/>
        <v/>
      </c>
    </row>
    <row r="48" spans="1:25" x14ac:dyDescent="0.2">
      <c r="V48" t="str">
        <f t="shared" si="0"/>
        <v/>
      </c>
      <c r="W48" t="str">
        <f t="shared" si="0"/>
        <v/>
      </c>
      <c r="X48" t="str">
        <f t="shared" si="1"/>
        <v/>
      </c>
      <c r="Y48" t="str">
        <f t="shared" si="1"/>
        <v/>
      </c>
    </row>
    <row r="49" spans="22:25" x14ac:dyDescent="0.2">
      <c r="V49" t="str">
        <f t="shared" si="0"/>
        <v/>
      </c>
      <c r="W49" t="str">
        <f t="shared" si="0"/>
        <v/>
      </c>
      <c r="X49" t="str">
        <f t="shared" si="1"/>
        <v/>
      </c>
      <c r="Y49" t="str">
        <f t="shared" si="1"/>
        <v/>
      </c>
    </row>
    <row r="50" spans="22:25" x14ac:dyDescent="0.2">
      <c r="V50" t="str">
        <f t="shared" si="0"/>
        <v/>
      </c>
      <c r="W50" t="str">
        <f t="shared" si="0"/>
        <v/>
      </c>
      <c r="X50" t="str">
        <f t="shared" si="1"/>
        <v/>
      </c>
      <c r="Y50" t="str">
        <f t="shared" si="1"/>
        <v/>
      </c>
    </row>
    <row r="51" spans="22:25" x14ac:dyDescent="0.2">
      <c r="V51" t="str">
        <f t="shared" si="0"/>
        <v/>
      </c>
      <c r="W51" t="str">
        <f t="shared" si="0"/>
        <v/>
      </c>
      <c r="X51" t="str">
        <f t="shared" si="1"/>
        <v/>
      </c>
      <c r="Y51" t="str">
        <f t="shared" si="1"/>
        <v/>
      </c>
    </row>
    <row r="52" spans="22:25" x14ac:dyDescent="0.2">
      <c r="V52" t="str">
        <f t="shared" si="0"/>
        <v/>
      </c>
      <c r="W52" t="str">
        <f t="shared" si="0"/>
        <v/>
      </c>
      <c r="X52" t="str">
        <f t="shared" si="1"/>
        <v/>
      </c>
      <c r="Y52" t="str">
        <f t="shared" si="1"/>
        <v/>
      </c>
    </row>
    <row r="53" spans="22:25" x14ac:dyDescent="0.2">
      <c r="V53" t="str">
        <f t="shared" si="0"/>
        <v/>
      </c>
      <c r="W53" t="str">
        <f t="shared" si="0"/>
        <v/>
      </c>
      <c r="X53" t="str">
        <f t="shared" si="1"/>
        <v/>
      </c>
      <c r="Y53" t="str">
        <f t="shared" si="1"/>
        <v/>
      </c>
    </row>
    <row r="54" spans="22:25" x14ac:dyDescent="0.2">
      <c r="V54" t="str">
        <f t="shared" si="0"/>
        <v/>
      </c>
      <c r="W54" t="str">
        <f t="shared" si="0"/>
        <v/>
      </c>
      <c r="X54" t="str">
        <f t="shared" si="1"/>
        <v/>
      </c>
      <c r="Y54" t="str">
        <f t="shared" si="1"/>
        <v/>
      </c>
    </row>
    <row r="55" spans="22:25" x14ac:dyDescent="0.2">
      <c r="V55" t="str">
        <f t="shared" si="0"/>
        <v/>
      </c>
      <c r="W55" t="str">
        <f t="shared" si="0"/>
        <v/>
      </c>
      <c r="X55" t="str">
        <f t="shared" si="1"/>
        <v/>
      </c>
      <c r="Y55" t="str">
        <f t="shared" si="1"/>
        <v/>
      </c>
    </row>
    <row r="56" spans="22:25" x14ac:dyDescent="0.2">
      <c r="V56" t="str">
        <f t="shared" si="0"/>
        <v/>
      </c>
      <c r="W56" t="str">
        <f t="shared" si="0"/>
        <v/>
      </c>
      <c r="X56" t="str">
        <f t="shared" si="1"/>
        <v/>
      </c>
      <c r="Y56" t="str">
        <f t="shared" si="1"/>
        <v/>
      </c>
    </row>
    <row r="57" spans="22:25" x14ac:dyDescent="0.2">
      <c r="V57" t="str">
        <f t="shared" si="0"/>
        <v/>
      </c>
      <c r="W57" t="str">
        <f t="shared" si="0"/>
        <v/>
      </c>
      <c r="X57" t="str">
        <f t="shared" si="1"/>
        <v/>
      </c>
      <c r="Y57" t="str">
        <f t="shared" si="1"/>
        <v/>
      </c>
    </row>
    <row r="58" spans="22:25" x14ac:dyDescent="0.2">
      <c r="V58" t="str">
        <f t="shared" si="0"/>
        <v/>
      </c>
      <c r="W58" t="str">
        <f t="shared" si="0"/>
        <v/>
      </c>
      <c r="X58" t="str">
        <f t="shared" si="1"/>
        <v/>
      </c>
      <c r="Y58" t="str">
        <f t="shared" si="1"/>
        <v/>
      </c>
    </row>
    <row r="59" spans="22:25" x14ac:dyDescent="0.2">
      <c r="V59" t="str">
        <f t="shared" si="0"/>
        <v/>
      </c>
      <c r="W59" t="str">
        <f t="shared" si="0"/>
        <v/>
      </c>
      <c r="X59" t="str">
        <f t="shared" si="1"/>
        <v/>
      </c>
      <c r="Y59" t="str">
        <f t="shared" si="1"/>
        <v/>
      </c>
    </row>
    <row r="60" spans="22:25" x14ac:dyDescent="0.2">
      <c r="V60" t="str">
        <f t="shared" si="0"/>
        <v/>
      </c>
      <c r="W60" t="str">
        <f t="shared" si="0"/>
        <v/>
      </c>
      <c r="X60" t="str">
        <f t="shared" si="1"/>
        <v/>
      </c>
      <c r="Y60" t="str">
        <f t="shared" si="1"/>
        <v/>
      </c>
    </row>
    <row r="61" spans="22:25" x14ac:dyDescent="0.2">
      <c r="V61" t="str">
        <f t="shared" si="0"/>
        <v/>
      </c>
      <c r="W61" t="str">
        <f t="shared" si="0"/>
        <v/>
      </c>
      <c r="X61" t="str">
        <f t="shared" si="1"/>
        <v/>
      </c>
      <c r="Y61" t="str">
        <f t="shared" si="1"/>
        <v/>
      </c>
    </row>
    <row r="62" spans="22:25" x14ac:dyDescent="0.2">
      <c r="V62" t="str">
        <f t="shared" si="0"/>
        <v/>
      </c>
      <c r="W62" t="str">
        <f t="shared" si="0"/>
        <v/>
      </c>
      <c r="X62" t="str">
        <f t="shared" si="1"/>
        <v/>
      </c>
      <c r="Y62" t="str">
        <f t="shared" si="1"/>
        <v/>
      </c>
    </row>
    <row r="63" spans="22:25" x14ac:dyDescent="0.2">
      <c r="V63" t="str">
        <f t="shared" si="0"/>
        <v/>
      </c>
      <c r="W63" t="str">
        <f t="shared" si="0"/>
        <v/>
      </c>
      <c r="X63" t="str">
        <f t="shared" si="1"/>
        <v/>
      </c>
      <c r="Y63" t="str">
        <f t="shared" si="1"/>
        <v/>
      </c>
    </row>
    <row r="64" spans="22:25" x14ac:dyDescent="0.2">
      <c r="V64" t="str">
        <f t="shared" si="0"/>
        <v/>
      </c>
      <c r="W64" t="str">
        <f t="shared" si="0"/>
        <v/>
      </c>
      <c r="X64" t="str">
        <f t="shared" si="1"/>
        <v/>
      </c>
      <c r="Y64" t="str">
        <f t="shared" si="1"/>
        <v/>
      </c>
    </row>
    <row r="65" spans="22:25" x14ac:dyDescent="0.2">
      <c r="V65" t="str">
        <f t="shared" si="0"/>
        <v/>
      </c>
      <c r="W65" t="str">
        <f t="shared" si="0"/>
        <v/>
      </c>
      <c r="X65" t="str">
        <f t="shared" si="1"/>
        <v/>
      </c>
      <c r="Y65" t="str">
        <f t="shared" si="1"/>
        <v/>
      </c>
    </row>
    <row r="66" spans="22:25" x14ac:dyDescent="0.2">
      <c r="V66" t="str">
        <f t="shared" si="0"/>
        <v/>
      </c>
      <c r="W66" t="str">
        <f t="shared" si="0"/>
        <v/>
      </c>
      <c r="X66" t="str">
        <f t="shared" si="1"/>
        <v/>
      </c>
      <c r="Y66" t="str">
        <f t="shared" si="1"/>
        <v/>
      </c>
    </row>
    <row r="67" spans="22:25" x14ac:dyDescent="0.2">
      <c r="V67" t="str">
        <f t="shared" si="0"/>
        <v/>
      </c>
      <c r="W67" t="str">
        <f t="shared" si="0"/>
        <v/>
      </c>
      <c r="X67" t="str">
        <f t="shared" si="1"/>
        <v/>
      </c>
      <c r="Y67" t="str">
        <f t="shared" si="1"/>
        <v/>
      </c>
    </row>
    <row r="68" spans="22:25" x14ac:dyDescent="0.2">
      <c r="V68" t="str">
        <f t="shared" si="0"/>
        <v/>
      </c>
      <c r="W68" t="str">
        <f t="shared" si="0"/>
        <v/>
      </c>
      <c r="X68" t="str">
        <f t="shared" si="1"/>
        <v/>
      </c>
      <c r="Y68" t="str">
        <f t="shared" si="1"/>
        <v/>
      </c>
    </row>
    <row r="69" spans="22:25" x14ac:dyDescent="0.2">
      <c r="V69" t="str">
        <f t="shared" si="0"/>
        <v/>
      </c>
      <c r="W69" t="str">
        <f t="shared" si="0"/>
        <v/>
      </c>
      <c r="X69" t="str">
        <f t="shared" si="1"/>
        <v/>
      </c>
      <c r="Y69" t="str">
        <f t="shared" si="1"/>
        <v/>
      </c>
    </row>
    <row r="70" spans="22:25" x14ac:dyDescent="0.2">
      <c r="V70" t="str">
        <f t="shared" si="0"/>
        <v/>
      </c>
      <c r="W70" t="str">
        <f t="shared" si="0"/>
        <v/>
      </c>
      <c r="X70" t="str">
        <f t="shared" si="1"/>
        <v/>
      </c>
      <c r="Y70" t="str">
        <f t="shared" si="1"/>
        <v/>
      </c>
    </row>
    <row r="71" spans="22:25" x14ac:dyDescent="0.2">
      <c r="V71" t="str">
        <f t="shared" si="0"/>
        <v/>
      </c>
      <c r="W71" t="str">
        <f t="shared" si="0"/>
        <v/>
      </c>
      <c r="X71" t="str">
        <f t="shared" si="1"/>
        <v/>
      </c>
      <c r="Y71" t="str">
        <f t="shared" si="1"/>
        <v/>
      </c>
    </row>
    <row r="72" spans="22:25" x14ac:dyDescent="0.2">
      <c r="V72" t="str">
        <f t="shared" si="0"/>
        <v/>
      </c>
      <c r="W72" t="str">
        <f t="shared" si="0"/>
        <v/>
      </c>
      <c r="X72" t="str">
        <f t="shared" si="1"/>
        <v/>
      </c>
      <c r="Y72" t="str">
        <f t="shared" si="1"/>
        <v/>
      </c>
    </row>
    <row r="73" spans="22:25" x14ac:dyDescent="0.2">
      <c r="V73" t="str">
        <f t="shared" si="0"/>
        <v/>
      </c>
      <c r="W73" t="str">
        <f t="shared" si="0"/>
        <v/>
      </c>
      <c r="X73" t="str">
        <f t="shared" si="1"/>
        <v/>
      </c>
      <c r="Y73" t="str">
        <f t="shared" si="1"/>
        <v/>
      </c>
    </row>
    <row r="74" spans="22:25" x14ac:dyDescent="0.2">
      <c r="V74" t="str">
        <f t="shared" si="0"/>
        <v/>
      </c>
      <c r="W74" t="str">
        <f t="shared" si="0"/>
        <v/>
      </c>
      <c r="X74" t="str">
        <f t="shared" si="1"/>
        <v/>
      </c>
      <c r="Y74" t="str">
        <f t="shared" si="1"/>
        <v/>
      </c>
    </row>
    <row r="75" spans="22:25" x14ac:dyDescent="0.2">
      <c r="V75" t="str">
        <f t="shared" si="0"/>
        <v/>
      </c>
      <c r="W75" t="str">
        <f t="shared" si="0"/>
        <v/>
      </c>
      <c r="X75" t="str">
        <f t="shared" si="1"/>
        <v/>
      </c>
      <c r="Y75" t="str">
        <f t="shared" si="1"/>
        <v/>
      </c>
    </row>
    <row r="76" spans="22:25" x14ac:dyDescent="0.2">
      <c r="V76" t="str">
        <f t="shared" si="0"/>
        <v/>
      </c>
      <c r="W76" t="str">
        <f t="shared" si="0"/>
        <v/>
      </c>
      <c r="X76" t="str">
        <f t="shared" si="1"/>
        <v/>
      </c>
      <c r="Y76" t="str">
        <f t="shared" si="1"/>
        <v/>
      </c>
    </row>
    <row r="77" spans="22:25" x14ac:dyDescent="0.2">
      <c r="V77" t="str">
        <f t="shared" si="0"/>
        <v/>
      </c>
      <c r="W77" t="str">
        <f t="shared" si="0"/>
        <v/>
      </c>
      <c r="X77" t="str">
        <f t="shared" si="1"/>
        <v/>
      </c>
      <c r="Y77" t="str">
        <f t="shared" si="1"/>
        <v/>
      </c>
    </row>
    <row r="78" spans="22:25" x14ac:dyDescent="0.2">
      <c r="V78" t="str">
        <f t="shared" si="0"/>
        <v/>
      </c>
      <c r="W78" t="str">
        <f t="shared" si="0"/>
        <v/>
      </c>
      <c r="X78" t="str">
        <f t="shared" si="1"/>
        <v/>
      </c>
      <c r="Y78" t="str">
        <f t="shared" si="1"/>
        <v/>
      </c>
    </row>
    <row r="79" spans="22:25" x14ac:dyDescent="0.2">
      <c r="V79" t="str">
        <f t="shared" si="0"/>
        <v/>
      </c>
      <c r="W79" t="str">
        <f t="shared" si="0"/>
        <v/>
      </c>
      <c r="X79" t="str">
        <f t="shared" si="1"/>
        <v/>
      </c>
      <c r="Y79" t="str">
        <f t="shared" si="1"/>
        <v/>
      </c>
    </row>
    <row r="80" spans="22:25" x14ac:dyDescent="0.2">
      <c r="V80" t="str">
        <f t="shared" si="0"/>
        <v/>
      </c>
      <c r="W80" t="str">
        <f t="shared" si="0"/>
        <v/>
      </c>
      <c r="X80" t="str">
        <f t="shared" si="1"/>
        <v/>
      </c>
      <c r="Y80" t="str">
        <f t="shared" si="1"/>
        <v/>
      </c>
    </row>
    <row r="81" spans="22:25" x14ac:dyDescent="0.2">
      <c r="V81" t="str">
        <f t="shared" si="0"/>
        <v/>
      </c>
      <c r="W81" t="str">
        <f t="shared" si="0"/>
        <v/>
      </c>
      <c r="X81" t="str">
        <f t="shared" si="1"/>
        <v/>
      </c>
      <c r="Y81" t="str">
        <f t="shared" si="1"/>
        <v/>
      </c>
    </row>
    <row r="82" spans="22:25" x14ac:dyDescent="0.2">
      <c r="V82" t="str">
        <f t="shared" ref="V82:W120" si="2">TRIM(G82)</f>
        <v/>
      </c>
      <c r="W82" t="str">
        <f t="shared" si="2"/>
        <v/>
      </c>
      <c r="X82" t="str">
        <f t="shared" ref="X82:Y120" si="3">PROPER(V82)</f>
        <v/>
      </c>
      <c r="Y82" t="str">
        <f t="shared" si="3"/>
        <v/>
      </c>
    </row>
    <row r="83" spans="22:25" x14ac:dyDescent="0.2">
      <c r="V83" t="str">
        <f t="shared" si="2"/>
        <v/>
      </c>
      <c r="W83" t="str">
        <f t="shared" si="2"/>
        <v/>
      </c>
      <c r="X83" t="str">
        <f t="shared" si="3"/>
        <v/>
      </c>
      <c r="Y83" t="str">
        <f t="shared" si="3"/>
        <v/>
      </c>
    </row>
    <row r="84" spans="22:25" x14ac:dyDescent="0.2">
      <c r="V84" t="str">
        <f t="shared" si="2"/>
        <v/>
      </c>
      <c r="W84" t="str">
        <f t="shared" si="2"/>
        <v/>
      </c>
      <c r="X84" t="str">
        <f t="shared" si="3"/>
        <v/>
      </c>
      <c r="Y84" t="str">
        <f t="shared" si="3"/>
        <v/>
      </c>
    </row>
    <row r="85" spans="22:25" x14ac:dyDescent="0.2">
      <c r="V85" t="str">
        <f t="shared" si="2"/>
        <v/>
      </c>
      <c r="W85" t="str">
        <f t="shared" si="2"/>
        <v/>
      </c>
      <c r="X85" t="str">
        <f t="shared" si="3"/>
        <v/>
      </c>
      <c r="Y85" t="str">
        <f t="shared" si="3"/>
        <v/>
      </c>
    </row>
    <row r="86" spans="22:25" x14ac:dyDescent="0.2">
      <c r="V86" t="str">
        <f t="shared" si="2"/>
        <v/>
      </c>
      <c r="W86" t="str">
        <f t="shared" si="2"/>
        <v/>
      </c>
      <c r="X86" t="str">
        <f t="shared" si="3"/>
        <v/>
      </c>
      <c r="Y86" t="str">
        <f t="shared" si="3"/>
        <v/>
      </c>
    </row>
    <row r="87" spans="22:25" x14ac:dyDescent="0.2">
      <c r="V87" t="str">
        <f t="shared" si="2"/>
        <v/>
      </c>
      <c r="W87" t="str">
        <f t="shared" si="2"/>
        <v/>
      </c>
      <c r="X87" t="str">
        <f t="shared" si="3"/>
        <v/>
      </c>
      <c r="Y87" t="str">
        <f t="shared" si="3"/>
        <v/>
      </c>
    </row>
    <row r="88" spans="22:25" x14ac:dyDescent="0.2">
      <c r="V88" t="str">
        <f t="shared" si="2"/>
        <v/>
      </c>
      <c r="W88" t="str">
        <f t="shared" si="2"/>
        <v/>
      </c>
      <c r="X88" t="str">
        <f t="shared" si="3"/>
        <v/>
      </c>
      <c r="Y88" t="str">
        <f t="shared" si="3"/>
        <v/>
      </c>
    </row>
    <row r="89" spans="22:25" x14ac:dyDescent="0.2">
      <c r="V89" t="str">
        <f t="shared" si="2"/>
        <v/>
      </c>
      <c r="W89" t="str">
        <f t="shared" si="2"/>
        <v/>
      </c>
      <c r="X89" t="str">
        <f t="shared" si="3"/>
        <v/>
      </c>
      <c r="Y89" t="str">
        <f t="shared" si="3"/>
        <v/>
      </c>
    </row>
    <row r="90" spans="22:25" x14ac:dyDescent="0.2">
      <c r="V90" t="str">
        <f t="shared" si="2"/>
        <v/>
      </c>
      <c r="W90" t="str">
        <f t="shared" si="2"/>
        <v/>
      </c>
      <c r="X90" t="str">
        <f t="shared" si="3"/>
        <v/>
      </c>
      <c r="Y90" t="str">
        <f t="shared" si="3"/>
        <v/>
      </c>
    </row>
    <row r="91" spans="22:25" x14ac:dyDescent="0.2">
      <c r="V91" t="str">
        <f t="shared" si="2"/>
        <v/>
      </c>
      <c r="W91" t="str">
        <f t="shared" si="2"/>
        <v/>
      </c>
      <c r="X91" t="str">
        <f t="shared" si="3"/>
        <v/>
      </c>
      <c r="Y91" t="str">
        <f t="shared" si="3"/>
        <v/>
      </c>
    </row>
    <row r="92" spans="22:25" x14ac:dyDescent="0.2">
      <c r="V92" t="str">
        <f t="shared" si="2"/>
        <v/>
      </c>
      <c r="W92" t="str">
        <f t="shared" si="2"/>
        <v/>
      </c>
      <c r="X92" t="str">
        <f t="shared" si="3"/>
        <v/>
      </c>
      <c r="Y92" t="str">
        <f t="shared" si="3"/>
        <v/>
      </c>
    </row>
    <row r="93" spans="22:25" x14ac:dyDescent="0.2">
      <c r="V93" t="str">
        <f t="shared" si="2"/>
        <v/>
      </c>
      <c r="W93" t="str">
        <f t="shared" si="2"/>
        <v/>
      </c>
      <c r="X93" t="str">
        <f t="shared" si="3"/>
        <v/>
      </c>
      <c r="Y93" t="str">
        <f t="shared" si="3"/>
        <v/>
      </c>
    </row>
    <row r="94" spans="22:25" x14ac:dyDescent="0.2">
      <c r="V94" t="str">
        <f t="shared" si="2"/>
        <v/>
      </c>
      <c r="W94" t="str">
        <f t="shared" si="2"/>
        <v/>
      </c>
      <c r="X94" t="str">
        <f t="shared" si="3"/>
        <v/>
      </c>
      <c r="Y94" t="str">
        <f t="shared" si="3"/>
        <v/>
      </c>
    </row>
    <row r="95" spans="22:25" x14ac:dyDescent="0.2">
      <c r="V95" t="str">
        <f t="shared" si="2"/>
        <v/>
      </c>
      <c r="W95" t="str">
        <f t="shared" si="2"/>
        <v/>
      </c>
      <c r="X95" t="str">
        <f t="shared" si="3"/>
        <v/>
      </c>
      <c r="Y95" t="str">
        <f t="shared" si="3"/>
        <v/>
      </c>
    </row>
    <row r="96" spans="22:25" x14ac:dyDescent="0.2">
      <c r="V96" t="str">
        <f t="shared" si="2"/>
        <v/>
      </c>
      <c r="W96" t="str">
        <f t="shared" si="2"/>
        <v/>
      </c>
      <c r="X96" t="str">
        <f t="shared" si="3"/>
        <v/>
      </c>
      <c r="Y96" t="str">
        <f t="shared" si="3"/>
        <v/>
      </c>
    </row>
    <row r="97" spans="22:25" x14ac:dyDescent="0.2">
      <c r="V97" t="str">
        <f t="shared" si="2"/>
        <v/>
      </c>
      <c r="W97" t="str">
        <f t="shared" si="2"/>
        <v/>
      </c>
      <c r="X97" t="str">
        <f t="shared" si="3"/>
        <v/>
      </c>
      <c r="Y97" t="str">
        <f t="shared" si="3"/>
        <v/>
      </c>
    </row>
    <row r="98" spans="22:25" x14ac:dyDescent="0.2">
      <c r="V98" t="str">
        <f t="shared" si="2"/>
        <v/>
      </c>
      <c r="W98" t="str">
        <f t="shared" si="2"/>
        <v/>
      </c>
      <c r="X98" t="str">
        <f t="shared" si="3"/>
        <v/>
      </c>
      <c r="Y98" t="str">
        <f t="shared" si="3"/>
        <v/>
      </c>
    </row>
    <row r="99" spans="22:25" x14ac:dyDescent="0.2">
      <c r="V99" t="str">
        <f t="shared" si="2"/>
        <v/>
      </c>
      <c r="W99" t="str">
        <f t="shared" si="2"/>
        <v/>
      </c>
      <c r="X99" t="str">
        <f t="shared" si="3"/>
        <v/>
      </c>
      <c r="Y99" t="str">
        <f t="shared" si="3"/>
        <v/>
      </c>
    </row>
    <row r="100" spans="22:25" x14ac:dyDescent="0.2">
      <c r="V100" t="str">
        <f t="shared" si="2"/>
        <v/>
      </c>
      <c r="W100" t="str">
        <f t="shared" si="2"/>
        <v/>
      </c>
      <c r="X100" t="str">
        <f t="shared" si="3"/>
        <v/>
      </c>
      <c r="Y100" t="str">
        <f t="shared" si="3"/>
        <v/>
      </c>
    </row>
    <row r="101" spans="22:25" x14ac:dyDescent="0.2">
      <c r="V101" t="str">
        <f t="shared" si="2"/>
        <v/>
      </c>
      <c r="W101" t="str">
        <f t="shared" si="2"/>
        <v/>
      </c>
      <c r="X101" t="str">
        <f t="shared" si="3"/>
        <v/>
      </c>
      <c r="Y101" t="str">
        <f t="shared" si="3"/>
        <v/>
      </c>
    </row>
    <row r="102" spans="22:25" x14ac:dyDescent="0.2">
      <c r="V102" t="str">
        <f t="shared" si="2"/>
        <v/>
      </c>
      <c r="W102" t="str">
        <f t="shared" si="2"/>
        <v/>
      </c>
      <c r="X102" t="str">
        <f t="shared" si="3"/>
        <v/>
      </c>
      <c r="Y102" t="str">
        <f t="shared" si="3"/>
        <v/>
      </c>
    </row>
    <row r="103" spans="22:25" x14ac:dyDescent="0.2">
      <c r="V103" t="str">
        <f t="shared" si="2"/>
        <v/>
      </c>
      <c r="W103" t="str">
        <f t="shared" si="2"/>
        <v/>
      </c>
      <c r="X103" t="str">
        <f t="shared" si="3"/>
        <v/>
      </c>
      <c r="Y103" t="str">
        <f t="shared" si="3"/>
        <v/>
      </c>
    </row>
    <row r="104" spans="22:25" x14ac:dyDescent="0.2">
      <c r="V104" t="str">
        <f t="shared" si="2"/>
        <v/>
      </c>
      <c r="W104" t="str">
        <f t="shared" si="2"/>
        <v/>
      </c>
      <c r="X104" t="str">
        <f t="shared" si="3"/>
        <v/>
      </c>
      <c r="Y104" t="str">
        <f t="shared" si="3"/>
        <v/>
      </c>
    </row>
    <row r="105" spans="22:25" x14ac:dyDescent="0.2">
      <c r="V105" t="str">
        <f t="shared" si="2"/>
        <v/>
      </c>
      <c r="W105" t="str">
        <f t="shared" si="2"/>
        <v/>
      </c>
      <c r="X105" t="str">
        <f t="shared" si="3"/>
        <v/>
      </c>
      <c r="Y105" t="str">
        <f t="shared" si="3"/>
        <v/>
      </c>
    </row>
    <row r="106" spans="22:25" x14ac:dyDescent="0.2">
      <c r="V106" t="str">
        <f t="shared" si="2"/>
        <v/>
      </c>
      <c r="W106" t="str">
        <f t="shared" si="2"/>
        <v/>
      </c>
      <c r="X106" t="str">
        <f t="shared" si="3"/>
        <v/>
      </c>
      <c r="Y106" t="str">
        <f t="shared" si="3"/>
        <v/>
      </c>
    </row>
    <row r="107" spans="22:25" x14ac:dyDescent="0.2">
      <c r="V107" t="str">
        <f t="shared" si="2"/>
        <v/>
      </c>
      <c r="W107" t="str">
        <f t="shared" si="2"/>
        <v/>
      </c>
      <c r="X107" t="str">
        <f t="shared" si="3"/>
        <v/>
      </c>
      <c r="Y107" t="str">
        <f t="shared" si="3"/>
        <v/>
      </c>
    </row>
    <row r="108" spans="22:25" x14ac:dyDescent="0.2">
      <c r="V108" t="str">
        <f t="shared" si="2"/>
        <v/>
      </c>
      <c r="W108" t="str">
        <f t="shared" si="2"/>
        <v/>
      </c>
      <c r="X108" t="str">
        <f t="shared" si="3"/>
        <v/>
      </c>
      <c r="Y108" t="str">
        <f t="shared" si="3"/>
        <v/>
      </c>
    </row>
    <row r="109" spans="22:25" x14ac:dyDescent="0.2">
      <c r="V109" t="str">
        <f t="shared" si="2"/>
        <v/>
      </c>
      <c r="W109" t="str">
        <f t="shared" si="2"/>
        <v/>
      </c>
      <c r="X109" t="str">
        <f t="shared" si="3"/>
        <v/>
      </c>
      <c r="Y109" t="str">
        <f t="shared" si="3"/>
        <v/>
      </c>
    </row>
    <row r="110" spans="22:25" x14ac:dyDescent="0.2">
      <c r="V110" t="str">
        <f t="shared" si="2"/>
        <v/>
      </c>
      <c r="W110" t="str">
        <f t="shared" si="2"/>
        <v/>
      </c>
      <c r="X110" t="str">
        <f t="shared" si="3"/>
        <v/>
      </c>
      <c r="Y110" t="str">
        <f t="shared" si="3"/>
        <v/>
      </c>
    </row>
    <row r="111" spans="22:25" x14ac:dyDescent="0.2">
      <c r="V111" t="str">
        <f t="shared" si="2"/>
        <v/>
      </c>
      <c r="W111" t="str">
        <f t="shared" si="2"/>
        <v/>
      </c>
      <c r="X111" t="str">
        <f t="shared" si="3"/>
        <v/>
      </c>
      <c r="Y111" t="str">
        <f t="shared" si="3"/>
        <v/>
      </c>
    </row>
    <row r="112" spans="22:25" x14ac:dyDescent="0.2">
      <c r="V112" t="str">
        <f t="shared" si="2"/>
        <v/>
      </c>
      <c r="W112" t="str">
        <f t="shared" si="2"/>
        <v/>
      </c>
      <c r="X112" t="str">
        <f t="shared" si="3"/>
        <v/>
      </c>
      <c r="Y112" t="str">
        <f t="shared" si="3"/>
        <v/>
      </c>
    </row>
    <row r="113" spans="22:25" x14ac:dyDescent="0.2">
      <c r="V113" t="str">
        <f t="shared" si="2"/>
        <v/>
      </c>
      <c r="W113" t="str">
        <f t="shared" si="2"/>
        <v/>
      </c>
      <c r="X113" t="str">
        <f t="shared" si="3"/>
        <v/>
      </c>
      <c r="Y113" t="str">
        <f t="shared" si="3"/>
        <v/>
      </c>
    </row>
    <row r="114" spans="22:25" x14ac:dyDescent="0.2">
      <c r="V114" t="str">
        <f t="shared" si="2"/>
        <v/>
      </c>
      <c r="W114" t="str">
        <f t="shared" si="2"/>
        <v/>
      </c>
      <c r="X114" t="str">
        <f t="shared" si="3"/>
        <v/>
      </c>
      <c r="Y114" t="str">
        <f t="shared" si="3"/>
        <v/>
      </c>
    </row>
    <row r="115" spans="22:25" x14ac:dyDescent="0.2">
      <c r="V115" t="str">
        <f t="shared" si="2"/>
        <v/>
      </c>
      <c r="W115" t="str">
        <f t="shared" si="2"/>
        <v/>
      </c>
      <c r="X115" t="str">
        <f t="shared" si="3"/>
        <v/>
      </c>
      <c r="Y115" t="str">
        <f t="shared" si="3"/>
        <v/>
      </c>
    </row>
    <row r="116" spans="22:25" x14ac:dyDescent="0.2">
      <c r="V116" t="str">
        <f t="shared" si="2"/>
        <v/>
      </c>
      <c r="W116" t="str">
        <f t="shared" si="2"/>
        <v/>
      </c>
      <c r="X116" t="str">
        <f t="shared" si="3"/>
        <v/>
      </c>
      <c r="Y116" t="str">
        <f t="shared" si="3"/>
        <v/>
      </c>
    </row>
    <row r="117" spans="22:25" x14ac:dyDescent="0.2">
      <c r="V117" t="str">
        <f t="shared" si="2"/>
        <v/>
      </c>
      <c r="W117" t="str">
        <f t="shared" si="2"/>
        <v/>
      </c>
      <c r="X117" t="str">
        <f t="shared" si="3"/>
        <v/>
      </c>
      <c r="Y117" t="str">
        <f t="shared" si="3"/>
        <v/>
      </c>
    </row>
    <row r="118" spans="22:25" x14ac:dyDescent="0.2">
      <c r="V118" t="str">
        <f t="shared" si="2"/>
        <v/>
      </c>
      <c r="W118" t="str">
        <f t="shared" si="2"/>
        <v/>
      </c>
      <c r="X118" t="str">
        <f t="shared" si="3"/>
        <v/>
      </c>
      <c r="Y118" t="str">
        <f t="shared" si="3"/>
        <v/>
      </c>
    </row>
    <row r="119" spans="22:25" x14ac:dyDescent="0.2">
      <c r="V119" t="str">
        <f t="shared" si="2"/>
        <v/>
      </c>
      <c r="W119" t="str">
        <f t="shared" si="2"/>
        <v/>
      </c>
      <c r="X119" t="str">
        <f t="shared" si="3"/>
        <v/>
      </c>
      <c r="Y119" t="str">
        <f t="shared" si="3"/>
        <v/>
      </c>
    </row>
    <row r="120" spans="22:25" x14ac:dyDescent="0.2">
      <c r="V120" t="str">
        <f t="shared" si="2"/>
        <v/>
      </c>
      <c r="W120" t="str">
        <f t="shared" si="2"/>
        <v/>
      </c>
      <c r="X120" t="str">
        <f t="shared" si="3"/>
        <v/>
      </c>
      <c r="Y120" t="str">
        <f t="shared" si="3"/>
        <v/>
      </c>
    </row>
  </sheetData>
  <mergeCells count="2">
    <mergeCell ref="A4:D41"/>
    <mergeCell ref="A3:D3"/>
  </mergeCells>
  <conditionalFormatting sqref="O4:O17">
    <cfRule type="dataBar" priority="2">
      <dataBar>
        <cfvo type="min"/>
        <cfvo type="max"/>
        <color rgb="FF638EC6"/>
      </dataBar>
      <extLst>
        <ext xmlns:x14="http://schemas.microsoft.com/office/spreadsheetml/2009/9/main" uri="{B025F937-C7B1-47D3-B67F-A62EFF666E3E}">
          <x14:id>{243C8DCD-E7A0-4B9A-BD1B-7869E47384D6}</x14:id>
        </ext>
      </extLst>
    </cfRule>
  </conditionalFormatting>
  <conditionalFormatting sqref="S4:S17">
    <cfRule type="aboveAverage" dxfId="30" priority="1" aboveAverage="0"/>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243C8DCD-E7A0-4B9A-BD1B-7869E47384D6}">
            <x14:dataBar minLength="0" maxLength="100" gradient="0">
              <x14:cfvo type="autoMin"/>
              <x14:cfvo type="autoMax"/>
              <x14:negativeFillColor rgb="FFFF0000"/>
              <x14:axisColor rgb="FF000000"/>
            </x14:dataBar>
          </x14:cfRule>
          <xm:sqref>O4:O17</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theme="8" tint="-0.249977111117893"/>
  </sheetPr>
  <dimension ref="A2:Y120"/>
  <sheetViews>
    <sheetView workbookViewId="0"/>
  </sheetViews>
  <sheetFormatPr baseColWidth="10" defaultColWidth="8.83203125" defaultRowHeight="15" x14ac:dyDescent="0.2"/>
  <cols>
    <col min="6" max="6" width="20.83203125" customWidth="1"/>
    <col min="7" max="7" width="29.1640625" customWidth="1"/>
    <col min="8" max="8" width="35" customWidth="1"/>
    <col min="9" max="9" width="15" customWidth="1"/>
    <col min="10" max="10" width="16.1640625" customWidth="1"/>
    <col min="11" max="11" width="16.5" customWidth="1"/>
    <col min="12" max="12" width="17.6640625" customWidth="1"/>
    <col min="13" max="13" width="18.6640625" customWidth="1"/>
    <col min="14" max="14" width="24.1640625" customWidth="1"/>
    <col min="15" max="15" width="28.1640625" bestFit="1" customWidth="1"/>
    <col min="16" max="16" width="18.5" bestFit="1" customWidth="1"/>
    <col min="17" max="17" width="19.5" bestFit="1" customWidth="1"/>
    <col min="18" max="18" width="12" bestFit="1" customWidth="1"/>
    <col min="19" max="19" width="11.5" customWidth="1"/>
    <col min="20" max="20" width="21.6640625" customWidth="1"/>
    <col min="21" max="21" width="18.5" customWidth="1"/>
    <col min="22" max="22" width="19.6640625" customWidth="1"/>
    <col min="23" max="23" width="18.6640625" customWidth="1"/>
    <col min="24" max="24" width="17.6640625" customWidth="1"/>
    <col min="25" max="25" width="16.5" customWidth="1"/>
  </cols>
  <sheetData>
    <row r="2" spans="1:22" ht="16" thickBot="1" x14ac:dyDescent="0.25"/>
    <row r="3" spans="1:22" ht="22" thickBot="1" x14ac:dyDescent="0.3">
      <c r="A3" s="87" t="s">
        <v>316</v>
      </c>
      <c r="B3" s="88"/>
      <c r="C3" s="88"/>
      <c r="D3" s="89"/>
      <c r="F3" t="s">
        <v>2</v>
      </c>
      <c r="G3" t="s">
        <v>305</v>
      </c>
      <c r="H3" t="s">
        <v>3</v>
      </c>
      <c r="I3" t="s">
        <v>4</v>
      </c>
      <c r="J3" t="s">
        <v>152</v>
      </c>
      <c r="K3" t="s">
        <v>5</v>
      </c>
      <c r="L3" t="s">
        <v>6</v>
      </c>
      <c r="M3" t="s">
        <v>7</v>
      </c>
      <c r="N3" t="s">
        <v>12</v>
      </c>
      <c r="O3" t="s">
        <v>20</v>
      </c>
      <c r="P3" t="s">
        <v>21</v>
      </c>
      <c r="Q3" t="s">
        <v>22</v>
      </c>
      <c r="R3" t="s">
        <v>23</v>
      </c>
      <c r="S3" t="s">
        <v>24</v>
      </c>
      <c r="T3" t="s">
        <v>28</v>
      </c>
      <c r="U3" t="s">
        <v>58</v>
      </c>
      <c r="V3" t="s">
        <v>295</v>
      </c>
    </row>
    <row r="4" spans="1:22" ht="15" customHeight="1" x14ac:dyDescent="0.2">
      <c r="A4" s="85" t="s">
        <v>312</v>
      </c>
      <c r="B4" s="85"/>
      <c r="C4" s="85"/>
      <c r="D4" s="85"/>
      <c r="F4">
        <v>14638</v>
      </c>
      <c r="G4" t="s">
        <v>296</v>
      </c>
      <c r="H4" t="s">
        <v>35</v>
      </c>
      <c r="I4" t="s">
        <v>45</v>
      </c>
      <c r="J4" t="str">
        <f>CONCATENATE(Table7910111314151720[[#This Row],[First Name]], " ", Table7910111314151720[[#This Row],[Last Name]])</f>
        <v>Caroline Diener</v>
      </c>
      <c r="K4" t="s">
        <v>53</v>
      </c>
      <c r="L4" t="s">
        <v>81</v>
      </c>
      <c r="M4">
        <v>12</v>
      </c>
      <c r="N4" t="s">
        <v>82</v>
      </c>
      <c r="O4">
        <v>72000</v>
      </c>
      <c r="P4">
        <v>20000</v>
      </c>
      <c r="S4" s="64">
        <f>SUM(Table7910111314151720[[#This Row],[2016 Annual Base Salary]]+Table7910111314151720[[#This Row],[2016 Annual Bonus
(at target)]]+Table7910111314151720[[#This Row],[2016 AEI
(at target)]]+Table7910111314151720[[#This Row],[2016 MTB
(at target)]])</f>
        <v>92000</v>
      </c>
      <c r="T4" t="s">
        <v>29</v>
      </c>
      <c r="U4" t="s">
        <v>29</v>
      </c>
      <c r="V4">
        <f>Table7910111314151720[[#This Row],[2016 TTDC]]*Table11[Budget Allocated]</f>
        <v>4600</v>
      </c>
    </row>
    <row r="5" spans="1:22" x14ac:dyDescent="0.2">
      <c r="A5" s="86"/>
      <c r="B5" s="86"/>
      <c r="C5" s="86"/>
      <c r="D5" s="86"/>
      <c r="F5">
        <v>39426</v>
      </c>
      <c r="G5" t="s">
        <v>297</v>
      </c>
      <c r="H5" t="s">
        <v>37</v>
      </c>
      <c r="I5" t="s">
        <v>47</v>
      </c>
      <c r="J5" t="str">
        <f>CONCATENATE(Table7910111314151720[[#This Row],[First Name]], " ", Table7910111314151720[[#This Row],[Last Name]])</f>
        <v>Cristina Taft</v>
      </c>
      <c r="K5" t="s">
        <v>54</v>
      </c>
      <c r="L5" t="s">
        <v>77</v>
      </c>
      <c r="M5">
        <v>10</v>
      </c>
      <c r="N5" t="s">
        <v>82</v>
      </c>
      <c r="O5">
        <v>60000</v>
      </c>
      <c r="P5">
        <v>12000</v>
      </c>
      <c r="S5" s="64">
        <f>SUM(Table7910111314151720[[#This Row],[2016 Annual Base Salary]]+Table7910111314151720[[#This Row],[2016 Annual Bonus
(at target)]]+Table7910111314151720[[#This Row],[2016 AEI
(at target)]]+Table7910111314151720[[#This Row],[2016 MTB
(at target)]])</f>
        <v>72000</v>
      </c>
      <c r="T5" t="s">
        <v>29</v>
      </c>
      <c r="U5" t="s">
        <v>30</v>
      </c>
      <c r="V5">
        <f>Table7910111314151720[[#This Row],[2016 TTDC]]*Table11[Budget Allocated]</f>
        <v>3600</v>
      </c>
    </row>
    <row r="6" spans="1:22" x14ac:dyDescent="0.2">
      <c r="A6" s="86"/>
      <c r="B6" s="86"/>
      <c r="C6" s="86"/>
      <c r="D6" s="86"/>
      <c r="F6">
        <v>39874</v>
      </c>
      <c r="G6" t="s">
        <v>298</v>
      </c>
      <c r="H6" t="s">
        <v>36</v>
      </c>
      <c r="I6" t="s">
        <v>46</v>
      </c>
      <c r="J6" t="str">
        <f>CONCATENATE(Table7910111314151720[[#This Row],[First Name]], " ", Table7910111314151720[[#This Row],[Last Name]])</f>
        <v>Ingrid White</v>
      </c>
      <c r="K6" t="s">
        <v>53</v>
      </c>
      <c r="L6" t="s">
        <v>76</v>
      </c>
      <c r="M6">
        <v>11</v>
      </c>
      <c r="N6" t="s">
        <v>82</v>
      </c>
      <c r="O6">
        <v>64412.307692307688</v>
      </c>
      <c r="P6">
        <v>12000</v>
      </c>
      <c r="S6" s="64">
        <f>SUM(Table7910111314151720[[#This Row],[2016 Annual Base Salary]]+Table7910111314151720[[#This Row],[2016 Annual Bonus
(at target)]]+Table7910111314151720[[#This Row],[2016 AEI
(at target)]]+Table7910111314151720[[#This Row],[2016 MTB
(at target)]])</f>
        <v>76412.307692307688</v>
      </c>
      <c r="T6" t="s">
        <v>29</v>
      </c>
      <c r="U6" t="s">
        <v>29</v>
      </c>
      <c r="V6">
        <f>Table7910111314151720[[#This Row],[2016 TTDC]]*Table11[Budget Allocated]</f>
        <v>3820.6153846153848</v>
      </c>
    </row>
    <row r="7" spans="1:22" x14ac:dyDescent="0.2">
      <c r="A7" s="86"/>
      <c r="B7" s="86"/>
      <c r="C7" s="86"/>
      <c r="D7" s="86"/>
      <c r="F7">
        <v>154987</v>
      </c>
      <c r="G7" t="s">
        <v>299</v>
      </c>
      <c r="H7" t="s">
        <v>26</v>
      </c>
      <c r="I7" t="s">
        <v>27</v>
      </c>
      <c r="J7" t="str">
        <f>CONCATENATE(Table7910111314151720[[#This Row],[First Name]], " ", Table7910111314151720[[#This Row],[Last Name]])</f>
        <v>Jane Deer</v>
      </c>
      <c r="K7" t="s">
        <v>52</v>
      </c>
      <c r="L7" t="s">
        <v>55</v>
      </c>
      <c r="M7">
        <v>10</v>
      </c>
      <c r="N7" t="s">
        <v>82</v>
      </c>
      <c r="O7">
        <v>30000</v>
      </c>
      <c r="P7">
        <v>10000</v>
      </c>
      <c r="S7" s="64">
        <f>SUM(Table7910111314151720[[#This Row],[2016 Annual Base Salary]]+Table7910111314151720[[#This Row],[2016 Annual Bonus
(at target)]]+Table7910111314151720[[#This Row],[2016 AEI
(at target)]]+Table7910111314151720[[#This Row],[2016 MTB
(at target)]])</f>
        <v>40000</v>
      </c>
      <c r="T7" t="s">
        <v>29</v>
      </c>
      <c r="U7" t="s">
        <v>29</v>
      </c>
      <c r="V7">
        <f>Table7910111314151720[[#This Row],[2016 TTDC]]*Table11[Budget Allocated]</f>
        <v>2000</v>
      </c>
    </row>
    <row r="8" spans="1:22" x14ac:dyDescent="0.2">
      <c r="A8" s="86"/>
      <c r="B8" s="86"/>
      <c r="C8" s="86"/>
      <c r="D8" s="86"/>
      <c r="F8">
        <v>119871</v>
      </c>
      <c r="G8" t="s">
        <v>299</v>
      </c>
      <c r="H8" t="s">
        <v>31</v>
      </c>
      <c r="I8" t="s">
        <v>42</v>
      </c>
      <c r="J8" t="str">
        <f>CONCATENATE(Table7910111314151720[[#This Row],[First Name]], " ", Table7910111314151720[[#This Row],[Last Name]])</f>
        <v>Jeffrey Smith</v>
      </c>
      <c r="K8" t="s">
        <v>52</v>
      </c>
      <c r="L8" t="s">
        <v>56</v>
      </c>
      <c r="M8">
        <v>14</v>
      </c>
      <c r="N8" t="s">
        <v>14</v>
      </c>
      <c r="O8">
        <v>80000</v>
      </c>
      <c r="P8">
        <v>10000</v>
      </c>
      <c r="S8" s="64">
        <f>SUM(Table7910111314151720[[#This Row],[2016 Annual Base Salary]]+Table7910111314151720[[#This Row],[2016 Annual Bonus
(at target)]]+Table7910111314151720[[#This Row],[2016 AEI
(at target)]]+Table7910111314151720[[#This Row],[2016 MTB
(at target)]])</f>
        <v>90000</v>
      </c>
      <c r="T8" t="s">
        <v>29</v>
      </c>
      <c r="U8" t="s">
        <v>29</v>
      </c>
      <c r="V8">
        <f>Table7910111314151720[[#This Row],[2016 TTDC]]*Table11[Budget Allocated]</f>
        <v>4500</v>
      </c>
    </row>
    <row r="9" spans="1:22" x14ac:dyDescent="0.2">
      <c r="A9" s="86"/>
      <c r="B9" s="86"/>
      <c r="C9" s="86"/>
      <c r="D9" s="86"/>
      <c r="F9">
        <v>1648579</v>
      </c>
      <c r="G9" t="s">
        <v>300</v>
      </c>
      <c r="H9" t="s">
        <v>8</v>
      </c>
      <c r="I9" t="s">
        <v>9</v>
      </c>
      <c r="J9" t="str">
        <f>CONCATENATE(Table7910111314151720[[#This Row],[First Name]], " ", Table7910111314151720[[#This Row],[Last Name]])</f>
        <v>John Doe</v>
      </c>
      <c r="K9" t="s">
        <v>52</v>
      </c>
      <c r="L9" t="s">
        <v>15</v>
      </c>
      <c r="M9">
        <v>15</v>
      </c>
      <c r="N9" t="s">
        <v>14</v>
      </c>
      <c r="O9">
        <v>120000</v>
      </c>
      <c r="P9">
        <v>63000</v>
      </c>
      <c r="Q9">
        <v>63000</v>
      </c>
      <c r="S9" s="64">
        <f>SUM(Table7910111314151720[[#This Row],[2016 Annual Base Salary]]+Table7910111314151720[[#This Row],[2016 Annual Bonus
(at target)]]+Table7910111314151720[[#This Row],[2016 AEI
(at target)]]+Table7910111314151720[[#This Row],[2016 MTB
(at target)]])</f>
        <v>246000</v>
      </c>
      <c r="T9" t="s">
        <v>29</v>
      </c>
      <c r="U9" t="s">
        <v>29</v>
      </c>
      <c r="V9">
        <f>Table7910111314151720[[#This Row],[2016 TTDC]]*Table11[Budget Allocated]</f>
        <v>12300</v>
      </c>
    </row>
    <row r="10" spans="1:22" x14ac:dyDescent="0.2">
      <c r="A10" s="86"/>
      <c r="B10" s="86"/>
      <c r="C10" s="86"/>
      <c r="D10" s="86"/>
      <c r="F10">
        <v>804481</v>
      </c>
      <c r="G10" t="s">
        <v>301</v>
      </c>
      <c r="H10" t="s">
        <v>34</v>
      </c>
      <c r="I10" t="s">
        <v>291</v>
      </c>
      <c r="J10" t="str">
        <f>CONCATENATE(Table7910111314151720[[#This Row],[First Name]], " ", Table7910111314151720[[#This Row],[Last Name]])</f>
        <v>Johnson Johnsson</v>
      </c>
      <c r="K10" t="s">
        <v>53</v>
      </c>
      <c r="L10" t="s">
        <v>80</v>
      </c>
      <c r="M10">
        <v>11</v>
      </c>
      <c r="N10" t="s">
        <v>82</v>
      </c>
      <c r="O10">
        <v>70000</v>
      </c>
      <c r="P10">
        <v>18000</v>
      </c>
      <c r="S10" s="64">
        <f>SUM(Table7910111314151720[[#This Row],[2016 Annual Base Salary]]+Table7910111314151720[[#This Row],[2016 Annual Bonus
(at target)]]+Table7910111314151720[[#This Row],[2016 AEI
(at target)]]+Table7910111314151720[[#This Row],[2016 MTB
(at target)]])</f>
        <v>88000</v>
      </c>
      <c r="T10" t="s">
        <v>29</v>
      </c>
      <c r="U10" t="s">
        <v>29</v>
      </c>
      <c r="V10">
        <f>Table7910111314151720[[#This Row],[2016 TTDC]]*Table11[Budget Allocated]</f>
        <v>4400</v>
      </c>
    </row>
    <row r="11" spans="1:22" x14ac:dyDescent="0.2">
      <c r="A11" s="86"/>
      <c r="B11" s="86"/>
      <c r="C11" s="86"/>
      <c r="D11" s="86"/>
      <c r="F11">
        <v>113225</v>
      </c>
      <c r="G11" t="s">
        <v>302</v>
      </c>
      <c r="H11" t="s">
        <v>39</v>
      </c>
      <c r="I11" t="s">
        <v>49</v>
      </c>
      <c r="J11" t="str">
        <f>CONCATENATE(Table7910111314151720[[#This Row],[First Name]], " ", Table7910111314151720[[#This Row],[Last Name]])</f>
        <v>Kim Jones</v>
      </c>
      <c r="K11" t="s">
        <v>54</v>
      </c>
      <c r="L11" t="s">
        <v>77</v>
      </c>
      <c r="M11">
        <v>10</v>
      </c>
      <c r="N11" t="s">
        <v>82</v>
      </c>
      <c r="O11">
        <v>46008</v>
      </c>
      <c r="P11">
        <v>8000</v>
      </c>
      <c r="S11" s="64">
        <f>SUM(Table7910111314151720[[#This Row],[2016 Annual Base Salary]]+Table7910111314151720[[#This Row],[2016 Annual Bonus
(at target)]]+Table7910111314151720[[#This Row],[2016 AEI
(at target)]]+Table7910111314151720[[#This Row],[2016 MTB
(at target)]])</f>
        <v>54008</v>
      </c>
      <c r="T11" t="s">
        <v>29</v>
      </c>
      <c r="U11" t="s">
        <v>29</v>
      </c>
      <c r="V11">
        <f>Table7910111314151720[[#This Row],[2016 TTDC]]*Table11[Budget Allocated]</f>
        <v>2700.4</v>
      </c>
    </row>
    <row r="12" spans="1:22" x14ac:dyDescent="0.2">
      <c r="A12" s="86"/>
      <c r="B12" s="86"/>
      <c r="C12" s="86"/>
      <c r="D12" s="86"/>
      <c r="F12">
        <v>103998</v>
      </c>
      <c r="G12" t="s">
        <v>303</v>
      </c>
      <c r="H12" t="s">
        <v>40</v>
      </c>
      <c r="I12" t="s">
        <v>50</v>
      </c>
      <c r="J12" t="str">
        <f>CONCATENATE(Table7910111314151720[[#This Row],[First Name]], " ", Table7910111314151720[[#This Row],[Last Name]])</f>
        <v>Robert Rolling</v>
      </c>
      <c r="K12" t="s">
        <v>54</v>
      </c>
      <c r="L12" t="s">
        <v>78</v>
      </c>
      <c r="M12">
        <v>10</v>
      </c>
      <c r="N12" t="s">
        <v>82</v>
      </c>
      <c r="O12">
        <v>63000</v>
      </c>
      <c r="P12">
        <v>11000</v>
      </c>
      <c r="S12" s="64">
        <f>SUM(Table7910111314151720[[#This Row],[2016 Annual Base Salary]]+Table7910111314151720[[#This Row],[2016 Annual Bonus
(at target)]]+Table7910111314151720[[#This Row],[2016 AEI
(at target)]]+Table7910111314151720[[#This Row],[2016 MTB
(at target)]])</f>
        <v>74000</v>
      </c>
      <c r="T12" t="s">
        <v>29</v>
      </c>
      <c r="U12" t="s">
        <v>29</v>
      </c>
      <c r="V12">
        <f>Table7910111314151720[[#This Row],[2016 TTDC]]*Table11[Budget Allocated]</f>
        <v>3700</v>
      </c>
    </row>
    <row r="13" spans="1:22" x14ac:dyDescent="0.2">
      <c r="A13" s="86"/>
      <c r="B13" s="86"/>
      <c r="C13" s="86"/>
      <c r="D13" s="86"/>
      <c r="F13">
        <v>804166</v>
      </c>
      <c r="G13" t="s">
        <v>298</v>
      </c>
      <c r="H13" t="s">
        <v>32</v>
      </c>
      <c r="I13" t="s">
        <v>43</v>
      </c>
      <c r="J13" t="str">
        <f>CONCATENATE(Table7910111314151720[[#This Row],[First Name]], " ", Table7910111314151720[[#This Row],[Last Name]])</f>
        <v>Samuel Beacher</v>
      </c>
      <c r="K13" t="s">
        <v>52</v>
      </c>
      <c r="L13" t="s">
        <v>76</v>
      </c>
      <c r="M13">
        <v>11</v>
      </c>
      <c r="N13" t="s">
        <v>82</v>
      </c>
      <c r="O13">
        <v>70000</v>
      </c>
      <c r="P13">
        <v>7000</v>
      </c>
      <c r="S13" s="64">
        <f>SUM(Table7910111314151720[[#This Row],[2016 Annual Base Salary]]+Table7910111314151720[[#This Row],[2016 Annual Bonus
(at target)]]+Table7910111314151720[[#This Row],[2016 AEI
(at target)]]+Table7910111314151720[[#This Row],[2016 MTB
(at target)]])</f>
        <v>77000</v>
      </c>
      <c r="T13" t="s">
        <v>29</v>
      </c>
      <c r="U13" t="s">
        <v>29</v>
      </c>
      <c r="V13">
        <f>Table7910111314151720[[#This Row],[2016 TTDC]]*Table11[Budget Allocated]</f>
        <v>3850</v>
      </c>
    </row>
    <row r="14" spans="1:22" x14ac:dyDescent="0.2">
      <c r="A14" s="86"/>
      <c r="B14" s="86"/>
      <c r="C14" s="86"/>
      <c r="D14" s="86"/>
      <c r="F14">
        <v>39209</v>
      </c>
      <c r="G14" t="s">
        <v>298</v>
      </c>
      <c r="H14" t="s">
        <v>38</v>
      </c>
      <c r="I14" t="s">
        <v>48</v>
      </c>
      <c r="J14" t="str">
        <f>CONCATENATE(Table7910111314151720[[#This Row],[First Name]], " ", Table7910111314151720[[#This Row],[Last Name]])</f>
        <v>Semrel Mousta</v>
      </c>
      <c r="K14" t="s">
        <v>54</v>
      </c>
      <c r="L14" t="s">
        <v>77</v>
      </c>
      <c r="M14">
        <v>11</v>
      </c>
      <c r="N14" t="s">
        <v>82</v>
      </c>
      <c r="O14">
        <v>70008</v>
      </c>
      <c r="P14">
        <v>20000</v>
      </c>
      <c r="S14" s="64">
        <f>SUM(Table7910111314151720[[#This Row],[2016 Annual Base Salary]]+Table7910111314151720[[#This Row],[2016 Annual Bonus
(at target)]]+Table7910111314151720[[#This Row],[2016 AEI
(at target)]]+Table7910111314151720[[#This Row],[2016 MTB
(at target)]])</f>
        <v>90008</v>
      </c>
      <c r="T14" t="s">
        <v>29</v>
      </c>
      <c r="U14" t="s">
        <v>29</v>
      </c>
      <c r="V14">
        <f>Table7910111314151720[[#This Row],[2016 TTDC]]*Table11[Budget Allocated]</f>
        <v>4500.4000000000005</v>
      </c>
    </row>
    <row r="15" spans="1:22" x14ac:dyDescent="0.2">
      <c r="A15" s="86"/>
      <c r="B15" s="86"/>
      <c r="C15" s="86"/>
      <c r="D15" s="86"/>
      <c r="F15">
        <v>1245</v>
      </c>
      <c r="G15" t="s">
        <v>297</v>
      </c>
      <c r="H15" t="s">
        <v>33</v>
      </c>
      <c r="I15" t="s">
        <v>44</v>
      </c>
      <c r="J15" t="str">
        <f>CONCATENATE(Table7910111314151720[[#This Row],[First Name]], " ", Table7910111314151720[[#This Row],[Last Name]])</f>
        <v>Tom Lones</v>
      </c>
      <c r="K15" t="s">
        <v>53</v>
      </c>
      <c r="L15" t="s">
        <v>79</v>
      </c>
      <c r="M15">
        <v>12</v>
      </c>
      <c r="N15" t="s">
        <v>82</v>
      </c>
      <c r="O15">
        <v>46000</v>
      </c>
      <c r="P15">
        <v>11000</v>
      </c>
      <c r="S15" s="64">
        <f>SUM(Table7910111314151720[[#This Row],[2016 Annual Base Salary]]+Table7910111314151720[[#This Row],[2016 Annual Bonus
(at target)]]+Table7910111314151720[[#This Row],[2016 AEI
(at target)]]+Table7910111314151720[[#This Row],[2016 MTB
(at target)]])</f>
        <v>57000</v>
      </c>
      <c r="T15" t="s">
        <v>29</v>
      </c>
      <c r="U15" t="s">
        <v>29</v>
      </c>
      <c r="V15">
        <f>Table7910111314151720[[#This Row],[2016 TTDC]]*Table11[Budget Allocated]</f>
        <v>2850</v>
      </c>
    </row>
    <row r="16" spans="1:22" x14ac:dyDescent="0.2">
      <c r="A16" s="86"/>
      <c r="B16" s="86"/>
      <c r="C16" s="86"/>
      <c r="D16" s="86"/>
      <c r="F16">
        <v>801068</v>
      </c>
      <c r="G16" t="s">
        <v>301</v>
      </c>
      <c r="H16" t="s">
        <v>41</v>
      </c>
      <c r="I16" t="s">
        <v>51</v>
      </c>
      <c r="J16" t="str">
        <f>CONCATENATE(Table7910111314151720[[#This Row],[First Name]], " ", Table7910111314151720[[#This Row],[Last Name]])</f>
        <v>Tony Prince</v>
      </c>
      <c r="K16" t="s">
        <v>54</v>
      </c>
      <c r="L16" t="s">
        <v>78</v>
      </c>
      <c r="M16">
        <v>10</v>
      </c>
      <c r="N16" t="s">
        <v>82</v>
      </c>
      <c r="O16">
        <v>70000</v>
      </c>
      <c r="P16">
        <v>10000</v>
      </c>
      <c r="S16" s="64">
        <f>SUM(Table7910111314151720[[#This Row],[2016 Annual Base Salary]]+Table7910111314151720[[#This Row],[2016 Annual Bonus
(at target)]]+Table7910111314151720[[#This Row],[2016 AEI
(at target)]]+Table7910111314151720[[#This Row],[2016 MTB
(at target)]])</f>
        <v>80000</v>
      </c>
      <c r="T16" t="s">
        <v>29</v>
      </c>
      <c r="U16" t="s">
        <v>29</v>
      </c>
      <c r="V16">
        <f>Table7910111314151720[[#This Row],[2016 TTDC]]*Table11[Budget Allocated]</f>
        <v>4000</v>
      </c>
    </row>
    <row r="17" spans="1:25" x14ac:dyDescent="0.2">
      <c r="A17" s="86"/>
      <c r="B17" s="86"/>
      <c r="C17" s="86"/>
      <c r="D17" s="86"/>
      <c r="F17">
        <v>803352</v>
      </c>
      <c r="G17" t="s">
        <v>296</v>
      </c>
      <c r="H17" t="s">
        <v>35</v>
      </c>
      <c r="I17" t="s">
        <v>45</v>
      </c>
      <c r="J17" t="str">
        <f>CONCATENATE(Table7910111314151720[[#This Row],[First Name]], " ", Table7910111314151720[[#This Row],[Last Name]])</f>
        <v>Caroline Diener</v>
      </c>
      <c r="K17" t="s">
        <v>53</v>
      </c>
      <c r="L17" t="s">
        <v>81</v>
      </c>
      <c r="M17">
        <v>12</v>
      </c>
      <c r="N17" t="s">
        <v>82</v>
      </c>
      <c r="O17">
        <v>72000</v>
      </c>
      <c r="P17">
        <v>20000</v>
      </c>
      <c r="S17" s="64">
        <f>SUM(Table7910111314151720[[#This Row],[2016 Annual Base Salary]]+Table7910111314151720[[#This Row],[2016 Annual Bonus
(at target)]]+Table7910111314151720[[#This Row],[2016 AEI
(at target)]]+Table7910111314151720[[#This Row],[2016 MTB
(at target)]])</f>
        <v>92000</v>
      </c>
      <c r="T17" t="s">
        <v>29</v>
      </c>
      <c r="U17" t="s">
        <v>29</v>
      </c>
      <c r="V17">
        <f>Table7910111314151720[[#This Row],[2016 TTDC]]*Table11[Budget Allocated]</f>
        <v>4600</v>
      </c>
    </row>
    <row r="18" spans="1:25" x14ac:dyDescent="0.2">
      <c r="A18" s="86"/>
      <c r="B18" s="86"/>
      <c r="C18" s="86"/>
      <c r="D18" s="86"/>
      <c r="V18" t="str">
        <f t="shared" ref="V18:W81" si="0">TRIM(G18)</f>
        <v/>
      </c>
      <c r="W18" t="str">
        <f t="shared" si="0"/>
        <v/>
      </c>
      <c r="X18" t="str">
        <f t="shared" ref="X18:Y81" si="1">PROPER(V18)</f>
        <v/>
      </c>
      <c r="Y18" t="str">
        <f t="shared" si="1"/>
        <v/>
      </c>
    </row>
    <row r="19" spans="1:25" x14ac:dyDescent="0.2">
      <c r="A19" s="86"/>
      <c r="B19" s="86"/>
      <c r="C19" s="86"/>
      <c r="D19" s="86"/>
      <c r="V19" t="str">
        <f t="shared" si="0"/>
        <v/>
      </c>
      <c r="W19" t="str">
        <f t="shared" si="0"/>
        <v/>
      </c>
      <c r="X19" t="str">
        <f t="shared" si="1"/>
        <v/>
      </c>
      <c r="Y19" t="str">
        <f t="shared" si="1"/>
        <v/>
      </c>
    </row>
    <row r="20" spans="1:25" x14ac:dyDescent="0.2">
      <c r="A20" s="86"/>
      <c r="B20" s="86"/>
      <c r="C20" s="86"/>
      <c r="D20" s="86"/>
      <c r="F20" s="60"/>
      <c r="G20" s="60"/>
      <c r="H20" s="60"/>
      <c r="I20" s="60"/>
      <c r="J20" s="60"/>
      <c r="K20" s="60"/>
      <c r="L20" s="60"/>
      <c r="M20" s="60"/>
      <c r="N20" s="60"/>
      <c r="O20" s="60"/>
      <c r="P20" s="60"/>
      <c r="Q20" s="60"/>
      <c r="R20" s="60"/>
      <c r="S20" s="60"/>
      <c r="T20" s="60"/>
      <c r="U20" s="60"/>
      <c r="V20" t="str">
        <f t="shared" si="0"/>
        <v/>
      </c>
      <c r="W20" t="str">
        <f t="shared" si="0"/>
        <v/>
      </c>
      <c r="X20" t="str">
        <f t="shared" si="1"/>
        <v/>
      </c>
      <c r="Y20" t="str">
        <f t="shared" si="1"/>
        <v/>
      </c>
    </row>
    <row r="21" spans="1:25" x14ac:dyDescent="0.2">
      <c r="A21" s="86"/>
      <c r="B21" s="86"/>
      <c r="C21" s="86"/>
      <c r="D21" s="86"/>
      <c r="L21" s="67"/>
      <c r="M21" s="67"/>
      <c r="N21" s="67"/>
      <c r="O21" s="67"/>
      <c r="P21" s="60"/>
      <c r="Q21" s="60"/>
      <c r="R21" s="60"/>
      <c r="S21" s="60"/>
      <c r="T21" s="60"/>
      <c r="U21" s="60"/>
      <c r="Y21" t="str">
        <f t="shared" si="1"/>
        <v/>
      </c>
    </row>
    <row r="22" spans="1:25" x14ac:dyDescent="0.2">
      <c r="A22" s="86"/>
      <c r="B22" s="86"/>
      <c r="C22" s="86"/>
      <c r="D22" s="86"/>
      <c r="F22" s="16"/>
      <c r="G22" s="22"/>
      <c r="I22" s="22"/>
      <c r="J22" s="22"/>
      <c r="K22" s="22"/>
      <c r="L22" s="60"/>
      <c r="M22" s="60"/>
      <c r="N22" s="60"/>
      <c r="O22" s="60"/>
      <c r="P22" s="60"/>
      <c r="Q22" s="60"/>
      <c r="R22" s="60"/>
      <c r="S22" s="60"/>
      <c r="T22" s="60"/>
      <c r="U22" s="60"/>
      <c r="Y22" t="str">
        <f t="shared" si="1"/>
        <v/>
      </c>
    </row>
    <row r="23" spans="1:25" x14ac:dyDescent="0.2">
      <c r="A23" s="86"/>
      <c r="B23" s="86"/>
      <c r="C23" s="86"/>
      <c r="D23" s="86"/>
      <c r="F23" s="23"/>
      <c r="G23" s="22"/>
      <c r="I23" s="22"/>
      <c r="J23" s="22"/>
      <c r="K23" s="22"/>
      <c r="L23" s="60"/>
      <c r="M23" s="61"/>
      <c r="N23" s="60"/>
      <c r="O23" s="68"/>
      <c r="P23" s="60"/>
      <c r="Q23" s="60"/>
      <c r="R23" s="60"/>
      <c r="S23" s="60"/>
      <c r="T23" s="60"/>
      <c r="U23" s="60"/>
      <c r="Y23" t="str">
        <f t="shared" si="1"/>
        <v/>
      </c>
    </row>
    <row r="24" spans="1:25" x14ac:dyDescent="0.2">
      <c r="A24" s="86"/>
      <c r="B24" s="86"/>
      <c r="C24" s="86"/>
      <c r="D24" s="86"/>
      <c r="F24" s="23"/>
      <c r="G24" s="22"/>
      <c r="I24" s="22"/>
      <c r="J24" s="22"/>
      <c r="K24" s="22"/>
      <c r="L24" s="60"/>
      <c r="M24" s="60"/>
      <c r="N24" s="60"/>
      <c r="O24" s="60"/>
      <c r="P24" s="60"/>
      <c r="Q24" s="60"/>
      <c r="R24" s="60"/>
      <c r="S24" s="60"/>
      <c r="T24" s="60"/>
      <c r="U24" s="60"/>
      <c r="Y24" t="str">
        <f t="shared" si="1"/>
        <v/>
      </c>
    </row>
    <row r="25" spans="1:25" x14ac:dyDescent="0.2">
      <c r="A25" s="86"/>
      <c r="B25" s="86"/>
      <c r="C25" s="86"/>
      <c r="D25" s="86"/>
      <c r="F25" s="16"/>
      <c r="G25" s="22"/>
      <c r="I25" s="22"/>
      <c r="J25" s="22"/>
      <c r="K25" s="22"/>
      <c r="L25" s="60"/>
      <c r="M25" s="60"/>
      <c r="N25" s="60"/>
      <c r="O25" s="60"/>
      <c r="P25" s="60"/>
      <c r="Q25" s="60"/>
      <c r="R25" s="60"/>
      <c r="S25" s="60"/>
      <c r="T25" s="60"/>
      <c r="U25" s="60"/>
      <c r="Y25" t="str">
        <f t="shared" si="1"/>
        <v/>
      </c>
    </row>
    <row r="26" spans="1:25" x14ac:dyDescent="0.2">
      <c r="A26" s="86"/>
      <c r="B26" s="86"/>
      <c r="C26" s="86"/>
      <c r="D26" s="86"/>
      <c r="F26" s="23"/>
      <c r="G26" s="22"/>
      <c r="I26" s="22"/>
      <c r="J26" s="22"/>
      <c r="K26" s="22"/>
      <c r="L26" s="60"/>
      <c r="M26" s="60"/>
      <c r="N26" s="60"/>
      <c r="O26" s="60"/>
      <c r="P26" s="60"/>
      <c r="Q26" s="60"/>
      <c r="R26" s="60"/>
      <c r="S26" s="60"/>
      <c r="T26" s="60"/>
      <c r="U26" s="60"/>
      <c r="Y26" t="str">
        <f t="shared" si="1"/>
        <v/>
      </c>
    </row>
    <row r="27" spans="1:25" x14ac:dyDescent="0.2">
      <c r="A27" s="86"/>
      <c r="B27" s="86"/>
      <c r="C27" s="86"/>
      <c r="D27" s="86"/>
      <c r="F27" s="23"/>
      <c r="G27" s="22"/>
      <c r="I27" s="22"/>
      <c r="J27" s="22"/>
      <c r="K27" s="22"/>
      <c r="L27" s="60"/>
      <c r="M27" s="60"/>
      <c r="N27" s="60"/>
      <c r="O27" s="60"/>
      <c r="P27" s="60"/>
      <c r="Q27" s="60"/>
      <c r="R27" s="60"/>
      <c r="S27" s="60"/>
      <c r="T27" s="60"/>
      <c r="U27" s="60"/>
      <c r="Y27" t="str">
        <f t="shared" si="1"/>
        <v/>
      </c>
    </row>
    <row r="28" spans="1:25" x14ac:dyDescent="0.2">
      <c r="A28" s="86"/>
      <c r="B28" s="86"/>
      <c r="C28" s="86"/>
      <c r="D28" s="86"/>
      <c r="F28" s="23"/>
      <c r="G28" s="22"/>
      <c r="I28" s="22"/>
      <c r="J28" s="22"/>
      <c r="K28" s="22"/>
      <c r="L28" s="60"/>
      <c r="M28" s="60"/>
      <c r="N28" s="60"/>
      <c r="O28" s="60"/>
      <c r="P28" s="60"/>
      <c r="Q28" s="60"/>
      <c r="R28" s="60"/>
      <c r="S28" s="60"/>
      <c r="T28" s="60"/>
      <c r="U28" s="60"/>
      <c r="Y28" t="str">
        <f t="shared" si="1"/>
        <v/>
      </c>
    </row>
    <row r="29" spans="1:25" x14ac:dyDescent="0.2">
      <c r="A29" s="86"/>
      <c r="B29" s="86"/>
      <c r="C29" s="86"/>
      <c r="D29" s="86"/>
      <c r="F29" s="23"/>
      <c r="G29" s="22"/>
      <c r="I29" s="22"/>
      <c r="J29" s="22"/>
      <c r="K29" s="22"/>
      <c r="L29" s="60"/>
      <c r="M29" s="60"/>
      <c r="N29" s="60"/>
      <c r="O29" s="60"/>
      <c r="P29" s="60"/>
      <c r="Q29" s="60"/>
      <c r="R29" s="60"/>
      <c r="S29" s="60"/>
      <c r="T29" s="60"/>
      <c r="U29" s="60"/>
      <c r="Y29" t="str">
        <f t="shared" si="1"/>
        <v/>
      </c>
    </row>
    <row r="30" spans="1:25" x14ac:dyDescent="0.2">
      <c r="A30" s="86"/>
      <c r="B30" s="86"/>
      <c r="C30" s="86"/>
      <c r="D30" s="86"/>
      <c r="F30" s="23"/>
      <c r="G30" s="22"/>
      <c r="I30" s="22"/>
      <c r="J30" s="22"/>
      <c r="K30" s="22"/>
      <c r="L30" s="60"/>
      <c r="M30" s="60"/>
      <c r="N30" s="60"/>
      <c r="O30" s="60"/>
      <c r="P30" s="60"/>
      <c r="Q30" s="60"/>
      <c r="R30" s="60"/>
      <c r="S30" s="60"/>
      <c r="T30" s="60"/>
      <c r="U30" s="60"/>
      <c r="Y30" t="str">
        <f t="shared" si="1"/>
        <v/>
      </c>
    </row>
    <row r="31" spans="1:25" x14ac:dyDescent="0.2">
      <c r="A31" s="86"/>
      <c r="B31" s="86"/>
      <c r="C31" s="86"/>
      <c r="D31" s="86"/>
      <c r="F31" s="23"/>
      <c r="G31" s="22"/>
      <c r="I31" s="22"/>
      <c r="J31" s="22"/>
      <c r="K31" s="22"/>
      <c r="L31" s="60"/>
      <c r="M31" s="60"/>
      <c r="N31" s="60"/>
      <c r="O31" s="60"/>
      <c r="P31" s="60"/>
      <c r="Q31" s="60"/>
      <c r="R31" s="60"/>
      <c r="S31" s="60"/>
      <c r="T31" s="60"/>
      <c r="U31" s="60"/>
      <c r="Y31" t="str">
        <f t="shared" si="1"/>
        <v/>
      </c>
    </row>
    <row r="32" spans="1:25" x14ac:dyDescent="0.2">
      <c r="A32" s="86"/>
      <c r="B32" s="86"/>
      <c r="C32" s="86"/>
      <c r="D32" s="86"/>
      <c r="F32" s="23"/>
      <c r="G32" s="22"/>
      <c r="I32" s="22"/>
      <c r="J32" s="22"/>
      <c r="K32" s="22"/>
      <c r="L32" s="60"/>
      <c r="M32" s="60"/>
      <c r="N32" s="60"/>
      <c r="O32" s="60"/>
      <c r="P32" s="60"/>
      <c r="Q32" s="60"/>
      <c r="R32" s="60"/>
      <c r="S32" s="60"/>
      <c r="T32" s="60"/>
      <c r="U32" s="60"/>
      <c r="Y32" t="str">
        <f t="shared" si="1"/>
        <v/>
      </c>
    </row>
    <row r="33" spans="1:25" x14ac:dyDescent="0.2">
      <c r="A33" s="86"/>
      <c r="B33" s="86"/>
      <c r="C33" s="86"/>
      <c r="D33" s="86"/>
      <c r="F33" s="23"/>
      <c r="G33" s="22"/>
      <c r="I33" s="22"/>
      <c r="J33" s="22"/>
      <c r="K33" s="22"/>
      <c r="L33" s="60"/>
      <c r="M33" s="60"/>
      <c r="N33" s="60"/>
      <c r="O33" s="60"/>
      <c r="P33" s="60"/>
      <c r="Q33" s="60"/>
      <c r="R33" s="60"/>
      <c r="S33" s="60"/>
      <c r="T33" s="60"/>
      <c r="U33" s="60"/>
      <c r="Y33" t="str">
        <f t="shared" si="1"/>
        <v/>
      </c>
    </row>
    <row r="34" spans="1:25" x14ac:dyDescent="0.2">
      <c r="A34" s="86"/>
      <c r="B34" s="86"/>
      <c r="C34" s="86"/>
      <c r="D34" s="86"/>
      <c r="F34" s="23"/>
      <c r="G34" s="22"/>
      <c r="I34" s="22"/>
      <c r="J34" s="22"/>
      <c r="K34" s="22"/>
      <c r="L34" s="60"/>
      <c r="M34" s="60"/>
      <c r="N34" s="60"/>
      <c r="O34" s="60"/>
      <c r="P34" s="60"/>
      <c r="Q34" s="60"/>
      <c r="R34" s="60"/>
      <c r="S34" s="60"/>
      <c r="T34" s="60"/>
      <c r="U34" s="60"/>
      <c r="Y34" t="str">
        <f t="shared" si="1"/>
        <v/>
      </c>
    </row>
    <row r="35" spans="1:25" x14ac:dyDescent="0.2">
      <c r="A35" s="86"/>
      <c r="B35" s="86"/>
      <c r="C35" s="86"/>
      <c r="D35" s="86"/>
      <c r="F35" s="23"/>
      <c r="G35" s="22"/>
      <c r="I35" s="22"/>
      <c r="J35" s="22"/>
      <c r="K35" s="22"/>
      <c r="L35" s="60"/>
      <c r="M35" s="60"/>
      <c r="N35" s="60"/>
      <c r="O35" s="60"/>
      <c r="P35" s="60"/>
      <c r="Q35" s="60"/>
      <c r="R35" s="60"/>
      <c r="S35" s="60"/>
      <c r="T35" s="60"/>
      <c r="U35" s="60"/>
      <c r="Y35" t="str">
        <f t="shared" si="1"/>
        <v/>
      </c>
    </row>
    <row r="36" spans="1:25" x14ac:dyDescent="0.2">
      <c r="A36" s="86"/>
      <c r="B36" s="86"/>
      <c r="C36" s="86"/>
      <c r="D36" s="86"/>
      <c r="F36" s="23"/>
      <c r="G36" s="22"/>
      <c r="I36" s="22"/>
      <c r="J36" s="22"/>
      <c r="K36" s="22"/>
      <c r="L36" s="60"/>
      <c r="M36" s="60"/>
      <c r="N36" s="60"/>
      <c r="O36" s="60"/>
      <c r="P36" s="60"/>
      <c r="Q36" s="60"/>
      <c r="R36" s="60"/>
      <c r="S36" s="60"/>
      <c r="T36" s="60"/>
      <c r="U36" s="60"/>
      <c r="Y36" t="str">
        <f t="shared" si="1"/>
        <v/>
      </c>
    </row>
    <row r="37" spans="1:25" x14ac:dyDescent="0.2">
      <c r="A37" s="86"/>
      <c r="B37" s="86"/>
      <c r="C37" s="86"/>
      <c r="D37" s="86"/>
      <c r="F37" s="16"/>
      <c r="G37" s="22"/>
      <c r="I37" s="22"/>
      <c r="J37" s="22"/>
      <c r="K37" s="22"/>
      <c r="L37" s="60"/>
      <c r="M37" s="60"/>
      <c r="N37" s="60"/>
      <c r="O37" s="60"/>
      <c r="P37" s="60"/>
      <c r="Q37" s="60"/>
      <c r="R37" s="60"/>
      <c r="S37" s="60"/>
      <c r="T37" s="60"/>
      <c r="U37" s="60"/>
      <c r="Y37" t="str">
        <f t="shared" si="1"/>
        <v/>
      </c>
    </row>
    <row r="38" spans="1:25" x14ac:dyDescent="0.2">
      <c r="A38" s="86"/>
      <c r="B38" s="86"/>
      <c r="C38" s="86"/>
      <c r="D38" s="86"/>
      <c r="I38" s="22"/>
      <c r="J38" s="22"/>
      <c r="K38" s="22"/>
      <c r="L38" s="60"/>
      <c r="M38" s="60"/>
      <c r="N38" s="60"/>
      <c r="O38" s="60"/>
      <c r="P38" s="60"/>
      <c r="Q38" s="60"/>
      <c r="R38" s="60"/>
      <c r="S38" s="60"/>
      <c r="T38" s="60"/>
      <c r="U38" s="60"/>
      <c r="Y38" t="str">
        <f t="shared" si="1"/>
        <v/>
      </c>
    </row>
    <row r="39" spans="1:25" x14ac:dyDescent="0.2">
      <c r="A39" s="86"/>
      <c r="B39" s="86"/>
      <c r="C39" s="86"/>
      <c r="D39" s="86"/>
      <c r="F39" s="24"/>
      <c r="G39" s="22"/>
      <c r="H39" s="22"/>
      <c r="I39" s="22"/>
      <c r="J39" s="22"/>
      <c r="K39" s="22"/>
      <c r="L39" s="60"/>
      <c r="M39" s="60"/>
      <c r="N39" s="60"/>
      <c r="O39" s="60"/>
      <c r="P39" s="60"/>
      <c r="Q39" s="60"/>
      <c r="R39" s="60"/>
      <c r="S39" s="60"/>
      <c r="T39" s="60"/>
      <c r="U39" s="60"/>
      <c r="Y39" t="str">
        <f t="shared" si="1"/>
        <v/>
      </c>
    </row>
    <row r="40" spans="1:25" x14ac:dyDescent="0.2">
      <c r="A40" s="86"/>
      <c r="B40" s="86"/>
      <c r="C40" s="86"/>
      <c r="D40" s="86"/>
      <c r="F40" s="24"/>
      <c r="G40" s="22"/>
      <c r="H40" s="22"/>
      <c r="I40" s="22"/>
      <c r="J40" s="22"/>
      <c r="K40" s="22"/>
      <c r="L40" s="60"/>
      <c r="M40" s="60"/>
      <c r="N40" s="60"/>
      <c r="O40" s="60"/>
      <c r="P40" s="60"/>
      <c r="Q40" s="60"/>
      <c r="R40" s="60"/>
      <c r="S40" s="60"/>
      <c r="T40" s="60"/>
      <c r="U40" s="60"/>
      <c r="Y40" t="str">
        <f t="shared" si="1"/>
        <v/>
      </c>
    </row>
    <row r="41" spans="1:25" x14ac:dyDescent="0.2">
      <c r="A41" s="86"/>
      <c r="B41" s="86"/>
      <c r="C41" s="86"/>
      <c r="D41" s="86"/>
      <c r="F41" s="16"/>
      <c r="G41" s="22"/>
      <c r="H41" s="22"/>
      <c r="I41" s="22"/>
      <c r="J41" s="22"/>
      <c r="K41" s="22"/>
      <c r="L41" s="60"/>
      <c r="M41" s="60"/>
      <c r="N41" s="60"/>
      <c r="O41" s="60"/>
      <c r="P41" s="60"/>
      <c r="Q41" s="60"/>
      <c r="R41" s="60"/>
      <c r="S41" s="60"/>
      <c r="T41" s="60"/>
      <c r="U41" s="60"/>
      <c r="Y41" t="str">
        <f t="shared" si="1"/>
        <v/>
      </c>
    </row>
    <row r="42" spans="1:25" x14ac:dyDescent="0.2">
      <c r="A42" s="86"/>
      <c r="B42" s="86"/>
      <c r="C42" s="86"/>
      <c r="D42" s="86"/>
      <c r="F42" s="60"/>
      <c r="G42" s="60"/>
      <c r="H42" s="60"/>
      <c r="I42" s="60"/>
      <c r="J42" s="60"/>
      <c r="K42" s="60"/>
      <c r="L42" s="60"/>
      <c r="M42" s="60"/>
      <c r="N42" s="60"/>
      <c r="O42" s="60"/>
      <c r="P42" s="60"/>
      <c r="Q42" s="60"/>
      <c r="R42" s="60"/>
      <c r="S42" s="60"/>
      <c r="T42" s="60"/>
      <c r="U42" s="60"/>
      <c r="Y42" t="str">
        <f t="shared" si="1"/>
        <v/>
      </c>
    </row>
    <row r="43" spans="1:25" x14ac:dyDescent="0.2">
      <c r="A43" s="86"/>
      <c r="B43" s="86"/>
      <c r="C43" s="86"/>
      <c r="D43" s="86"/>
      <c r="F43" s="60"/>
      <c r="G43" s="60"/>
      <c r="H43" s="60"/>
      <c r="I43" s="60"/>
      <c r="J43" s="60"/>
      <c r="K43" s="60"/>
      <c r="L43" s="60"/>
      <c r="M43" s="60"/>
      <c r="N43" s="60"/>
      <c r="O43" s="60"/>
      <c r="P43" s="60"/>
      <c r="Q43" s="60"/>
      <c r="R43" s="60"/>
      <c r="S43" s="60"/>
      <c r="T43" s="60"/>
      <c r="U43" s="60"/>
      <c r="V43" t="str">
        <f t="shared" si="0"/>
        <v/>
      </c>
      <c r="W43" t="str">
        <f t="shared" si="0"/>
        <v/>
      </c>
      <c r="X43" t="str">
        <f t="shared" si="1"/>
        <v/>
      </c>
      <c r="Y43" t="str">
        <f t="shared" si="1"/>
        <v/>
      </c>
    </row>
    <row r="44" spans="1:25" x14ac:dyDescent="0.2">
      <c r="A44" s="86"/>
      <c r="B44" s="86"/>
      <c r="C44" s="86"/>
      <c r="D44" s="86"/>
      <c r="V44" t="str">
        <f t="shared" si="0"/>
        <v/>
      </c>
      <c r="W44" t="str">
        <f t="shared" si="0"/>
        <v/>
      </c>
      <c r="X44" t="str">
        <f t="shared" si="1"/>
        <v/>
      </c>
      <c r="Y44" t="str">
        <f t="shared" si="1"/>
        <v/>
      </c>
    </row>
    <row r="45" spans="1:25" x14ac:dyDescent="0.2">
      <c r="A45" s="86"/>
      <c r="B45" s="86"/>
      <c r="C45" s="86"/>
      <c r="D45" s="86"/>
      <c r="V45" t="str">
        <f t="shared" si="0"/>
        <v/>
      </c>
      <c r="W45" t="str">
        <f t="shared" si="0"/>
        <v/>
      </c>
      <c r="X45" t="str">
        <f t="shared" si="1"/>
        <v/>
      </c>
      <c r="Y45" t="str">
        <f t="shared" si="1"/>
        <v/>
      </c>
    </row>
    <row r="46" spans="1:25" x14ac:dyDescent="0.2">
      <c r="A46" s="86"/>
      <c r="B46" s="86"/>
      <c r="C46" s="86"/>
      <c r="D46" s="86"/>
      <c r="V46" t="str">
        <f t="shared" si="0"/>
        <v/>
      </c>
      <c r="W46" t="str">
        <f t="shared" si="0"/>
        <v/>
      </c>
      <c r="X46" t="str">
        <f t="shared" si="1"/>
        <v/>
      </c>
      <c r="Y46" t="str">
        <f t="shared" si="1"/>
        <v/>
      </c>
    </row>
    <row r="47" spans="1:25" x14ac:dyDescent="0.2">
      <c r="A47" s="86"/>
      <c r="B47" s="86"/>
      <c r="C47" s="86"/>
      <c r="D47" s="86"/>
      <c r="V47" t="str">
        <f t="shared" si="0"/>
        <v/>
      </c>
      <c r="W47" t="str">
        <f t="shared" si="0"/>
        <v/>
      </c>
      <c r="X47" t="str">
        <f t="shared" si="1"/>
        <v/>
      </c>
      <c r="Y47" t="str">
        <f t="shared" si="1"/>
        <v/>
      </c>
    </row>
    <row r="48" spans="1:25" x14ac:dyDescent="0.2">
      <c r="A48" s="86"/>
      <c r="B48" s="86"/>
      <c r="C48" s="86"/>
      <c r="D48" s="86"/>
      <c r="V48" t="str">
        <f t="shared" si="0"/>
        <v/>
      </c>
      <c r="W48" t="str">
        <f t="shared" si="0"/>
        <v/>
      </c>
      <c r="X48" t="str">
        <f t="shared" si="1"/>
        <v/>
      </c>
      <c r="Y48" t="str">
        <f t="shared" si="1"/>
        <v/>
      </c>
    </row>
    <row r="49" spans="1:25" x14ac:dyDescent="0.2">
      <c r="A49" s="86"/>
      <c r="B49" s="86"/>
      <c r="C49" s="86"/>
      <c r="D49" s="86"/>
      <c r="V49" t="str">
        <f t="shared" si="0"/>
        <v/>
      </c>
      <c r="W49" t="str">
        <f t="shared" si="0"/>
        <v/>
      </c>
      <c r="X49" t="str">
        <f t="shared" si="1"/>
        <v/>
      </c>
      <c r="Y49" t="str">
        <f t="shared" si="1"/>
        <v/>
      </c>
    </row>
    <row r="50" spans="1:25" x14ac:dyDescent="0.2">
      <c r="A50" s="86"/>
      <c r="B50" s="86"/>
      <c r="C50" s="86"/>
      <c r="D50" s="86"/>
      <c r="V50" t="str">
        <f t="shared" si="0"/>
        <v/>
      </c>
      <c r="W50" t="str">
        <f t="shared" si="0"/>
        <v/>
      </c>
      <c r="X50" t="str">
        <f t="shared" si="1"/>
        <v/>
      </c>
      <c r="Y50" t="str">
        <f t="shared" si="1"/>
        <v/>
      </c>
    </row>
    <row r="51" spans="1:25" x14ac:dyDescent="0.2">
      <c r="A51" s="86"/>
      <c r="B51" s="86"/>
      <c r="C51" s="86"/>
      <c r="D51" s="86"/>
      <c r="V51" t="str">
        <f t="shared" si="0"/>
        <v/>
      </c>
      <c r="W51" t="str">
        <f t="shared" si="0"/>
        <v/>
      </c>
      <c r="X51" t="str">
        <f t="shared" si="1"/>
        <v/>
      </c>
      <c r="Y51" t="str">
        <f t="shared" si="1"/>
        <v/>
      </c>
    </row>
    <row r="52" spans="1:25" x14ac:dyDescent="0.2">
      <c r="A52" s="86"/>
      <c r="B52" s="86"/>
      <c r="C52" s="86"/>
      <c r="D52" s="86"/>
      <c r="V52" t="str">
        <f t="shared" si="0"/>
        <v/>
      </c>
      <c r="W52" t="str">
        <f t="shared" si="0"/>
        <v/>
      </c>
      <c r="X52" t="str">
        <f t="shared" si="1"/>
        <v/>
      </c>
      <c r="Y52" t="str">
        <f t="shared" si="1"/>
        <v/>
      </c>
    </row>
    <row r="53" spans="1:25" x14ac:dyDescent="0.2">
      <c r="A53" s="86"/>
      <c r="B53" s="86"/>
      <c r="C53" s="86"/>
      <c r="D53" s="86"/>
      <c r="V53" t="str">
        <f t="shared" si="0"/>
        <v/>
      </c>
      <c r="W53" t="str">
        <f t="shared" si="0"/>
        <v/>
      </c>
      <c r="X53" t="str">
        <f t="shared" si="1"/>
        <v/>
      </c>
      <c r="Y53" t="str">
        <f t="shared" si="1"/>
        <v/>
      </c>
    </row>
    <row r="54" spans="1:25" x14ac:dyDescent="0.2">
      <c r="A54" s="86"/>
      <c r="B54" s="86"/>
      <c r="C54" s="86"/>
      <c r="D54" s="86"/>
      <c r="V54" t="str">
        <f t="shared" si="0"/>
        <v/>
      </c>
      <c r="W54" t="str">
        <f t="shared" si="0"/>
        <v/>
      </c>
      <c r="X54" t="str">
        <f t="shared" si="1"/>
        <v/>
      </c>
      <c r="Y54" t="str">
        <f t="shared" si="1"/>
        <v/>
      </c>
    </row>
    <row r="55" spans="1:25" x14ac:dyDescent="0.2">
      <c r="A55" s="86"/>
      <c r="B55" s="86"/>
      <c r="C55" s="86"/>
      <c r="D55" s="86"/>
      <c r="V55" t="str">
        <f t="shared" si="0"/>
        <v/>
      </c>
      <c r="W55" t="str">
        <f t="shared" si="0"/>
        <v/>
      </c>
      <c r="X55" t="str">
        <f t="shared" si="1"/>
        <v/>
      </c>
      <c r="Y55" t="str">
        <f t="shared" si="1"/>
        <v/>
      </c>
    </row>
    <row r="56" spans="1:25" x14ac:dyDescent="0.2">
      <c r="A56" s="86"/>
      <c r="B56" s="86"/>
      <c r="C56" s="86"/>
      <c r="D56" s="86"/>
      <c r="V56" t="str">
        <f t="shared" si="0"/>
        <v/>
      </c>
      <c r="W56" t="str">
        <f t="shared" si="0"/>
        <v/>
      </c>
      <c r="X56" t="str">
        <f t="shared" si="1"/>
        <v/>
      </c>
      <c r="Y56" t="str">
        <f t="shared" si="1"/>
        <v/>
      </c>
    </row>
    <row r="57" spans="1:25" x14ac:dyDescent="0.2">
      <c r="A57" s="86"/>
      <c r="B57" s="86"/>
      <c r="C57" s="86"/>
      <c r="D57" s="86"/>
      <c r="V57" t="str">
        <f t="shared" si="0"/>
        <v/>
      </c>
      <c r="W57" t="str">
        <f t="shared" si="0"/>
        <v/>
      </c>
      <c r="X57" t="str">
        <f t="shared" si="1"/>
        <v/>
      </c>
      <c r="Y57" t="str">
        <f t="shared" si="1"/>
        <v/>
      </c>
    </row>
    <row r="58" spans="1:25" x14ac:dyDescent="0.2">
      <c r="V58" t="str">
        <f t="shared" si="0"/>
        <v/>
      </c>
      <c r="W58" t="str">
        <f t="shared" si="0"/>
        <v/>
      </c>
      <c r="X58" t="str">
        <f t="shared" si="1"/>
        <v/>
      </c>
      <c r="Y58" t="str">
        <f t="shared" si="1"/>
        <v/>
      </c>
    </row>
    <row r="59" spans="1:25" x14ac:dyDescent="0.2">
      <c r="V59" t="str">
        <f t="shared" si="0"/>
        <v/>
      </c>
      <c r="W59" t="str">
        <f t="shared" si="0"/>
        <v/>
      </c>
      <c r="X59" t="str">
        <f t="shared" si="1"/>
        <v/>
      </c>
      <c r="Y59" t="str">
        <f t="shared" si="1"/>
        <v/>
      </c>
    </row>
    <row r="60" spans="1:25" x14ac:dyDescent="0.2">
      <c r="V60" t="str">
        <f t="shared" si="0"/>
        <v/>
      </c>
      <c r="W60" t="str">
        <f t="shared" si="0"/>
        <v/>
      </c>
      <c r="X60" t="str">
        <f t="shared" si="1"/>
        <v/>
      </c>
      <c r="Y60" t="str">
        <f t="shared" si="1"/>
        <v/>
      </c>
    </row>
    <row r="61" spans="1:25" x14ac:dyDescent="0.2">
      <c r="V61" t="str">
        <f t="shared" si="0"/>
        <v/>
      </c>
      <c r="W61" t="str">
        <f t="shared" si="0"/>
        <v/>
      </c>
      <c r="X61" t="str">
        <f t="shared" si="1"/>
        <v/>
      </c>
      <c r="Y61" t="str">
        <f t="shared" si="1"/>
        <v/>
      </c>
    </row>
    <row r="62" spans="1:25" x14ac:dyDescent="0.2">
      <c r="V62" t="str">
        <f t="shared" si="0"/>
        <v/>
      </c>
      <c r="W62" t="str">
        <f t="shared" si="0"/>
        <v/>
      </c>
      <c r="X62" t="str">
        <f t="shared" si="1"/>
        <v/>
      </c>
      <c r="Y62" t="str">
        <f t="shared" si="1"/>
        <v/>
      </c>
    </row>
    <row r="63" spans="1:25" x14ac:dyDescent="0.2">
      <c r="V63" t="str">
        <f t="shared" si="0"/>
        <v/>
      </c>
      <c r="W63" t="str">
        <f t="shared" si="0"/>
        <v/>
      </c>
      <c r="X63" t="str">
        <f t="shared" si="1"/>
        <v/>
      </c>
      <c r="Y63" t="str">
        <f t="shared" si="1"/>
        <v/>
      </c>
    </row>
    <row r="64" spans="1:25" x14ac:dyDescent="0.2">
      <c r="V64" t="str">
        <f t="shared" si="0"/>
        <v/>
      </c>
      <c r="W64" t="str">
        <f t="shared" si="0"/>
        <v/>
      </c>
      <c r="X64" t="str">
        <f t="shared" si="1"/>
        <v/>
      </c>
      <c r="Y64" t="str">
        <f t="shared" si="1"/>
        <v/>
      </c>
    </row>
    <row r="65" spans="22:25" x14ac:dyDescent="0.2">
      <c r="V65" t="str">
        <f t="shared" si="0"/>
        <v/>
      </c>
      <c r="W65" t="str">
        <f t="shared" si="0"/>
        <v/>
      </c>
      <c r="X65" t="str">
        <f t="shared" si="1"/>
        <v/>
      </c>
      <c r="Y65" t="str">
        <f t="shared" si="1"/>
        <v/>
      </c>
    </row>
    <row r="66" spans="22:25" x14ac:dyDescent="0.2">
      <c r="V66" t="str">
        <f t="shared" si="0"/>
        <v/>
      </c>
      <c r="W66" t="str">
        <f t="shared" si="0"/>
        <v/>
      </c>
      <c r="X66" t="str">
        <f t="shared" si="1"/>
        <v/>
      </c>
      <c r="Y66" t="str">
        <f t="shared" si="1"/>
        <v/>
      </c>
    </row>
    <row r="67" spans="22:25" x14ac:dyDescent="0.2">
      <c r="V67" t="str">
        <f t="shared" si="0"/>
        <v/>
      </c>
      <c r="W67" t="str">
        <f t="shared" si="0"/>
        <v/>
      </c>
      <c r="X67" t="str">
        <f t="shared" si="1"/>
        <v/>
      </c>
      <c r="Y67" t="str">
        <f t="shared" si="1"/>
        <v/>
      </c>
    </row>
    <row r="68" spans="22:25" x14ac:dyDescent="0.2">
      <c r="V68" t="str">
        <f t="shared" si="0"/>
        <v/>
      </c>
      <c r="W68" t="str">
        <f t="shared" si="0"/>
        <v/>
      </c>
      <c r="X68" t="str">
        <f t="shared" si="1"/>
        <v/>
      </c>
      <c r="Y68" t="str">
        <f t="shared" si="1"/>
        <v/>
      </c>
    </row>
    <row r="69" spans="22:25" x14ac:dyDescent="0.2">
      <c r="V69" t="str">
        <f t="shared" si="0"/>
        <v/>
      </c>
      <c r="W69" t="str">
        <f t="shared" si="0"/>
        <v/>
      </c>
      <c r="X69" t="str">
        <f t="shared" si="1"/>
        <v/>
      </c>
      <c r="Y69" t="str">
        <f t="shared" si="1"/>
        <v/>
      </c>
    </row>
    <row r="70" spans="22:25" x14ac:dyDescent="0.2">
      <c r="V70" t="str">
        <f t="shared" si="0"/>
        <v/>
      </c>
      <c r="W70" t="str">
        <f t="shared" si="0"/>
        <v/>
      </c>
      <c r="X70" t="str">
        <f t="shared" si="1"/>
        <v/>
      </c>
      <c r="Y70" t="str">
        <f t="shared" si="1"/>
        <v/>
      </c>
    </row>
    <row r="71" spans="22:25" x14ac:dyDescent="0.2">
      <c r="V71" t="str">
        <f t="shared" si="0"/>
        <v/>
      </c>
      <c r="W71" t="str">
        <f t="shared" si="0"/>
        <v/>
      </c>
      <c r="X71" t="str">
        <f t="shared" si="1"/>
        <v/>
      </c>
      <c r="Y71" t="str">
        <f t="shared" si="1"/>
        <v/>
      </c>
    </row>
    <row r="72" spans="22:25" x14ac:dyDescent="0.2">
      <c r="V72" t="str">
        <f t="shared" si="0"/>
        <v/>
      </c>
      <c r="W72" t="str">
        <f t="shared" si="0"/>
        <v/>
      </c>
      <c r="X72" t="str">
        <f t="shared" si="1"/>
        <v/>
      </c>
      <c r="Y72" t="str">
        <f t="shared" si="1"/>
        <v/>
      </c>
    </row>
    <row r="73" spans="22:25" x14ac:dyDescent="0.2">
      <c r="V73" t="str">
        <f t="shared" si="0"/>
        <v/>
      </c>
      <c r="W73" t="str">
        <f t="shared" si="0"/>
        <v/>
      </c>
      <c r="X73" t="str">
        <f t="shared" si="1"/>
        <v/>
      </c>
      <c r="Y73" t="str">
        <f t="shared" si="1"/>
        <v/>
      </c>
    </row>
    <row r="74" spans="22:25" x14ac:dyDescent="0.2">
      <c r="V74" t="str">
        <f t="shared" si="0"/>
        <v/>
      </c>
      <c r="W74" t="str">
        <f t="shared" si="0"/>
        <v/>
      </c>
      <c r="X74" t="str">
        <f t="shared" si="1"/>
        <v/>
      </c>
      <c r="Y74" t="str">
        <f t="shared" si="1"/>
        <v/>
      </c>
    </row>
    <row r="75" spans="22:25" x14ac:dyDescent="0.2">
      <c r="V75" t="str">
        <f t="shared" si="0"/>
        <v/>
      </c>
      <c r="W75" t="str">
        <f t="shared" si="0"/>
        <v/>
      </c>
      <c r="X75" t="str">
        <f t="shared" si="1"/>
        <v/>
      </c>
      <c r="Y75" t="str">
        <f t="shared" si="1"/>
        <v/>
      </c>
    </row>
    <row r="76" spans="22:25" x14ac:dyDescent="0.2">
      <c r="V76" t="str">
        <f t="shared" si="0"/>
        <v/>
      </c>
      <c r="W76" t="str">
        <f t="shared" si="0"/>
        <v/>
      </c>
      <c r="X76" t="str">
        <f t="shared" si="1"/>
        <v/>
      </c>
      <c r="Y76" t="str">
        <f t="shared" si="1"/>
        <v/>
      </c>
    </row>
    <row r="77" spans="22:25" x14ac:dyDescent="0.2">
      <c r="V77" t="str">
        <f t="shared" si="0"/>
        <v/>
      </c>
      <c r="W77" t="str">
        <f t="shared" si="0"/>
        <v/>
      </c>
      <c r="X77" t="str">
        <f t="shared" si="1"/>
        <v/>
      </c>
      <c r="Y77" t="str">
        <f t="shared" si="1"/>
        <v/>
      </c>
    </row>
    <row r="78" spans="22:25" x14ac:dyDescent="0.2">
      <c r="V78" t="str">
        <f t="shared" si="0"/>
        <v/>
      </c>
      <c r="W78" t="str">
        <f t="shared" si="0"/>
        <v/>
      </c>
      <c r="X78" t="str">
        <f t="shared" si="1"/>
        <v/>
      </c>
      <c r="Y78" t="str">
        <f t="shared" si="1"/>
        <v/>
      </c>
    </row>
    <row r="79" spans="22:25" x14ac:dyDescent="0.2">
      <c r="V79" t="str">
        <f t="shared" si="0"/>
        <v/>
      </c>
      <c r="W79" t="str">
        <f t="shared" si="0"/>
        <v/>
      </c>
      <c r="X79" t="str">
        <f t="shared" si="1"/>
        <v/>
      </c>
      <c r="Y79" t="str">
        <f t="shared" si="1"/>
        <v/>
      </c>
    </row>
    <row r="80" spans="22:25" x14ac:dyDescent="0.2">
      <c r="V80" t="str">
        <f t="shared" si="0"/>
        <v/>
      </c>
      <c r="W80" t="str">
        <f t="shared" si="0"/>
        <v/>
      </c>
      <c r="X80" t="str">
        <f t="shared" si="1"/>
        <v/>
      </c>
      <c r="Y80" t="str">
        <f t="shared" si="1"/>
        <v/>
      </c>
    </row>
    <row r="81" spans="22:25" x14ac:dyDescent="0.2">
      <c r="V81" t="str">
        <f t="shared" si="0"/>
        <v/>
      </c>
      <c r="W81" t="str">
        <f t="shared" si="0"/>
        <v/>
      </c>
      <c r="X81" t="str">
        <f t="shared" si="1"/>
        <v/>
      </c>
      <c r="Y81" t="str">
        <f t="shared" si="1"/>
        <v/>
      </c>
    </row>
    <row r="82" spans="22:25" x14ac:dyDescent="0.2">
      <c r="V82" t="str">
        <f t="shared" ref="V82:W120" si="2">TRIM(G82)</f>
        <v/>
      </c>
      <c r="W82" t="str">
        <f t="shared" si="2"/>
        <v/>
      </c>
      <c r="X82" t="str">
        <f t="shared" ref="X82:Y120" si="3">PROPER(V82)</f>
        <v/>
      </c>
      <c r="Y82" t="str">
        <f t="shared" si="3"/>
        <v/>
      </c>
    </row>
    <row r="83" spans="22:25" x14ac:dyDescent="0.2">
      <c r="V83" t="str">
        <f t="shared" si="2"/>
        <v/>
      </c>
      <c r="W83" t="str">
        <f t="shared" si="2"/>
        <v/>
      </c>
      <c r="X83" t="str">
        <f t="shared" si="3"/>
        <v/>
      </c>
      <c r="Y83" t="str">
        <f t="shared" si="3"/>
        <v/>
      </c>
    </row>
    <row r="84" spans="22:25" x14ac:dyDescent="0.2">
      <c r="V84" t="str">
        <f t="shared" si="2"/>
        <v/>
      </c>
      <c r="W84" t="str">
        <f t="shared" si="2"/>
        <v/>
      </c>
      <c r="X84" t="str">
        <f t="shared" si="3"/>
        <v/>
      </c>
      <c r="Y84" t="str">
        <f t="shared" si="3"/>
        <v/>
      </c>
    </row>
    <row r="85" spans="22:25" x14ac:dyDescent="0.2">
      <c r="V85" t="str">
        <f t="shared" si="2"/>
        <v/>
      </c>
      <c r="W85" t="str">
        <f t="shared" si="2"/>
        <v/>
      </c>
      <c r="X85" t="str">
        <f t="shared" si="3"/>
        <v/>
      </c>
      <c r="Y85" t="str">
        <f t="shared" si="3"/>
        <v/>
      </c>
    </row>
    <row r="86" spans="22:25" x14ac:dyDescent="0.2">
      <c r="V86" t="str">
        <f t="shared" si="2"/>
        <v/>
      </c>
      <c r="W86" t="str">
        <f t="shared" si="2"/>
        <v/>
      </c>
      <c r="X86" t="str">
        <f t="shared" si="3"/>
        <v/>
      </c>
      <c r="Y86" t="str">
        <f t="shared" si="3"/>
        <v/>
      </c>
    </row>
    <row r="87" spans="22:25" x14ac:dyDescent="0.2">
      <c r="V87" t="str">
        <f t="shared" si="2"/>
        <v/>
      </c>
      <c r="W87" t="str">
        <f t="shared" si="2"/>
        <v/>
      </c>
      <c r="X87" t="str">
        <f t="shared" si="3"/>
        <v/>
      </c>
      <c r="Y87" t="str">
        <f t="shared" si="3"/>
        <v/>
      </c>
    </row>
    <row r="88" spans="22:25" x14ac:dyDescent="0.2">
      <c r="V88" t="str">
        <f t="shared" si="2"/>
        <v/>
      </c>
      <c r="W88" t="str">
        <f t="shared" si="2"/>
        <v/>
      </c>
      <c r="X88" t="str">
        <f t="shared" si="3"/>
        <v/>
      </c>
      <c r="Y88" t="str">
        <f t="shared" si="3"/>
        <v/>
      </c>
    </row>
    <row r="89" spans="22:25" x14ac:dyDescent="0.2">
      <c r="V89" t="str">
        <f t="shared" si="2"/>
        <v/>
      </c>
      <c r="W89" t="str">
        <f t="shared" si="2"/>
        <v/>
      </c>
      <c r="X89" t="str">
        <f t="shared" si="3"/>
        <v/>
      </c>
      <c r="Y89" t="str">
        <f t="shared" si="3"/>
        <v/>
      </c>
    </row>
    <row r="90" spans="22:25" x14ac:dyDescent="0.2">
      <c r="V90" t="str">
        <f t="shared" si="2"/>
        <v/>
      </c>
      <c r="W90" t="str">
        <f t="shared" si="2"/>
        <v/>
      </c>
      <c r="X90" t="str">
        <f t="shared" si="3"/>
        <v/>
      </c>
      <c r="Y90" t="str">
        <f t="shared" si="3"/>
        <v/>
      </c>
    </row>
    <row r="91" spans="22:25" x14ac:dyDescent="0.2">
      <c r="V91" t="str">
        <f t="shared" si="2"/>
        <v/>
      </c>
      <c r="W91" t="str">
        <f t="shared" si="2"/>
        <v/>
      </c>
      <c r="X91" t="str">
        <f t="shared" si="3"/>
        <v/>
      </c>
      <c r="Y91" t="str">
        <f t="shared" si="3"/>
        <v/>
      </c>
    </row>
    <row r="92" spans="22:25" x14ac:dyDescent="0.2">
      <c r="V92" t="str">
        <f t="shared" si="2"/>
        <v/>
      </c>
      <c r="W92" t="str">
        <f t="shared" si="2"/>
        <v/>
      </c>
      <c r="X92" t="str">
        <f t="shared" si="3"/>
        <v/>
      </c>
      <c r="Y92" t="str">
        <f t="shared" si="3"/>
        <v/>
      </c>
    </row>
    <row r="93" spans="22:25" x14ac:dyDescent="0.2">
      <c r="V93" t="str">
        <f t="shared" si="2"/>
        <v/>
      </c>
      <c r="W93" t="str">
        <f t="shared" si="2"/>
        <v/>
      </c>
      <c r="X93" t="str">
        <f t="shared" si="3"/>
        <v/>
      </c>
      <c r="Y93" t="str">
        <f t="shared" si="3"/>
        <v/>
      </c>
    </row>
    <row r="94" spans="22:25" x14ac:dyDescent="0.2">
      <c r="V94" t="str">
        <f t="shared" si="2"/>
        <v/>
      </c>
      <c r="W94" t="str">
        <f t="shared" si="2"/>
        <v/>
      </c>
      <c r="X94" t="str">
        <f t="shared" si="3"/>
        <v/>
      </c>
      <c r="Y94" t="str">
        <f t="shared" si="3"/>
        <v/>
      </c>
    </row>
    <row r="95" spans="22:25" x14ac:dyDescent="0.2">
      <c r="V95" t="str">
        <f t="shared" si="2"/>
        <v/>
      </c>
      <c r="W95" t="str">
        <f t="shared" si="2"/>
        <v/>
      </c>
      <c r="X95" t="str">
        <f t="shared" si="3"/>
        <v/>
      </c>
      <c r="Y95" t="str">
        <f t="shared" si="3"/>
        <v/>
      </c>
    </row>
    <row r="96" spans="22:25" x14ac:dyDescent="0.2">
      <c r="V96" t="str">
        <f t="shared" si="2"/>
        <v/>
      </c>
      <c r="W96" t="str">
        <f t="shared" si="2"/>
        <v/>
      </c>
      <c r="X96" t="str">
        <f t="shared" si="3"/>
        <v/>
      </c>
      <c r="Y96" t="str">
        <f t="shared" si="3"/>
        <v/>
      </c>
    </row>
    <row r="97" spans="22:25" x14ac:dyDescent="0.2">
      <c r="V97" t="str">
        <f t="shared" si="2"/>
        <v/>
      </c>
      <c r="W97" t="str">
        <f t="shared" si="2"/>
        <v/>
      </c>
      <c r="X97" t="str">
        <f t="shared" si="3"/>
        <v/>
      </c>
      <c r="Y97" t="str">
        <f t="shared" si="3"/>
        <v/>
      </c>
    </row>
    <row r="98" spans="22:25" x14ac:dyDescent="0.2">
      <c r="V98" t="str">
        <f t="shared" si="2"/>
        <v/>
      </c>
      <c r="W98" t="str">
        <f t="shared" si="2"/>
        <v/>
      </c>
      <c r="X98" t="str">
        <f t="shared" si="3"/>
        <v/>
      </c>
      <c r="Y98" t="str">
        <f t="shared" si="3"/>
        <v/>
      </c>
    </row>
    <row r="99" spans="22:25" x14ac:dyDescent="0.2">
      <c r="V99" t="str">
        <f t="shared" si="2"/>
        <v/>
      </c>
      <c r="W99" t="str">
        <f t="shared" si="2"/>
        <v/>
      </c>
      <c r="X99" t="str">
        <f t="shared" si="3"/>
        <v/>
      </c>
      <c r="Y99" t="str">
        <f t="shared" si="3"/>
        <v/>
      </c>
    </row>
    <row r="100" spans="22:25" x14ac:dyDescent="0.2">
      <c r="V100" t="str">
        <f t="shared" si="2"/>
        <v/>
      </c>
      <c r="W100" t="str">
        <f t="shared" si="2"/>
        <v/>
      </c>
      <c r="X100" t="str">
        <f t="shared" si="3"/>
        <v/>
      </c>
      <c r="Y100" t="str">
        <f t="shared" si="3"/>
        <v/>
      </c>
    </row>
    <row r="101" spans="22:25" x14ac:dyDescent="0.2">
      <c r="V101" t="str">
        <f t="shared" si="2"/>
        <v/>
      </c>
      <c r="W101" t="str">
        <f t="shared" si="2"/>
        <v/>
      </c>
      <c r="X101" t="str">
        <f t="shared" si="3"/>
        <v/>
      </c>
      <c r="Y101" t="str">
        <f t="shared" si="3"/>
        <v/>
      </c>
    </row>
    <row r="102" spans="22:25" x14ac:dyDescent="0.2">
      <c r="V102" t="str">
        <f t="shared" si="2"/>
        <v/>
      </c>
      <c r="W102" t="str">
        <f t="shared" si="2"/>
        <v/>
      </c>
      <c r="X102" t="str">
        <f t="shared" si="3"/>
        <v/>
      </c>
      <c r="Y102" t="str">
        <f t="shared" si="3"/>
        <v/>
      </c>
    </row>
    <row r="103" spans="22:25" x14ac:dyDescent="0.2">
      <c r="V103" t="str">
        <f t="shared" si="2"/>
        <v/>
      </c>
      <c r="W103" t="str">
        <f t="shared" si="2"/>
        <v/>
      </c>
      <c r="X103" t="str">
        <f t="shared" si="3"/>
        <v/>
      </c>
      <c r="Y103" t="str">
        <f t="shared" si="3"/>
        <v/>
      </c>
    </row>
    <row r="104" spans="22:25" x14ac:dyDescent="0.2">
      <c r="V104" t="str">
        <f t="shared" si="2"/>
        <v/>
      </c>
      <c r="W104" t="str">
        <f t="shared" si="2"/>
        <v/>
      </c>
      <c r="X104" t="str">
        <f t="shared" si="3"/>
        <v/>
      </c>
      <c r="Y104" t="str">
        <f t="shared" si="3"/>
        <v/>
      </c>
    </row>
    <row r="105" spans="22:25" x14ac:dyDescent="0.2">
      <c r="V105" t="str">
        <f t="shared" si="2"/>
        <v/>
      </c>
      <c r="W105" t="str">
        <f t="shared" si="2"/>
        <v/>
      </c>
      <c r="X105" t="str">
        <f t="shared" si="3"/>
        <v/>
      </c>
      <c r="Y105" t="str">
        <f t="shared" si="3"/>
        <v/>
      </c>
    </row>
    <row r="106" spans="22:25" x14ac:dyDescent="0.2">
      <c r="V106" t="str">
        <f t="shared" si="2"/>
        <v/>
      </c>
      <c r="W106" t="str">
        <f t="shared" si="2"/>
        <v/>
      </c>
      <c r="X106" t="str">
        <f t="shared" si="3"/>
        <v/>
      </c>
      <c r="Y106" t="str">
        <f t="shared" si="3"/>
        <v/>
      </c>
    </row>
    <row r="107" spans="22:25" x14ac:dyDescent="0.2">
      <c r="V107" t="str">
        <f t="shared" si="2"/>
        <v/>
      </c>
      <c r="W107" t="str">
        <f t="shared" si="2"/>
        <v/>
      </c>
      <c r="X107" t="str">
        <f t="shared" si="3"/>
        <v/>
      </c>
      <c r="Y107" t="str">
        <f t="shared" si="3"/>
        <v/>
      </c>
    </row>
    <row r="108" spans="22:25" x14ac:dyDescent="0.2">
      <c r="V108" t="str">
        <f t="shared" si="2"/>
        <v/>
      </c>
      <c r="W108" t="str">
        <f t="shared" si="2"/>
        <v/>
      </c>
      <c r="X108" t="str">
        <f t="shared" si="3"/>
        <v/>
      </c>
      <c r="Y108" t="str">
        <f t="shared" si="3"/>
        <v/>
      </c>
    </row>
    <row r="109" spans="22:25" x14ac:dyDescent="0.2">
      <c r="V109" t="str">
        <f t="shared" si="2"/>
        <v/>
      </c>
      <c r="W109" t="str">
        <f t="shared" si="2"/>
        <v/>
      </c>
      <c r="X109" t="str">
        <f t="shared" si="3"/>
        <v/>
      </c>
      <c r="Y109" t="str">
        <f t="shared" si="3"/>
        <v/>
      </c>
    </row>
    <row r="110" spans="22:25" x14ac:dyDescent="0.2">
      <c r="V110" t="str">
        <f t="shared" si="2"/>
        <v/>
      </c>
      <c r="W110" t="str">
        <f t="shared" si="2"/>
        <v/>
      </c>
      <c r="X110" t="str">
        <f t="shared" si="3"/>
        <v/>
      </c>
      <c r="Y110" t="str">
        <f t="shared" si="3"/>
        <v/>
      </c>
    </row>
    <row r="111" spans="22:25" x14ac:dyDescent="0.2">
      <c r="V111" t="str">
        <f t="shared" si="2"/>
        <v/>
      </c>
      <c r="W111" t="str">
        <f t="shared" si="2"/>
        <v/>
      </c>
      <c r="X111" t="str">
        <f t="shared" si="3"/>
        <v/>
      </c>
      <c r="Y111" t="str">
        <f t="shared" si="3"/>
        <v/>
      </c>
    </row>
    <row r="112" spans="22:25" x14ac:dyDescent="0.2">
      <c r="V112" t="str">
        <f t="shared" si="2"/>
        <v/>
      </c>
      <c r="W112" t="str">
        <f t="shared" si="2"/>
        <v/>
      </c>
      <c r="X112" t="str">
        <f t="shared" si="3"/>
        <v/>
      </c>
      <c r="Y112" t="str">
        <f t="shared" si="3"/>
        <v/>
      </c>
    </row>
    <row r="113" spans="22:25" x14ac:dyDescent="0.2">
      <c r="V113" t="str">
        <f t="shared" si="2"/>
        <v/>
      </c>
      <c r="W113" t="str">
        <f t="shared" si="2"/>
        <v/>
      </c>
      <c r="X113" t="str">
        <f t="shared" si="3"/>
        <v/>
      </c>
      <c r="Y113" t="str">
        <f t="shared" si="3"/>
        <v/>
      </c>
    </row>
    <row r="114" spans="22:25" x14ac:dyDescent="0.2">
      <c r="V114" t="str">
        <f t="shared" si="2"/>
        <v/>
      </c>
      <c r="W114" t="str">
        <f t="shared" si="2"/>
        <v/>
      </c>
      <c r="X114" t="str">
        <f t="shared" si="3"/>
        <v/>
      </c>
      <c r="Y114" t="str">
        <f t="shared" si="3"/>
        <v/>
      </c>
    </row>
    <row r="115" spans="22:25" x14ac:dyDescent="0.2">
      <c r="V115" t="str">
        <f t="shared" si="2"/>
        <v/>
      </c>
      <c r="W115" t="str">
        <f t="shared" si="2"/>
        <v/>
      </c>
      <c r="X115" t="str">
        <f t="shared" si="3"/>
        <v/>
      </c>
      <c r="Y115" t="str">
        <f t="shared" si="3"/>
        <v/>
      </c>
    </row>
    <row r="116" spans="22:25" x14ac:dyDescent="0.2">
      <c r="V116" t="str">
        <f t="shared" si="2"/>
        <v/>
      </c>
      <c r="W116" t="str">
        <f t="shared" si="2"/>
        <v/>
      </c>
      <c r="X116" t="str">
        <f t="shared" si="3"/>
        <v/>
      </c>
      <c r="Y116" t="str">
        <f t="shared" si="3"/>
        <v/>
      </c>
    </row>
    <row r="117" spans="22:25" x14ac:dyDescent="0.2">
      <c r="V117" t="str">
        <f t="shared" si="2"/>
        <v/>
      </c>
      <c r="W117" t="str">
        <f t="shared" si="2"/>
        <v/>
      </c>
      <c r="X117" t="str">
        <f t="shared" si="3"/>
        <v/>
      </c>
      <c r="Y117" t="str">
        <f t="shared" si="3"/>
        <v/>
      </c>
    </row>
    <row r="118" spans="22:25" x14ac:dyDescent="0.2">
      <c r="V118" t="str">
        <f t="shared" si="2"/>
        <v/>
      </c>
      <c r="W118" t="str">
        <f t="shared" si="2"/>
        <v/>
      </c>
      <c r="X118" t="str">
        <f t="shared" si="3"/>
        <v/>
      </c>
      <c r="Y118" t="str">
        <f t="shared" si="3"/>
        <v/>
      </c>
    </row>
    <row r="119" spans="22:25" x14ac:dyDescent="0.2">
      <c r="V119" t="str">
        <f t="shared" si="2"/>
        <v/>
      </c>
      <c r="W119" t="str">
        <f t="shared" si="2"/>
        <v/>
      </c>
      <c r="X119" t="str">
        <f t="shared" si="3"/>
        <v/>
      </c>
      <c r="Y119" t="str">
        <f t="shared" si="3"/>
        <v/>
      </c>
    </row>
    <row r="120" spans="22:25" x14ac:dyDescent="0.2">
      <c r="V120" t="str">
        <f t="shared" si="2"/>
        <v/>
      </c>
      <c r="W120" t="str">
        <f t="shared" si="2"/>
        <v/>
      </c>
      <c r="X120" t="str">
        <f t="shared" si="3"/>
        <v/>
      </c>
      <c r="Y120" t="str">
        <f t="shared" si="3"/>
        <v/>
      </c>
    </row>
  </sheetData>
  <mergeCells count="2">
    <mergeCell ref="A4:D57"/>
    <mergeCell ref="A3:D3"/>
  </mergeCells>
  <conditionalFormatting sqref="O4:O17">
    <cfRule type="dataBar" priority="2">
      <dataBar>
        <cfvo type="min"/>
        <cfvo type="max"/>
        <color rgb="FF638EC6"/>
      </dataBar>
      <extLst>
        <ext xmlns:x14="http://schemas.microsoft.com/office/spreadsheetml/2009/9/main" uri="{B025F937-C7B1-47D3-B67F-A62EFF666E3E}">
          <x14:id>{6DFE8D15-3BBF-407F-9DDC-5388FBFF9D66}</x14:id>
        </ext>
      </extLst>
    </cfRule>
  </conditionalFormatting>
  <conditionalFormatting sqref="S4:S17">
    <cfRule type="aboveAverage" dxfId="25" priority="1" aboveAverage="0"/>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6DFE8D15-3BBF-407F-9DDC-5388FBFF9D66}">
            <x14:dataBar minLength="0" maxLength="100" gradient="0">
              <x14:cfvo type="autoMin"/>
              <x14:cfvo type="autoMax"/>
              <x14:negativeFillColor rgb="FFFF0000"/>
              <x14:axisColor rgb="FF000000"/>
            </x14:dataBar>
          </x14:cfRule>
          <xm:sqref>O4:O17</xm:sqref>
        </x14:conditionalFormatting>
      </x14:conditionalFormatting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tabColor theme="1"/>
  </sheetPr>
  <dimension ref="A1"/>
  <sheetViews>
    <sheetView workbookViewId="0"/>
  </sheetViews>
  <sheetFormatPr baseColWidth="10" defaultColWidth="8.83203125" defaultRowHeight="15" x14ac:dyDescent="0.2"/>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tabColor theme="8" tint="-0.249977111117893"/>
  </sheetPr>
  <dimension ref="A2:Y120"/>
  <sheetViews>
    <sheetView workbookViewId="0"/>
  </sheetViews>
  <sheetFormatPr baseColWidth="10" defaultColWidth="8.83203125" defaultRowHeight="15" x14ac:dyDescent="0.2"/>
  <cols>
    <col min="6" max="6" width="13.33203125" customWidth="1"/>
    <col min="7" max="7" width="12.6640625" customWidth="1"/>
    <col min="8" max="8" width="12.33203125" customWidth="1"/>
    <col min="9" max="10" width="16.1640625" bestFit="1" customWidth="1"/>
    <col min="11" max="11" width="23.83203125" bestFit="1" customWidth="1"/>
    <col min="12" max="12" width="17.6640625" customWidth="1"/>
    <col min="13" max="13" width="18.6640625" customWidth="1"/>
    <col min="14" max="14" width="24.1640625" customWidth="1"/>
    <col min="15" max="15" width="28.1640625" bestFit="1" customWidth="1"/>
    <col min="16" max="16" width="18.5" bestFit="1" customWidth="1"/>
    <col min="17" max="17" width="19.5" bestFit="1" customWidth="1"/>
    <col min="18" max="18" width="12" bestFit="1" customWidth="1"/>
    <col min="19" max="19" width="11.5" customWidth="1"/>
    <col min="20" max="20" width="21.6640625" customWidth="1"/>
    <col min="22" max="22" width="19.6640625" customWidth="1"/>
    <col min="23" max="23" width="18.6640625" customWidth="1"/>
    <col min="24" max="24" width="17.6640625" customWidth="1"/>
    <col min="25" max="25" width="16.5" customWidth="1"/>
  </cols>
  <sheetData>
    <row r="2" spans="1:25" ht="16" thickBot="1" x14ac:dyDescent="0.25"/>
    <row r="3" spans="1:25" ht="22" thickBot="1" x14ac:dyDescent="0.3">
      <c r="A3" s="87" t="s">
        <v>316</v>
      </c>
      <c r="B3" s="88"/>
      <c r="C3" s="88"/>
      <c r="D3" s="89"/>
      <c r="F3" t="s">
        <v>2</v>
      </c>
      <c r="G3" t="s">
        <v>3</v>
      </c>
      <c r="H3" t="s">
        <v>4</v>
      </c>
      <c r="I3" t="s">
        <v>152</v>
      </c>
      <c r="J3" t="s">
        <v>5</v>
      </c>
      <c r="K3" t="s">
        <v>6</v>
      </c>
      <c r="L3" t="s">
        <v>7</v>
      </c>
      <c r="M3" t="s">
        <v>12</v>
      </c>
      <c r="N3" t="s">
        <v>20</v>
      </c>
      <c r="O3" t="s">
        <v>21</v>
      </c>
      <c r="P3" t="s">
        <v>22</v>
      </c>
      <c r="Q3" t="s">
        <v>23</v>
      </c>
      <c r="R3" t="s">
        <v>24</v>
      </c>
      <c r="S3" t="s">
        <v>28</v>
      </c>
      <c r="T3" t="s">
        <v>58</v>
      </c>
      <c r="V3" t="s">
        <v>284</v>
      </c>
      <c r="W3" t="s">
        <v>285</v>
      </c>
      <c r="X3" t="s">
        <v>286</v>
      </c>
      <c r="Y3" t="s">
        <v>287</v>
      </c>
    </row>
    <row r="4" spans="1:25" ht="15" customHeight="1" x14ac:dyDescent="0.2">
      <c r="A4" s="85" t="s">
        <v>315</v>
      </c>
      <c r="B4" s="85"/>
      <c r="C4" s="85"/>
      <c r="D4" s="85"/>
      <c r="F4">
        <v>14638</v>
      </c>
      <c r="G4" t="s">
        <v>35</v>
      </c>
      <c r="H4" t="s">
        <v>45</v>
      </c>
      <c r="I4" t="str">
        <f t="shared" ref="I4:I17" si="0">CONCATENATE(G4, " ", H4)</f>
        <v>Caroline Diener</v>
      </c>
      <c r="J4" t="s">
        <v>53</v>
      </c>
      <c r="K4" t="s">
        <v>81</v>
      </c>
      <c r="L4">
        <v>12</v>
      </c>
      <c r="M4" t="s">
        <v>82</v>
      </c>
      <c r="N4">
        <v>72000</v>
      </c>
      <c r="O4">
        <v>20000</v>
      </c>
      <c r="S4" t="s">
        <v>29</v>
      </c>
      <c r="T4" t="s">
        <v>29</v>
      </c>
      <c r="V4" t="str">
        <f>TRIM(G4)</f>
        <v>Caroline</v>
      </c>
      <c r="W4" t="str">
        <f>TRIM(H4)</f>
        <v>Diener</v>
      </c>
      <c r="X4" t="str">
        <f>PROPER(V4)</f>
        <v>Caroline</v>
      </c>
      <c r="Y4" t="str">
        <f>PROPER(W4)</f>
        <v>Diener</v>
      </c>
    </row>
    <row r="5" spans="1:25" x14ac:dyDescent="0.2">
      <c r="A5" s="86"/>
      <c r="B5" s="86"/>
      <c r="C5" s="86"/>
      <c r="D5" s="86"/>
      <c r="F5">
        <v>39426</v>
      </c>
      <c r="G5" t="s">
        <v>37</v>
      </c>
      <c r="H5" t="s">
        <v>47</v>
      </c>
      <c r="I5" t="str">
        <f t="shared" si="0"/>
        <v>Cristina Taft</v>
      </c>
      <c r="J5" t="s">
        <v>54</v>
      </c>
      <c r="K5" t="s">
        <v>77</v>
      </c>
      <c r="L5">
        <v>10</v>
      </c>
      <c r="M5" t="s">
        <v>82</v>
      </c>
      <c r="N5">
        <v>60000</v>
      </c>
      <c r="O5">
        <v>12000</v>
      </c>
      <c r="S5" t="s">
        <v>29</v>
      </c>
      <c r="T5" t="s">
        <v>30</v>
      </c>
      <c r="V5" t="str">
        <f t="shared" ref="V5:V68" si="1">TRIM(G5)</f>
        <v>Cristina</v>
      </c>
      <c r="W5" t="str">
        <f t="shared" ref="W5:W68" si="2">TRIM(H5)</f>
        <v>Taft</v>
      </c>
      <c r="X5" t="str">
        <f t="shared" ref="X5:X68" si="3">PROPER(V5)</f>
        <v>Cristina</v>
      </c>
      <c r="Y5" t="str">
        <f t="shared" ref="Y5:Y68" si="4">PROPER(W5)</f>
        <v>Taft</v>
      </c>
    </row>
    <row r="6" spans="1:25" x14ac:dyDescent="0.2">
      <c r="A6" s="86"/>
      <c r="B6" s="86"/>
      <c r="C6" s="86"/>
      <c r="D6" s="86"/>
      <c r="F6">
        <v>39874</v>
      </c>
      <c r="G6" t="s">
        <v>36</v>
      </c>
      <c r="H6" t="s">
        <v>46</v>
      </c>
      <c r="I6" t="str">
        <f t="shared" si="0"/>
        <v>Ingrid White</v>
      </c>
      <c r="J6" t="s">
        <v>53</v>
      </c>
      <c r="K6" t="s">
        <v>76</v>
      </c>
      <c r="L6">
        <v>11</v>
      </c>
      <c r="M6" t="s">
        <v>82</v>
      </c>
      <c r="N6">
        <v>64412.307692307688</v>
      </c>
      <c r="O6">
        <v>12000</v>
      </c>
      <c r="S6" t="s">
        <v>29</v>
      </c>
      <c r="T6" t="s">
        <v>29</v>
      </c>
      <c r="V6" t="str">
        <f t="shared" si="1"/>
        <v>Ingrid</v>
      </c>
      <c r="W6" t="str">
        <f t="shared" si="2"/>
        <v>White</v>
      </c>
      <c r="X6" t="str">
        <f t="shared" si="3"/>
        <v>Ingrid</v>
      </c>
      <c r="Y6" t="str">
        <f t="shared" si="4"/>
        <v>White</v>
      </c>
    </row>
    <row r="7" spans="1:25" x14ac:dyDescent="0.2">
      <c r="A7" s="86"/>
      <c r="B7" s="86"/>
      <c r="C7" s="86"/>
      <c r="D7" s="86"/>
      <c r="F7">
        <v>154987</v>
      </c>
      <c r="G7" t="s">
        <v>26</v>
      </c>
      <c r="H7" t="s">
        <v>27</v>
      </c>
      <c r="I7" t="str">
        <f t="shared" si="0"/>
        <v>Jane Deer</v>
      </c>
      <c r="J7" t="s">
        <v>52</v>
      </c>
      <c r="K7" t="s">
        <v>55</v>
      </c>
      <c r="L7">
        <v>10</v>
      </c>
      <c r="M7" t="s">
        <v>82</v>
      </c>
      <c r="N7">
        <v>30000</v>
      </c>
      <c r="O7">
        <v>10000</v>
      </c>
      <c r="S7" t="s">
        <v>29</v>
      </c>
      <c r="T7" t="s">
        <v>29</v>
      </c>
      <c r="V7" t="str">
        <f t="shared" si="1"/>
        <v>Jane</v>
      </c>
      <c r="W7" t="str">
        <f t="shared" si="2"/>
        <v>Deer</v>
      </c>
      <c r="X7" t="str">
        <f t="shared" si="3"/>
        <v>Jane</v>
      </c>
      <c r="Y7" t="str">
        <f t="shared" si="4"/>
        <v>Deer</v>
      </c>
    </row>
    <row r="8" spans="1:25" x14ac:dyDescent="0.2">
      <c r="A8" s="86"/>
      <c r="B8" s="86"/>
      <c r="C8" s="86"/>
      <c r="D8" s="86"/>
      <c r="F8">
        <v>119871</v>
      </c>
      <c r="G8" t="s">
        <v>31</v>
      </c>
      <c r="H8" t="s">
        <v>42</v>
      </c>
      <c r="I8" t="str">
        <f t="shared" si="0"/>
        <v>Jeffrey Smith</v>
      </c>
      <c r="J8" t="s">
        <v>52</v>
      </c>
      <c r="K8" t="s">
        <v>56</v>
      </c>
      <c r="L8">
        <v>14</v>
      </c>
      <c r="M8" t="s">
        <v>14</v>
      </c>
      <c r="N8">
        <v>80000</v>
      </c>
      <c r="O8">
        <v>10000</v>
      </c>
      <c r="S8" t="s">
        <v>29</v>
      </c>
      <c r="T8" t="s">
        <v>29</v>
      </c>
      <c r="V8" t="str">
        <f t="shared" si="1"/>
        <v>Jeffrey</v>
      </c>
      <c r="W8" t="str">
        <f t="shared" si="2"/>
        <v>Smith</v>
      </c>
      <c r="X8" t="str">
        <f t="shared" si="3"/>
        <v>Jeffrey</v>
      </c>
      <c r="Y8" t="str">
        <f t="shared" si="4"/>
        <v>Smith</v>
      </c>
    </row>
    <row r="9" spans="1:25" x14ac:dyDescent="0.2">
      <c r="A9" s="86"/>
      <c r="B9" s="86"/>
      <c r="C9" s="86"/>
      <c r="D9" s="86"/>
      <c r="F9">
        <v>1648579</v>
      </c>
      <c r="G9" t="s">
        <v>8</v>
      </c>
      <c r="H9" t="s">
        <v>9</v>
      </c>
      <c r="I9" t="str">
        <f t="shared" si="0"/>
        <v>John Doe</v>
      </c>
      <c r="J9" t="s">
        <v>52</v>
      </c>
      <c r="K9" t="s">
        <v>15</v>
      </c>
      <c r="L9">
        <v>15</v>
      </c>
      <c r="M9" t="s">
        <v>14</v>
      </c>
      <c r="N9">
        <v>120000</v>
      </c>
      <c r="O9">
        <v>63000</v>
      </c>
      <c r="P9">
        <v>63000</v>
      </c>
      <c r="S9" t="s">
        <v>29</v>
      </c>
      <c r="T9" t="s">
        <v>29</v>
      </c>
      <c r="V9" t="str">
        <f t="shared" si="1"/>
        <v>John</v>
      </c>
      <c r="W9" t="str">
        <f t="shared" si="2"/>
        <v>Doe</v>
      </c>
      <c r="X9" t="str">
        <f t="shared" si="3"/>
        <v>John</v>
      </c>
      <c r="Y9" t="str">
        <f t="shared" si="4"/>
        <v>Doe</v>
      </c>
    </row>
    <row r="10" spans="1:25" x14ac:dyDescent="0.2">
      <c r="A10" s="86"/>
      <c r="B10" s="86"/>
      <c r="C10" s="86"/>
      <c r="D10" s="86"/>
      <c r="F10">
        <v>804481</v>
      </c>
      <c r="G10" t="s">
        <v>34</v>
      </c>
      <c r="H10" t="s">
        <v>291</v>
      </c>
      <c r="I10" t="str">
        <f t="shared" si="0"/>
        <v>Johnson Johnsson</v>
      </c>
      <c r="J10" t="s">
        <v>53</v>
      </c>
      <c r="K10" t="s">
        <v>80</v>
      </c>
      <c r="L10">
        <v>11</v>
      </c>
      <c r="M10" t="s">
        <v>82</v>
      </c>
      <c r="N10">
        <v>70000</v>
      </c>
      <c r="O10">
        <v>18000</v>
      </c>
      <c r="S10" t="s">
        <v>29</v>
      </c>
      <c r="T10" t="s">
        <v>29</v>
      </c>
      <c r="V10" t="str">
        <f t="shared" si="1"/>
        <v>Johnson</v>
      </c>
      <c r="W10" t="str">
        <f t="shared" si="2"/>
        <v>Johnsson</v>
      </c>
      <c r="X10" t="str">
        <f t="shared" si="3"/>
        <v>Johnson</v>
      </c>
      <c r="Y10" t="str">
        <f t="shared" si="4"/>
        <v>Johnsson</v>
      </c>
    </row>
    <row r="11" spans="1:25" x14ac:dyDescent="0.2">
      <c r="A11" s="86"/>
      <c r="B11" s="86"/>
      <c r="C11" s="86"/>
      <c r="D11" s="86"/>
      <c r="F11">
        <v>113225</v>
      </c>
      <c r="G11" t="s">
        <v>39</v>
      </c>
      <c r="H11" t="s">
        <v>49</v>
      </c>
      <c r="I11" t="str">
        <f t="shared" si="0"/>
        <v>Kim Jones</v>
      </c>
      <c r="J11" t="s">
        <v>54</v>
      </c>
      <c r="K11" t="s">
        <v>77</v>
      </c>
      <c r="L11">
        <v>10</v>
      </c>
      <c r="M11" t="s">
        <v>82</v>
      </c>
      <c r="N11">
        <v>46008</v>
      </c>
      <c r="O11">
        <v>8000</v>
      </c>
      <c r="S11" t="s">
        <v>29</v>
      </c>
      <c r="T11" t="s">
        <v>29</v>
      </c>
      <c r="V11" t="str">
        <f t="shared" si="1"/>
        <v>Kim</v>
      </c>
      <c r="W11" t="str">
        <f t="shared" si="2"/>
        <v>Jones</v>
      </c>
      <c r="X11" t="str">
        <f t="shared" si="3"/>
        <v>Kim</v>
      </c>
      <c r="Y11" t="str">
        <f t="shared" si="4"/>
        <v>Jones</v>
      </c>
    </row>
    <row r="12" spans="1:25" x14ac:dyDescent="0.2">
      <c r="A12" s="86"/>
      <c r="B12" s="86"/>
      <c r="C12" s="86"/>
      <c r="D12" s="86"/>
      <c r="F12">
        <v>103998</v>
      </c>
      <c r="G12" t="s">
        <v>40</v>
      </c>
      <c r="H12" t="s">
        <v>50</v>
      </c>
      <c r="I12" t="str">
        <f t="shared" si="0"/>
        <v>Robert Rolling</v>
      </c>
      <c r="J12" t="s">
        <v>54</v>
      </c>
      <c r="K12" t="s">
        <v>78</v>
      </c>
      <c r="L12">
        <v>10</v>
      </c>
      <c r="M12" t="s">
        <v>82</v>
      </c>
      <c r="N12">
        <v>63000</v>
      </c>
      <c r="O12">
        <v>11000</v>
      </c>
      <c r="S12" t="s">
        <v>29</v>
      </c>
      <c r="T12" t="s">
        <v>29</v>
      </c>
      <c r="V12" t="str">
        <f t="shared" si="1"/>
        <v>Robert</v>
      </c>
      <c r="W12" t="str">
        <f t="shared" si="2"/>
        <v>Rolling</v>
      </c>
      <c r="X12" t="str">
        <f t="shared" si="3"/>
        <v>Robert</v>
      </c>
      <c r="Y12" t="str">
        <f t="shared" si="4"/>
        <v>Rolling</v>
      </c>
    </row>
    <row r="13" spans="1:25" x14ac:dyDescent="0.2">
      <c r="A13" s="86"/>
      <c r="B13" s="86"/>
      <c r="C13" s="86"/>
      <c r="D13" s="86"/>
      <c r="F13">
        <v>804166</v>
      </c>
      <c r="G13" t="s">
        <v>32</v>
      </c>
      <c r="H13" t="s">
        <v>43</v>
      </c>
      <c r="I13" t="str">
        <f t="shared" si="0"/>
        <v>Samuel Beacher</v>
      </c>
      <c r="J13" t="s">
        <v>52</v>
      </c>
      <c r="K13" t="s">
        <v>76</v>
      </c>
      <c r="L13">
        <v>11</v>
      </c>
      <c r="M13" t="s">
        <v>82</v>
      </c>
      <c r="N13">
        <v>70000</v>
      </c>
      <c r="O13">
        <v>7000</v>
      </c>
      <c r="S13" t="s">
        <v>29</v>
      </c>
      <c r="T13" t="s">
        <v>29</v>
      </c>
      <c r="V13" t="str">
        <f t="shared" si="1"/>
        <v>Samuel</v>
      </c>
      <c r="W13" t="str">
        <f t="shared" si="2"/>
        <v>Beacher</v>
      </c>
      <c r="X13" t="str">
        <f t="shared" si="3"/>
        <v>Samuel</v>
      </c>
      <c r="Y13" t="str">
        <f t="shared" si="4"/>
        <v>Beacher</v>
      </c>
    </row>
    <row r="14" spans="1:25" x14ac:dyDescent="0.2">
      <c r="A14" s="86"/>
      <c r="B14" s="86"/>
      <c r="C14" s="86"/>
      <c r="D14" s="86"/>
      <c r="F14">
        <v>39209</v>
      </c>
      <c r="G14" t="s">
        <v>38</v>
      </c>
      <c r="H14" t="s">
        <v>48</v>
      </c>
      <c r="I14" t="str">
        <f t="shared" si="0"/>
        <v>Semrel Mousta</v>
      </c>
      <c r="J14" t="s">
        <v>54</v>
      </c>
      <c r="K14" t="s">
        <v>77</v>
      </c>
      <c r="L14">
        <v>11</v>
      </c>
      <c r="M14" t="s">
        <v>82</v>
      </c>
      <c r="N14">
        <v>70008</v>
      </c>
      <c r="O14">
        <v>20000</v>
      </c>
      <c r="S14" t="s">
        <v>29</v>
      </c>
      <c r="T14" t="s">
        <v>29</v>
      </c>
      <c r="V14" t="str">
        <f t="shared" si="1"/>
        <v>Semrel</v>
      </c>
      <c r="W14" t="str">
        <f t="shared" si="2"/>
        <v>Mousta</v>
      </c>
      <c r="X14" t="str">
        <f t="shared" si="3"/>
        <v>Semrel</v>
      </c>
      <c r="Y14" t="str">
        <f t="shared" si="4"/>
        <v>Mousta</v>
      </c>
    </row>
    <row r="15" spans="1:25" x14ac:dyDescent="0.2">
      <c r="A15" s="86"/>
      <c r="B15" s="86"/>
      <c r="C15" s="86"/>
      <c r="D15" s="86"/>
      <c r="F15">
        <v>1245</v>
      </c>
      <c r="G15" t="s">
        <v>33</v>
      </c>
      <c r="H15" t="s">
        <v>44</v>
      </c>
      <c r="I15" t="str">
        <f t="shared" si="0"/>
        <v>Tom Lones</v>
      </c>
      <c r="J15" t="s">
        <v>53</v>
      </c>
      <c r="K15" t="s">
        <v>79</v>
      </c>
      <c r="L15">
        <v>12</v>
      </c>
      <c r="M15" t="s">
        <v>82</v>
      </c>
      <c r="N15">
        <v>46000</v>
      </c>
      <c r="O15">
        <v>11000</v>
      </c>
      <c r="S15" t="s">
        <v>29</v>
      </c>
      <c r="T15" t="s">
        <v>29</v>
      </c>
      <c r="V15" t="str">
        <f t="shared" si="1"/>
        <v>Tom</v>
      </c>
      <c r="W15" t="str">
        <f t="shared" si="2"/>
        <v>Lones</v>
      </c>
      <c r="X15" t="str">
        <f t="shared" si="3"/>
        <v>Tom</v>
      </c>
      <c r="Y15" t="str">
        <f t="shared" si="4"/>
        <v>Lones</v>
      </c>
    </row>
    <row r="16" spans="1:25" x14ac:dyDescent="0.2">
      <c r="A16" s="86"/>
      <c r="B16" s="86"/>
      <c r="C16" s="86"/>
      <c r="D16" s="86"/>
      <c r="F16">
        <v>801068</v>
      </c>
      <c r="G16" t="s">
        <v>41</v>
      </c>
      <c r="H16" t="s">
        <v>51</v>
      </c>
      <c r="I16" t="str">
        <f t="shared" si="0"/>
        <v>Tony Prince</v>
      </c>
      <c r="J16" t="s">
        <v>54</v>
      </c>
      <c r="K16" t="s">
        <v>78</v>
      </c>
      <c r="L16">
        <v>10</v>
      </c>
      <c r="M16" t="s">
        <v>82</v>
      </c>
      <c r="N16">
        <v>70000</v>
      </c>
      <c r="O16">
        <v>10000</v>
      </c>
      <c r="S16" t="s">
        <v>29</v>
      </c>
      <c r="T16" t="s">
        <v>29</v>
      </c>
      <c r="V16" t="str">
        <f t="shared" si="1"/>
        <v>Tony</v>
      </c>
      <c r="W16" t="str">
        <f t="shared" si="2"/>
        <v>Prince</v>
      </c>
      <c r="X16" t="str">
        <f t="shared" si="3"/>
        <v>Tony</v>
      </c>
      <c r="Y16" t="str">
        <f t="shared" si="4"/>
        <v>Prince</v>
      </c>
    </row>
    <row r="17" spans="1:25" x14ac:dyDescent="0.2">
      <c r="A17" s="86"/>
      <c r="B17" s="86"/>
      <c r="C17" s="86"/>
      <c r="D17" s="86"/>
      <c r="F17">
        <v>803352</v>
      </c>
      <c r="G17" t="s">
        <v>35</v>
      </c>
      <c r="H17" t="s">
        <v>45</v>
      </c>
      <c r="I17" t="str">
        <f t="shared" si="0"/>
        <v>Caroline Diener</v>
      </c>
      <c r="J17" t="s">
        <v>53</v>
      </c>
      <c r="K17" t="s">
        <v>81</v>
      </c>
      <c r="L17">
        <v>12</v>
      </c>
      <c r="M17" t="s">
        <v>82</v>
      </c>
      <c r="N17">
        <v>72000</v>
      </c>
      <c r="O17">
        <v>20000</v>
      </c>
      <c r="S17" t="s">
        <v>29</v>
      </c>
      <c r="T17" t="s">
        <v>29</v>
      </c>
      <c r="V17" t="str">
        <f t="shared" si="1"/>
        <v>Caroline</v>
      </c>
      <c r="W17" t="str">
        <f t="shared" si="2"/>
        <v>Diener</v>
      </c>
      <c r="X17" t="str">
        <f t="shared" si="3"/>
        <v>Caroline</v>
      </c>
      <c r="Y17" t="str">
        <f t="shared" si="4"/>
        <v>Diener</v>
      </c>
    </row>
    <row r="18" spans="1:25" x14ac:dyDescent="0.2">
      <c r="A18" s="86"/>
      <c r="B18" s="86"/>
      <c r="C18" s="86"/>
      <c r="D18" s="86"/>
      <c r="V18" t="str">
        <f t="shared" si="1"/>
        <v/>
      </c>
      <c r="W18" t="str">
        <f t="shared" si="2"/>
        <v/>
      </c>
      <c r="X18" t="str">
        <f t="shared" si="3"/>
        <v/>
      </c>
      <c r="Y18" t="str">
        <f t="shared" si="4"/>
        <v/>
      </c>
    </row>
    <row r="19" spans="1:25" x14ac:dyDescent="0.2">
      <c r="A19" s="86"/>
      <c r="B19" s="86"/>
      <c r="C19" s="86"/>
      <c r="D19" s="86"/>
      <c r="V19" t="str">
        <f t="shared" si="1"/>
        <v/>
      </c>
      <c r="W19" t="str">
        <f t="shared" si="2"/>
        <v/>
      </c>
      <c r="X19" t="str">
        <f t="shared" si="3"/>
        <v/>
      </c>
      <c r="Y19" t="str">
        <f t="shared" si="4"/>
        <v/>
      </c>
    </row>
    <row r="20" spans="1:25" x14ac:dyDescent="0.2">
      <c r="A20" s="86"/>
      <c r="B20" s="86"/>
      <c r="C20" s="86"/>
      <c r="D20" s="86"/>
      <c r="V20" t="str">
        <f t="shared" si="1"/>
        <v/>
      </c>
      <c r="W20" t="str">
        <f t="shared" si="2"/>
        <v/>
      </c>
      <c r="X20" t="str">
        <f t="shared" si="3"/>
        <v/>
      </c>
      <c r="Y20" t="str">
        <f t="shared" si="4"/>
        <v/>
      </c>
    </row>
    <row r="21" spans="1:25" x14ac:dyDescent="0.2">
      <c r="A21" s="86"/>
      <c r="B21" s="86"/>
      <c r="C21" s="86"/>
      <c r="D21" s="86"/>
      <c r="V21" t="str">
        <f t="shared" si="1"/>
        <v/>
      </c>
      <c r="W21" t="str">
        <f t="shared" si="2"/>
        <v/>
      </c>
      <c r="X21" t="str">
        <f t="shared" si="3"/>
        <v/>
      </c>
      <c r="Y21" t="str">
        <f t="shared" si="4"/>
        <v/>
      </c>
    </row>
    <row r="22" spans="1:25" x14ac:dyDescent="0.2">
      <c r="A22" s="86"/>
      <c r="B22" s="86"/>
      <c r="C22" s="86"/>
      <c r="D22" s="86"/>
      <c r="V22" t="str">
        <f t="shared" si="1"/>
        <v/>
      </c>
      <c r="W22" t="str">
        <f t="shared" si="2"/>
        <v/>
      </c>
      <c r="X22" t="str">
        <f t="shared" si="3"/>
        <v/>
      </c>
      <c r="Y22" t="str">
        <f t="shared" si="4"/>
        <v/>
      </c>
    </row>
    <row r="23" spans="1:25" x14ac:dyDescent="0.2">
      <c r="A23" s="86"/>
      <c r="B23" s="86"/>
      <c r="C23" s="86"/>
      <c r="D23" s="86"/>
      <c r="V23" t="str">
        <f t="shared" si="1"/>
        <v/>
      </c>
      <c r="W23" t="str">
        <f t="shared" si="2"/>
        <v/>
      </c>
      <c r="X23" t="str">
        <f t="shared" si="3"/>
        <v/>
      </c>
      <c r="Y23" t="str">
        <f t="shared" si="4"/>
        <v/>
      </c>
    </row>
    <row r="24" spans="1:25" x14ac:dyDescent="0.2">
      <c r="A24" s="86"/>
      <c r="B24" s="86"/>
      <c r="C24" s="86"/>
      <c r="D24" s="86"/>
      <c r="V24" t="str">
        <f t="shared" si="1"/>
        <v/>
      </c>
      <c r="W24" t="str">
        <f t="shared" si="2"/>
        <v/>
      </c>
      <c r="X24" t="str">
        <f t="shared" si="3"/>
        <v/>
      </c>
      <c r="Y24" t="str">
        <f t="shared" si="4"/>
        <v/>
      </c>
    </row>
    <row r="25" spans="1:25" x14ac:dyDescent="0.2">
      <c r="A25" s="86"/>
      <c r="B25" s="86"/>
      <c r="C25" s="86"/>
      <c r="D25" s="86"/>
      <c r="V25" t="str">
        <f t="shared" si="1"/>
        <v/>
      </c>
      <c r="W25" t="str">
        <f t="shared" si="2"/>
        <v/>
      </c>
      <c r="X25" t="str">
        <f t="shared" si="3"/>
        <v/>
      </c>
      <c r="Y25" t="str">
        <f t="shared" si="4"/>
        <v/>
      </c>
    </row>
    <row r="26" spans="1:25" x14ac:dyDescent="0.2">
      <c r="A26" s="86"/>
      <c r="B26" s="86"/>
      <c r="C26" s="86"/>
      <c r="D26" s="86"/>
      <c r="V26" t="str">
        <f t="shared" si="1"/>
        <v/>
      </c>
      <c r="W26" t="str">
        <f t="shared" si="2"/>
        <v/>
      </c>
      <c r="X26" t="str">
        <f t="shared" si="3"/>
        <v/>
      </c>
      <c r="Y26" t="str">
        <f t="shared" si="4"/>
        <v/>
      </c>
    </row>
    <row r="27" spans="1:25" x14ac:dyDescent="0.2">
      <c r="A27" s="86"/>
      <c r="B27" s="86"/>
      <c r="C27" s="86"/>
      <c r="D27" s="86"/>
      <c r="V27" t="str">
        <f t="shared" si="1"/>
        <v/>
      </c>
      <c r="W27" t="str">
        <f t="shared" si="2"/>
        <v/>
      </c>
      <c r="X27" t="str">
        <f t="shared" si="3"/>
        <v/>
      </c>
      <c r="Y27" t="str">
        <f t="shared" si="4"/>
        <v/>
      </c>
    </row>
    <row r="28" spans="1:25" x14ac:dyDescent="0.2">
      <c r="A28" s="86"/>
      <c r="B28" s="86"/>
      <c r="C28" s="86"/>
      <c r="D28" s="86"/>
      <c r="V28" t="str">
        <f t="shared" si="1"/>
        <v/>
      </c>
      <c r="W28" t="str">
        <f t="shared" si="2"/>
        <v/>
      </c>
      <c r="X28" t="str">
        <f t="shared" si="3"/>
        <v/>
      </c>
      <c r="Y28" t="str">
        <f t="shared" si="4"/>
        <v/>
      </c>
    </row>
    <row r="29" spans="1:25" x14ac:dyDescent="0.2">
      <c r="A29" s="86"/>
      <c r="B29" s="86"/>
      <c r="C29" s="86"/>
      <c r="D29" s="86"/>
      <c r="V29" t="str">
        <f t="shared" si="1"/>
        <v/>
      </c>
      <c r="W29" t="str">
        <f t="shared" si="2"/>
        <v/>
      </c>
      <c r="X29" t="str">
        <f t="shared" si="3"/>
        <v/>
      </c>
      <c r="Y29" t="str">
        <f t="shared" si="4"/>
        <v/>
      </c>
    </row>
    <row r="30" spans="1:25" x14ac:dyDescent="0.2">
      <c r="A30" s="86"/>
      <c r="B30" s="86"/>
      <c r="C30" s="86"/>
      <c r="D30" s="86"/>
      <c r="V30" t="str">
        <f t="shared" si="1"/>
        <v/>
      </c>
      <c r="W30" t="str">
        <f t="shared" si="2"/>
        <v/>
      </c>
      <c r="X30" t="str">
        <f t="shared" si="3"/>
        <v/>
      </c>
      <c r="Y30" t="str">
        <f t="shared" si="4"/>
        <v/>
      </c>
    </row>
    <row r="31" spans="1:25" x14ac:dyDescent="0.2">
      <c r="A31" s="86"/>
      <c r="B31" s="86"/>
      <c r="C31" s="86"/>
      <c r="D31" s="86"/>
      <c r="V31" t="str">
        <f t="shared" si="1"/>
        <v/>
      </c>
      <c r="W31" t="str">
        <f t="shared" si="2"/>
        <v/>
      </c>
      <c r="X31" t="str">
        <f t="shared" si="3"/>
        <v/>
      </c>
      <c r="Y31" t="str">
        <f t="shared" si="4"/>
        <v/>
      </c>
    </row>
    <row r="32" spans="1:25" x14ac:dyDescent="0.2">
      <c r="A32" s="86"/>
      <c r="B32" s="86"/>
      <c r="C32" s="86"/>
      <c r="D32" s="86"/>
      <c r="V32" t="str">
        <f t="shared" si="1"/>
        <v/>
      </c>
      <c r="W32" t="str">
        <f t="shared" si="2"/>
        <v/>
      </c>
      <c r="X32" t="str">
        <f t="shared" si="3"/>
        <v/>
      </c>
      <c r="Y32" t="str">
        <f t="shared" si="4"/>
        <v/>
      </c>
    </row>
    <row r="33" spans="1:25" x14ac:dyDescent="0.2">
      <c r="A33" s="86"/>
      <c r="B33" s="86"/>
      <c r="C33" s="86"/>
      <c r="D33" s="86"/>
      <c r="V33" t="str">
        <f t="shared" si="1"/>
        <v/>
      </c>
      <c r="W33" t="str">
        <f t="shared" si="2"/>
        <v/>
      </c>
      <c r="X33" t="str">
        <f t="shared" si="3"/>
        <v/>
      </c>
      <c r="Y33" t="str">
        <f t="shared" si="4"/>
        <v/>
      </c>
    </row>
    <row r="34" spans="1:25" x14ac:dyDescent="0.2">
      <c r="A34" s="86"/>
      <c r="B34" s="86"/>
      <c r="C34" s="86"/>
      <c r="D34" s="86"/>
      <c r="V34" t="str">
        <f t="shared" si="1"/>
        <v/>
      </c>
      <c r="W34" t="str">
        <f t="shared" si="2"/>
        <v/>
      </c>
      <c r="X34" t="str">
        <f t="shared" si="3"/>
        <v/>
      </c>
      <c r="Y34" t="str">
        <f t="shared" si="4"/>
        <v/>
      </c>
    </row>
    <row r="35" spans="1:25" x14ac:dyDescent="0.2">
      <c r="A35" s="86"/>
      <c r="B35" s="86"/>
      <c r="C35" s="86"/>
      <c r="D35" s="86"/>
      <c r="V35" t="str">
        <f t="shared" si="1"/>
        <v/>
      </c>
      <c r="W35" t="str">
        <f t="shared" si="2"/>
        <v/>
      </c>
      <c r="X35" t="str">
        <f t="shared" si="3"/>
        <v/>
      </c>
      <c r="Y35" t="str">
        <f t="shared" si="4"/>
        <v/>
      </c>
    </row>
    <row r="36" spans="1:25" x14ac:dyDescent="0.2">
      <c r="V36" t="str">
        <f t="shared" si="1"/>
        <v/>
      </c>
      <c r="W36" t="str">
        <f t="shared" si="2"/>
        <v/>
      </c>
      <c r="X36" t="str">
        <f t="shared" si="3"/>
        <v/>
      </c>
      <c r="Y36" t="str">
        <f t="shared" si="4"/>
        <v/>
      </c>
    </row>
    <row r="37" spans="1:25" x14ac:dyDescent="0.2">
      <c r="V37" t="str">
        <f t="shared" si="1"/>
        <v/>
      </c>
      <c r="W37" t="str">
        <f t="shared" si="2"/>
        <v/>
      </c>
      <c r="X37" t="str">
        <f t="shared" si="3"/>
        <v/>
      </c>
      <c r="Y37" t="str">
        <f t="shared" si="4"/>
        <v/>
      </c>
    </row>
    <row r="38" spans="1:25" x14ac:dyDescent="0.2">
      <c r="V38" t="str">
        <f t="shared" si="1"/>
        <v/>
      </c>
      <c r="W38" t="str">
        <f t="shared" si="2"/>
        <v/>
      </c>
      <c r="X38" t="str">
        <f t="shared" si="3"/>
        <v/>
      </c>
      <c r="Y38" t="str">
        <f t="shared" si="4"/>
        <v/>
      </c>
    </row>
    <row r="39" spans="1:25" x14ac:dyDescent="0.2">
      <c r="V39" t="str">
        <f t="shared" si="1"/>
        <v/>
      </c>
      <c r="W39" t="str">
        <f t="shared" si="2"/>
        <v/>
      </c>
      <c r="X39" t="str">
        <f t="shared" si="3"/>
        <v/>
      </c>
      <c r="Y39" t="str">
        <f t="shared" si="4"/>
        <v/>
      </c>
    </row>
    <row r="40" spans="1:25" x14ac:dyDescent="0.2">
      <c r="V40" t="str">
        <f t="shared" si="1"/>
        <v/>
      </c>
      <c r="W40" t="str">
        <f t="shared" si="2"/>
        <v/>
      </c>
      <c r="X40" t="str">
        <f t="shared" si="3"/>
        <v/>
      </c>
      <c r="Y40" t="str">
        <f t="shared" si="4"/>
        <v/>
      </c>
    </row>
    <row r="41" spans="1:25" x14ac:dyDescent="0.2">
      <c r="V41" t="str">
        <f t="shared" si="1"/>
        <v/>
      </c>
      <c r="W41" t="str">
        <f t="shared" si="2"/>
        <v/>
      </c>
      <c r="X41" t="str">
        <f t="shared" si="3"/>
        <v/>
      </c>
      <c r="Y41" t="str">
        <f t="shared" si="4"/>
        <v/>
      </c>
    </row>
    <row r="42" spans="1:25" x14ac:dyDescent="0.2">
      <c r="V42" t="str">
        <f t="shared" si="1"/>
        <v/>
      </c>
      <c r="W42" t="str">
        <f t="shared" si="2"/>
        <v/>
      </c>
      <c r="X42" t="str">
        <f t="shared" si="3"/>
        <v/>
      </c>
      <c r="Y42" t="str">
        <f t="shared" si="4"/>
        <v/>
      </c>
    </row>
    <row r="43" spans="1:25" x14ac:dyDescent="0.2">
      <c r="V43" t="str">
        <f t="shared" si="1"/>
        <v/>
      </c>
      <c r="W43" t="str">
        <f t="shared" si="2"/>
        <v/>
      </c>
      <c r="X43" t="str">
        <f t="shared" si="3"/>
        <v/>
      </c>
      <c r="Y43" t="str">
        <f t="shared" si="4"/>
        <v/>
      </c>
    </row>
    <row r="44" spans="1:25" x14ac:dyDescent="0.2">
      <c r="V44" t="str">
        <f t="shared" si="1"/>
        <v/>
      </c>
      <c r="W44" t="str">
        <f t="shared" si="2"/>
        <v/>
      </c>
      <c r="X44" t="str">
        <f t="shared" si="3"/>
        <v/>
      </c>
      <c r="Y44" t="str">
        <f t="shared" si="4"/>
        <v/>
      </c>
    </row>
    <row r="45" spans="1:25" x14ac:dyDescent="0.2">
      <c r="V45" t="str">
        <f t="shared" si="1"/>
        <v/>
      </c>
      <c r="W45" t="str">
        <f t="shared" si="2"/>
        <v/>
      </c>
      <c r="X45" t="str">
        <f t="shared" si="3"/>
        <v/>
      </c>
      <c r="Y45" t="str">
        <f t="shared" si="4"/>
        <v/>
      </c>
    </row>
    <row r="46" spans="1:25" x14ac:dyDescent="0.2">
      <c r="V46" t="str">
        <f t="shared" si="1"/>
        <v/>
      </c>
      <c r="W46" t="str">
        <f t="shared" si="2"/>
        <v/>
      </c>
      <c r="X46" t="str">
        <f t="shared" si="3"/>
        <v/>
      </c>
      <c r="Y46" t="str">
        <f t="shared" si="4"/>
        <v/>
      </c>
    </row>
    <row r="47" spans="1:25" x14ac:dyDescent="0.2">
      <c r="V47" t="str">
        <f t="shared" si="1"/>
        <v/>
      </c>
      <c r="W47" t="str">
        <f t="shared" si="2"/>
        <v/>
      </c>
      <c r="X47" t="str">
        <f t="shared" si="3"/>
        <v/>
      </c>
      <c r="Y47" t="str">
        <f t="shared" si="4"/>
        <v/>
      </c>
    </row>
    <row r="48" spans="1:25" x14ac:dyDescent="0.2">
      <c r="V48" t="str">
        <f t="shared" si="1"/>
        <v/>
      </c>
      <c r="W48" t="str">
        <f t="shared" si="2"/>
        <v/>
      </c>
      <c r="X48" t="str">
        <f t="shared" si="3"/>
        <v/>
      </c>
      <c r="Y48" t="str">
        <f t="shared" si="4"/>
        <v/>
      </c>
    </row>
    <row r="49" spans="22:25" x14ac:dyDescent="0.2">
      <c r="V49" t="str">
        <f t="shared" si="1"/>
        <v/>
      </c>
      <c r="W49" t="str">
        <f t="shared" si="2"/>
        <v/>
      </c>
      <c r="X49" t="str">
        <f t="shared" si="3"/>
        <v/>
      </c>
      <c r="Y49" t="str">
        <f t="shared" si="4"/>
        <v/>
      </c>
    </row>
    <row r="50" spans="22:25" x14ac:dyDescent="0.2">
      <c r="V50" t="str">
        <f t="shared" si="1"/>
        <v/>
      </c>
      <c r="W50" t="str">
        <f t="shared" si="2"/>
        <v/>
      </c>
      <c r="X50" t="str">
        <f t="shared" si="3"/>
        <v/>
      </c>
      <c r="Y50" t="str">
        <f t="shared" si="4"/>
        <v/>
      </c>
    </row>
    <row r="51" spans="22:25" x14ac:dyDescent="0.2">
      <c r="V51" t="str">
        <f t="shared" si="1"/>
        <v/>
      </c>
      <c r="W51" t="str">
        <f t="shared" si="2"/>
        <v/>
      </c>
      <c r="X51" t="str">
        <f t="shared" si="3"/>
        <v/>
      </c>
      <c r="Y51" t="str">
        <f t="shared" si="4"/>
        <v/>
      </c>
    </row>
    <row r="52" spans="22:25" x14ac:dyDescent="0.2">
      <c r="V52" t="str">
        <f t="shared" si="1"/>
        <v/>
      </c>
      <c r="W52" t="str">
        <f t="shared" si="2"/>
        <v/>
      </c>
      <c r="X52" t="str">
        <f t="shared" si="3"/>
        <v/>
      </c>
      <c r="Y52" t="str">
        <f t="shared" si="4"/>
        <v/>
      </c>
    </row>
    <row r="53" spans="22:25" x14ac:dyDescent="0.2">
      <c r="V53" t="str">
        <f t="shared" si="1"/>
        <v/>
      </c>
      <c r="W53" t="str">
        <f t="shared" si="2"/>
        <v/>
      </c>
      <c r="X53" t="str">
        <f t="shared" si="3"/>
        <v/>
      </c>
      <c r="Y53" t="str">
        <f t="shared" si="4"/>
        <v/>
      </c>
    </row>
    <row r="54" spans="22:25" x14ac:dyDescent="0.2">
      <c r="V54" t="str">
        <f t="shared" si="1"/>
        <v/>
      </c>
      <c r="W54" t="str">
        <f t="shared" si="2"/>
        <v/>
      </c>
      <c r="X54" t="str">
        <f t="shared" si="3"/>
        <v/>
      </c>
      <c r="Y54" t="str">
        <f t="shared" si="4"/>
        <v/>
      </c>
    </row>
    <row r="55" spans="22:25" x14ac:dyDescent="0.2">
      <c r="V55" t="str">
        <f t="shared" si="1"/>
        <v/>
      </c>
      <c r="W55" t="str">
        <f t="shared" si="2"/>
        <v/>
      </c>
      <c r="X55" t="str">
        <f t="shared" si="3"/>
        <v/>
      </c>
      <c r="Y55" t="str">
        <f t="shared" si="4"/>
        <v/>
      </c>
    </row>
    <row r="56" spans="22:25" x14ac:dyDescent="0.2">
      <c r="V56" t="str">
        <f t="shared" si="1"/>
        <v/>
      </c>
      <c r="W56" t="str">
        <f t="shared" si="2"/>
        <v/>
      </c>
      <c r="X56" t="str">
        <f t="shared" si="3"/>
        <v/>
      </c>
      <c r="Y56" t="str">
        <f t="shared" si="4"/>
        <v/>
      </c>
    </row>
    <row r="57" spans="22:25" x14ac:dyDescent="0.2">
      <c r="V57" t="str">
        <f t="shared" si="1"/>
        <v/>
      </c>
      <c r="W57" t="str">
        <f t="shared" si="2"/>
        <v/>
      </c>
      <c r="X57" t="str">
        <f t="shared" si="3"/>
        <v/>
      </c>
      <c r="Y57" t="str">
        <f t="shared" si="4"/>
        <v/>
      </c>
    </row>
    <row r="58" spans="22:25" x14ac:dyDescent="0.2">
      <c r="V58" t="str">
        <f t="shared" si="1"/>
        <v/>
      </c>
      <c r="W58" t="str">
        <f t="shared" si="2"/>
        <v/>
      </c>
      <c r="X58" t="str">
        <f t="shared" si="3"/>
        <v/>
      </c>
      <c r="Y58" t="str">
        <f t="shared" si="4"/>
        <v/>
      </c>
    </row>
    <row r="59" spans="22:25" x14ac:dyDescent="0.2">
      <c r="V59" t="str">
        <f t="shared" si="1"/>
        <v/>
      </c>
      <c r="W59" t="str">
        <f t="shared" si="2"/>
        <v/>
      </c>
      <c r="X59" t="str">
        <f t="shared" si="3"/>
        <v/>
      </c>
      <c r="Y59" t="str">
        <f t="shared" si="4"/>
        <v/>
      </c>
    </row>
    <row r="60" spans="22:25" x14ac:dyDescent="0.2">
      <c r="V60" t="str">
        <f t="shared" si="1"/>
        <v/>
      </c>
      <c r="W60" t="str">
        <f t="shared" si="2"/>
        <v/>
      </c>
      <c r="X60" t="str">
        <f t="shared" si="3"/>
        <v/>
      </c>
      <c r="Y60" t="str">
        <f t="shared" si="4"/>
        <v/>
      </c>
    </row>
    <row r="61" spans="22:25" x14ac:dyDescent="0.2">
      <c r="V61" t="str">
        <f t="shared" si="1"/>
        <v/>
      </c>
      <c r="W61" t="str">
        <f t="shared" si="2"/>
        <v/>
      </c>
      <c r="X61" t="str">
        <f t="shared" si="3"/>
        <v/>
      </c>
      <c r="Y61" t="str">
        <f t="shared" si="4"/>
        <v/>
      </c>
    </row>
    <row r="62" spans="22:25" x14ac:dyDescent="0.2">
      <c r="V62" t="str">
        <f t="shared" si="1"/>
        <v/>
      </c>
      <c r="W62" t="str">
        <f t="shared" si="2"/>
        <v/>
      </c>
      <c r="X62" t="str">
        <f t="shared" si="3"/>
        <v/>
      </c>
      <c r="Y62" t="str">
        <f t="shared" si="4"/>
        <v/>
      </c>
    </row>
    <row r="63" spans="22:25" x14ac:dyDescent="0.2">
      <c r="V63" t="str">
        <f t="shared" si="1"/>
        <v/>
      </c>
      <c r="W63" t="str">
        <f t="shared" si="2"/>
        <v/>
      </c>
      <c r="X63" t="str">
        <f t="shared" si="3"/>
        <v/>
      </c>
      <c r="Y63" t="str">
        <f t="shared" si="4"/>
        <v/>
      </c>
    </row>
    <row r="64" spans="22:25" x14ac:dyDescent="0.2">
      <c r="V64" t="str">
        <f t="shared" si="1"/>
        <v/>
      </c>
      <c r="W64" t="str">
        <f t="shared" si="2"/>
        <v/>
      </c>
      <c r="X64" t="str">
        <f t="shared" si="3"/>
        <v/>
      </c>
      <c r="Y64" t="str">
        <f t="shared" si="4"/>
        <v/>
      </c>
    </row>
    <row r="65" spans="22:25" x14ac:dyDescent="0.2">
      <c r="V65" t="str">
        <f t="shared" si="1"/>
        <v/>
      </c>
      <c r="W65" t="str">
        <f t="shared" si="2"/>
        <v/>
      </c>
      <c r="X65" t="str">
        <f t="shared" si="3"/>
        <v/>
      </c>
      <c r="Y65" t="str">
        <f t="shared" si="4"/>
        <v/>
      </c>
    </row>
    <row r="66" spans="22:25" x14ac:dyDescent="0.2">
      <c r="V66" t="str">
        <f t="shared" si="1"/>
        <v/>
      </c>
      <c r="W66" t="str">
        <f t="shared" si="2"/>
        <v/>
      </c>
      <c r="X66" t="str">
        <f t="shared" si="3"/>
        <v/>
      </c>
      <c r="Y66" t="str">
        <f t="shared" si="4"/>
        <v/>
      </c>
    </row>
    <row r="67" spans="22:25" x14ac:dyDescent="0.2">
      <c r="V67" t="str">
        <f t="shared" si="1"/>
        <v/>
      </c>
      <c r="W67" t="str">
        <f t="shared" si="2"/>
        <v/>
      </c>
      <c r="X67" t="str">
        <f t="shared" si="3"/>
        <v/>
      </c>
      <c r="Y67" t="str">
        <f t="shared" si="4"/>
        <v/>
      </c>
    </row>
    <row r="68" spans="22:25" x14ac:dyDescent="0.2">
      <c r="V68" t="str">
        <f t="shared" si="1"/>
        <v/>
      </c>
      <c r="W68" t="str">
        <f t="shared" si="2"/>
        <v/>
      </c>
      <c r="X68" t="str">
        <f t="shared" si="3"/>
        <v/>
      </c>
      <c r="Y68" t="str">
        <f t="shared" si="4"/>
        <v/>
      </c>
    </row>
    <row r="69" spans="22:25" x14ac:dyDescent="0.2">
      <c r="V69" t="str">
        <f t="shared" ref="V69:V120" si="5">TRIM(G69)</f>
        <v/>
      </c>
      <c r="W69" t="str">
        <f t="shared" ref="W69:W120" si="6">TRIM(H69)</f>
        <v/>
      </c>
      <c r="X69" t="str">
        <f t="shared" ref="X69:X120" si="7">PROPER(V69)</f>
        <v/>
      </c>
      <c r="Y69" t="str">
        <f t="shared" ref="Y69:Y120" si="8">PROPER(W69)</f>
        <v/>
      </c>
    </row>
    <row r="70" spans="22:25" x14ac:dyDescent="0.2">
      <c r="V70" t="str">
        <f t="shared" si="5"/>
        <v/>
      </c>
      <c r="W70" t="str">
        <f t="shared" si="6"/>
        <v/>
      </c>
      <c r="X70" t="str">
        <f t="shared" si="7"/>
        <v/>
      </c>
      <c r="Y70" t="str">
        <f t="shared" si="8"/>
        <v/>
      </c>
    </row>
    <row r="71" spans="22:25" x14ac:dyDescent="0.2">
      <c r="V71" t="str">
        <f t="shared" si="5"/>
        <v/>
      </c>
      <c r="W71" t="str">
        <f t="shared" si="6"/>
        <v/>
      </c>
      <c r="X71" t="str">
        <f t="shared" si="7"/>
        <v/>
      </c>
      <c r="Y71" t="str">
        <f t="shared" si="8"/>
        <v/>
      </c>
    </row>
    <row r="72" spans="22:25" x14ac:dyDescent="0.2">
      <c r="V72" t="str">
        <f t="shared" si="5"/>
        <v/>
      </c>
      <c r="W72" t="str">
        <f t="shared" si="6"/>
        <v/>
      </c>
      <c r="X72" t="str">
        <f t="shared" si="7"/>
        <v/>
      </c>
      <c r="Y72" t="str">
        <f t="shared" si="8"/>
        <v/>
      </c>
    </row>
    <row r="73" spans="22:25" x14ac:dyDescent="0.2">
      <c r="V73" t="str">
        <f t="shared" si="5"/>
        <v/>
      </c>
      <c r="W73" t="str">
        <f t="shared" si="6"/>
        <v/>
      </c>
      <c r="X73" t="str">
        <f t="shared" si="7"/>
        <v/>
      </c>
      <c r="Y73" t="str">
        <f t="shared" si="8"/>
        <v/>
      </c>
    </row>
    <row r="74" spans="22:25" x14ac:dyDescent="0.2">
      <c r="V74" t="str">
        <f t="shared" si="5"/>
        <v/>
      </c>
      <c r="W74" t="str">
        <f t="shared" si="6"/>
        <v/>
      </c>
      <c r="X74" t="str">
        <f t="shared" si="7"/>
        <v/>
      </c>
      <c r="Y74" t="str">
        <f t="shared" si="8"/>
        <v/>
      </c>
    </row>
    <row r="75" spans="22:25" x14ac:dyDescent="0.2">
      <c r="V75" t="str">
        <f t="shared" si="5"/>
        <v/>
      </c>
      <c r="W75" t="str">
        <f t="shared" si="6"/>
        <v/>
      </c>
      <c r="X75" t="str">
        <f t="shared" si="7"/>
        <v/>
      </c>
      <c r="Y75" t="str">
        <f t="shared" si="8"/>
        <v/>
      </c>
    </row>
    <row r="76" spans="22:25" x14ac:dyDescent="0.2">
      <c r="V76" t="str">
        <f t="shared" si="5"/>
        <v/>
      </c>
      <c r="W76" t="str">
        <f t="shared" si="6"/>
        <v/>
      </c>
      <c r="X76" t="str">
        <f t="shared" si="7"/>
        <v/>
      </c>
      <c r="Y76" t="str">
        <f t="shared" si="8"/>
        <v/>
      </c>
    </row>
    <row r="77" spans="22:25" x14ac:dyDescent="0.2">
      <c r="V77" t="str">
        <f t="shared" si="5"/>
        <v/>
      </c>
      <c r="W77" t="str">
        <f t="shared" si="6"/>
        <v/>
      </c>
      <c r="X77" t="str">
        <f t="shared" si="7"/>
        <v/>
      </c>
      <c r="Y77" t="str">
        <f t="shared" si="8"/>
        <v/>
      </c>
    </row>
    <row r="78" spans="22:25" x14ac:dyDescent="0.2">
      <c r="V78" t="str">
        <f t="shared" si="5"/>
        <v/>
      </c>
      <c r="W78" t="str">
        <f t="shared" si="6"/>
        <v/>
      </c>
      <c r="X78" t="str">
        <f t="shared" si="7"/>
        <v/>
      </c>
      <c r="Y78" t="str">
        <f t="shared" si="8"/>
        <v/>
      </c>
    </row>
    <row r="79" spans="22:25" x14ac:dyDescent="0.2">
      <c r="V79" t="str">
        <f t="shared" si="5"/>
        <v/>
      </c>
      <c r="W79" t="str">
        <f t="shared" si="6"/>
        <v/>
      </c>
      <c r="X79" t="str">
        <f t="shared" si="7"/>
        <v/>
      </c>
      <c r="Y79" t="str">
        <f t="shared" si="8"/>
        <v/>
      </c>
    </row>
    <row r="80" spans="22:25" x14ac:dyDescent="0.2">
      <c r="V80" t="str">
        <f t="shared" si="5"/>
        <v/>
      </c>
      <c r="W80" t="str">
        <f t="shared" si="6"/>
        <v/>
      </c>
      <c r="X80" t="str">
        <f t="shared" si="7"/>
        <v/>
      </c>
      <c r="Y80" t="str">
        <f t="shared" si="8"/>
        <v/>
      </c>
    </row>
    <row r="81" spans="22:25" x14ac:dyDescent="0.2">
      <c r="V81" t="str">
        <f t="shared" si="5"/>
        <v/>
      </c>
      <c r="W81" t="str">
        <f t="shared" si="6"/>
        <v/>
      </c>
      <c r="X81" t="str">
        <f t="shared" si="7"/>
        <v/>
      </c>
      <c r="Y81" t="str">
        <f t="shared" si="8"/>
        <v/>
      </c>
    </row>
    <row r="82" spans="22:25" x14ac:dyDescent="0.2">
      <c r="V82" t="str">
        <f t="shared" si="5"/>
        <v/>
      </c>
      <c r="W82" t="str">
        <f t="shared" si="6"/>
        <v/>
      </c>
      <c r="X82" t="str">
        <f t="shared" si="7"/>
        <v/>
      </c>
      <c r="Y82" t="str">
        <f t="shared" si="8"/>
        <v/>
      </c>
    </row>
    <row r="83" spans="22:25" x14ac:dyDescent="0.2">
      <c r="V83" t="str">
        <f t="shared" si="5"/>
        <v/>
      </c>
      <c r="W83" t="str">
        <f t="shared" si="6"/>
        <v/>
      </c>
      <c r="X83" t="str">
        <f t="shared" si="7"/>
        <v/>
      </c>
      <c r="Y83" t="str">
        <f t="shared" si="8"/>
        <v/>
      </c>
    </row>
    <row r="84" spans="22:25" x14ac:dyDescent="0.2">
      <c r="V84" t="str">
        <f t="shared" si="5"/>
        <v/>
      </c>
      <c r="W84" t="str">
        <f t="shared" si="6"/>
        <v/>
      </c>
      <c r="X84" t="str">
        <f t="shared" si="7"/>
        <v/>
      </c>
      <c r="Y84" t="str">
        <f t="shared" si="8"/>
        <v/>
      </c>
    </row>
    <row r="85" spans="22:25" x14ac:dyDescent="0.2">
      <c r="V85" t="str">
        <f t="shared" si="5"/>
        <v/>
      </c>
      <c r="W85" t="str">
        <f t="shared" si="6"/>
        <v/>
      </c>
      <c r="X85" t="str">
        <f t="shared" si="7"/>
        <v/>
      </c>
      <c r="Y85" t="str">
        <f t="shared" si="8"/>
        <v/>
      </c>
    </row>
    <row r="86" spans="22:25" x14ac:dyDescent="0.2">
      <c r="V86" t="str">
        <f t="shared" si="5"/>
        <v/>
      </c>
      <c r="W86" t="str">
        <f t="shared" si="6"/>
        <v/>
      </c>
      <c r="X86" t="str">
        <f t="shared" si="7"/>
        <v/>
      </c>
      <c r="Y86" t="str">
        <f t="shared" si="8"/>
        <v/>
      </c>
    </row>
    <row r="87" spans="22:25" x14ac:dyDescent="0.2">
      <c r="V87" t="str">
        <f t="shared" si="5"/>
        <v/>
      </c>
      <c r="W87" t="str">
        <f t="shared" si="6"/>
        <v/>
      </c>
      <c r="X87" t="str">
        <f t="shared" si="7"/>
        <v/>
      </c>
      <c r="Y87" t="str">
        <f t="shared" si="8"/>
        <v/>
      </c>
    </row>
    <row r="88" spans="22:25" x14ac:dyDescent="0.2">
      <c r="V88" t="str">
        <f t="shared" si="5"/>
        <v/>
      </c>
      <c r="W88" t="str">
        <f t="shared" si="6"/>
        <v/>
      </c>
      <c r="X88" t="str">
        <f t="shared" si="7"/>
        <v/>
      </c>
      <c r="Y88" t="str">
        <f t="shared" si="8"/>
        <v/>
      </c>
    </row>
    <row r="89" spans="22:25" x14ac:dyDescent="0.2">
      <c r="V89" t="str">
        <f t="shared" si="5"/>
        <v/>
      </c>
      <c r="W89" t="str">
        <f t="shared" si="6"/>
        <v/>
      </c>
      <c r="X89" t="str">
        <f t="shared" si="7"/>
        <v/>
      </c>
      <c r="Y89" t="str">
        <f t="shared" si="8"/>
        <v/>
      </c>
    </row>
    <row r="90" spans="22:25" x14ac:dyDescent="0.2">
      <c r="V90" t="str">
        <f t="shared" si="5"/>
        <v/>
      </c>
      <c r="W90" t="str">
        <f t="shared" si="6"/>
        <v/>
      </c>
      <c r="X90" t="str">
        <f t="shared" si="7"/>
        <v/>
      </c>
      <c r="Y90" t="str">
        <f t="shared" si="8"/>
        <v/>
      </c>
    </row>
    <row r="91" spans="22:25" x14ac:dyDescent="0.2">
      <c r="V91" t="str">
        <f t="shared" si="5"/>
        <v/>
      </c>
      <c r="W91" t="str">
        <f t="shared" si="6"/>
        <v/>
      </c>
      <c r="X91" t="str">
        <f t="shared" si="7"/>
        <v/>
      </c>
      <c r="Y91" t="str">
        <f t="shared" si="8"/>
        <v/>
      </c>
    </row>
    <row r="92" spans="22:25" x14ac:dyDescent="0.2">
      <c r="V92" t="str">
        <f t="shared" si="5"/>
        <v/>
      </c>
      <c r="W92" t="str">
        <f t="shared" si="6"/>
        <v/>
      </c>
      <c r="X92" t="str">
        <f t="shared" si="7"/>
        <v/>
      </c>
      <c r="Y92" t="str">
        <f t="shared" si="8"/>
        <v/>
      </c>
    </row>
    <row r="93" spans="22:25" x14ac:dyDescent="0.2">
      <c r="V93" t="str">
        <f t="shared" si="5"/>
        <v/>
      </c>
      <c r="W93" t="str">
        <f t="shared" si="6"/>
        <v/>
      </c>
      <c r="X93" t="str">
        <f t="shared" si="7"/>
        <v/>
      </c>
      <c r="Y93" t="str">
        <f t="shared" si="8"/>
        <v/>
      </c>
    </row>
    <row r="94" spans="22:25" x14ac:dyDescent="0.2">
      <c r="V94" t="str">
        <f t="shared" si="5"/>
        <v/>
      </c>
      <c r="W94" t="str">
        <f t="shared" si="6"/>
        <v/>
      </c>
      <c r="X94" t="str">
        <f t="shared" si="7"/>
        <v/>
      </c>
      <c r="Y94" t="str">
        <f t="shared" si="8"/>
        <v/>
      </c>
    </row>
    <row r="95" spans="22:25" x14ac:dyDescent="0.2">
      <c r="V95" t="str">
        <f t="shared" si="5"/>
        <v/>
      </c>
      <c r="W95" t="str">
        <f t="shared" si="6"/>
        <v/>
      </c>
      <c r="X95" t="str">
        <f t="shared" si="7"/>
        <v/>
      </c>
      <c r="Y95" t="str">
        <f t="shared" si="8"/>
        <v/>
      </c>
    </row>
    <row r="96" spans="22:25" x14ac:dyDescent="0.2">
      <c r="V96" t="str">
        <f t="shared" si="5"/>
        <v/>
      </c>
      <c r="W96" t="str">
        <f t="shared" si="6"/>
        <v/>
      </c>
      <c r="X96" t="str">
        <f t="shared" si="7"/>
        <v/>
      </c>
      <c r="Y96" t="str">
        <f t="shared" si="8"/>
        <v/>
      </c>
    </row>
    <row r="97" spans="22:25" x14ac:dyDescent="0.2">
      <c r="V97" t="str">
        <f t="shared" si="5"/>
        <v/>
      </c>
      <c r="W97" t="str">
        <f t="shared" si="6"/>
        <v/>
      </c>
      <c r="X97" t="str">
        <f t="shared" si="7"/>
        <v/>
      </c>
      <c r="Y97" t="str">
        <f t="shared" si="8"/>
        <v/>
      </c>
    </row>
    <row r="98" spans="22:25" x14ac:dyDescent="0.2">
      <c r="V98" t="str">
        <f t="shared" si="5"/>
        <v/>
      </c>
      <c r="W98" t="str">
        <f t="shared" si="6"/>
        <v/>
      </c>
      <c r="X98" t="str">
        <f t="shared" si="7"/>
        <v/>
      </c>
      <c r="Y98" t="str">
        <f t="shared" si="8"/>
        <v/>
      </c>
    </row>
    <row r="99" spans="22:25" x14ac:dyDescent="0.2">
      <c r="V99" t="str">
        <f t="shared" si="5"/>
        <v/>
      </c>
      <c r="W99" t="str">
        <f t="shared" si="6"/>
        <v/>
      </c>
      <c r="X99" t="str">
        <f t="shared" si="7"/>
        <v/>
      </c>
      <c r="Y99" t="str">
        <f t="shared" si="8"/>
        <v/>
      </c>
    </row>
    <row r="100" spans="22:25" x14ac:dyDescent="0.2">
      <c r="V100" t="str">
        <f t="shared" si="5"/>
        <v/>
      </c>
      <c r="W100" t="str">
        <f t="shared" si="6"/>
        <v/>
      </c>
      <c r="X100" t="str">
        <f t="shared" si="7"/>
        <v/>
      </c>
      <c r="Y100" t="str">
        <f t="shared" si="8"/>
        <v/>
      </c>
    </row>
    <row r="101" spans="22:25" x14ac:dyDescent="0.2">
      <c r="V101" t="str">
        <f t="shared" si="5"/>
        <v/>
      </c>
      <c r="W101" t="str">
        <f t="shared" si="6"/>
        <v/>
      </c>
      <c r="X101" t="str">
        <f t="shared" si="7"/>
        <v/>
      </c>
      <c r="Y101" t="str">
        <f t="shared" si="8"/>
        <v/>
      </c>
    </row>
    <row r="102" spans="22:25" x14ac:dyDescent="0.2">
      <c r="V102" t="str">
        <f t="shared" si="5"/>
        <v/>
      </c>
      <c r="W102" t="str">
        <f t="shared" si="6"/>
        <v/>
      </c>
      <c r="X102" t="str">
        <f t="shared" si="7"/>
        <v/>
      </c>
      <c r="Y102" t="str">
        <f t="shared" si="8"/>
        <v/>
      </c>
    </row>
    <row r="103" spans="22:25" x14ac:dyDescent="0.2">
      <c r="V103" t="str">
        <f t="shared" si="5"/>
        <v/>
      </c>
      <c r="W103" t="str">
        <f t="shared" si="6"/>
        <v/>
      </c>
      <c r="X103" t="str">
        <f t="shared" si="7"/>
        <v/>
      </c>
      <c r="Y103" t="str">
        <f t="shared" si="8"/>
        <v/>
      </c>
    </row>
    <row r="104" spans="22:25" x14ac:dyDescent="0.2">
      <c r="V104" t="str">
        <f t="shared" si="5"/>
        <v/>
      </c>
      <c r="W104" t="str">
        <f t="shared" si="6"/>
        <v/>
      </c>
      <c r="X104" t="str">
        <f t="shared" si="7"/>
        <v/>
      </c>
      <c r="Y104" t="str">
        <f t="shared" si="8"/>
        <v/>
      </c>
    </row>
    <row r="105" spans="22:25" x14ac:dyDescent="0.2">
      <c r="V105" t="str">
        <f t="shared" si="5"/>
        <v/>
      </c>
      <c r="W105" t="str">
        <f t="shared" si="6"/>
        <v/>
      </c>
      <c r="X105" t="str">
        <f t="shared" si="7"/>
        <v/>
      </c>
      <c r="Y105" t="str">
        <f t="shared" si="8"/>
        <v/>
      </c>
    </row>
    <row r="106" spans="22:25" x14ac:dyDescent="0.2">
      <c r="V106" t="str">
        <f t="shared" si="5"/>
        <v/>
      </c>
      <c r="W106" t="str">
        <f t="shared" si="6"/>
        <v/>
      </c>
      <c r="X106" t="str">
        <f t="shared" si="7"/>
        <v/>
      </c>
      <c r="Y106" t="str">
        <f t="shared" si="8"/>
        <v/>
      </c>
    </row>
    <row r="107" spans="22:25" x14ac:dyDescent="0.2">
      <c r="V107" t="str">
        <f t="shared" si="5"/>
        <v/>
      </c>
      <c r="W107" t="str">
        <f t="shared" si="6"/>
        <v/>
      </c>
      <c r="X107" t="str">
        <f t="shared" si="7"/>
        <v/>
      </c>
      <c r="Y107" t="str">
        <f t="shared" si="8"/>
        <v/>
      </c>
    </row>
    <row r="108" spans="22:25" x14ac:dyDescent="0.2">
      <c r="V108" t="str">
        <f t="shared" si="5"/>
        <v/>
      </c>
      <c r="W108" t="str">
        <f t="shared" si="6"/>
        <v/>
      </c>
      <c r="X108" t="str">
        <f t="shared" si="7"/>
        <v/>
      </c>
      <c r="Y108" t="str">
        <f t="shared" si="8"/>
        <v/>
      </c>
    </row>
    <row r="109" spans="22:25" x14ac:dyDescent="0.2">
      <c r="V109" t="str">
        <f t="shared" si="5"/>
        <v/>
      </c>
      <c r="W109" t="str">
        <f t="shared" si="6"/>
        <v/>
      </c>
      <c r="X109" t="str">
        <f t="shared" si="7"/>
        <v/>
      </c>
      <c r="Y109" t="str">
        <f t="shared" si="8"/>
        <v/>
      </c>
    </row>
    <row r="110" spans="22:25" x14ac:dyDescent="0.2">
      <c r="V110" t="str">
        <f t="shared" si="5"/>
        <v/>
      </c>
      <c r="W110" t="str">
        <f t="shared" si="6"/>
        <v/>
      </c>
      <c r="X110" t="str">
        <f t="shared" si="7"/>
        <v/>
      </c>
      <c r="Y110" t="str">
        <f t="shared" si="8"/>
        <v/>
      </c>
    </row>
    <row r="111" spans="22:25" x14ac:dyDescent="0.2">
      <c r="V111" t="str">
        <f t="shared" si="5"/>
        <v/>
      </c>
      <c r="W111" t="str">
        <f t="shared" si="6"/>
        <v/>
      </c>
      <c r="X111" t="str">
        <f t="shared" si="7"/>
        <v/>
      </c>
      <c r="Y111" t="str">
        <f t="shared" si="8"/>
        <v/>
      </c>
    </row>
    <row r="112" spans="22:25" x14ac:dyDescent="0.2">
      <c r="V112" t="str">
        <f t="shared" si="5"/>
        <v/>
      </c>
      <c r="W112" t="str">
        <f t="shared" si="6"/>
        <v/>
      </c>
      <c r="X112" t="str">
        <f t="shared" si="7"/>
        <v/>
      </c>
      <c r="Y112" t="str">
        <f t="shared" si="8"/>
        <v/>
      </c>
    </row>
    <row r="113" spans="22:25" x14ac:dyDescent="0.2">
      <c r="V113" t="str">
        <f t="shared" si="5"/>
        <v/>
      </c>
      <c r="W113" t="str">
        <f t="shared" si="6"/>
        <v/>
      </c>
      <c r="X113" t="str">
        <f t="shared" si="7"/>
        <v/>
      </c>
      <c r="Y113" t="str">
        <f t="shared" si="8"/>
        <v/>
      </c>
    </row>
    <row r="114" spans="22:25" x14ac:dyDescent="0.2">
      <c r="V114" t="str">
        <f t="shared" si="5"/>
        <v/>
      </c>
      <c r="W114" t="str">
        <f t="shared" si="6"/>
        <v/>
      </c>
      <c r="X114" t="str">
        <f t="shared" si="7"/>
        <v/>
      </c>
      <c r="Y114" t="str">
        <f t="shared" si="8"/>
        <v/>
      </c>
    </row>
    <row r="115" spans="22:25" x14ac:dyDescent="0.2">
      <c r="V115" t="str">
        <f t="shared" si="5"/>
        <v/>
      </c>
      <c r="W115" t="str">
        <f t="shared" si="6"/>
        <v/>
      </c>
      <c r="X115" t="str">
        <f t="shared" si="7"/>
        <v/>
      </c>
      <c r="Y115" t="str">
        <f t="shared" si="8"/>
        <v/>
      </c>
    </row>
    <row r="116" spans="22:25" x14ac:dyDescent="0.2">
      <c r="V116" t="str">
        <f t="shared" si="5"/>
        <v/>
      </c>
      <c r="W116" t="str">
        <f t="shared" si="6"/>
        <v/>
      </c>
      <c r="X116" t="str">
        <f t="shared" si="7"/>
        <v/>
      </c>
      <c r="Y116" t="str">
        <f t="shared" si="8"/>
        <v/>
      </c>
    </row>
    <row r="117" spans="22:25" x14ac:dyDescent="0.2">
      <c r="V117" t="str">
        <f t="shared" si="5"/>
        <v/>
      </c>
      <c r="W117" t="str">
        <f t="shared" si="6"/>
        <v/>
      </c>
      <c r="X117" t="str">
        <f t="shared" si="7"/>
        <v/>
      </c>
      <c r="Y117" t="str">
        <f t="shared" si="8"/>
        <v/>
      </c>
    </row>
    <row r="118" spans="22:25" x14ac:dyDescent="0.2">
      <c r="V118" t="str">
        <f t="shared" si="5"/>
        <v/>
      </c>
      <c r="W118" t="str">
        <f t="shared" si="6"/>
        <v/>
      </c>
      <c r="X118" t="str">
        <f t="shared" si="7"/>
        <v/>
      </c>
      <c r="Y118" t="str">
        <f t="shared" si="8"/>
        <v/>
      </c>
    </row>
    <row r="119" spans="22:25" x14ac:dyDescent="0.2">
      <c r="V119" t="str">
        <f t="shared" si="5"/>
        <v/>
      </c>
      <c r="W119" t="str">
        <f t="shared" si="6"/>
        <v/>
      </c>
      <c r="X119" t="str">
        <f t="shared" si="7"/>
        <v/>
      </c>
      <c r="Y119" t="str">
        <f t="shared" si="8"/>
        <v/>
      </c>
    </row>
    <row r="120" spans="22:25" x14ac:dyDescent="0.2">
      <c r="V120" t="str">
        <f t="shared" si="5"/>
        <v/>
      </c>
      <c r="W120" t="str">
        <f t="shared" si="6"/>
        <v/>
      </c>
      <c r="X120" t="str">
        <f t="shared" si="7"/>
        <v/>
      </c>
      <c r="Y120" t="str">
        <f t="shared" si="8"/>
        <v/>
      </c>
    </row>
  </sheetData>
  <mergeCells count="2">
    <mergeCell ref="A4:D35"/>
    <mergeCell ref="A3:D3"/>
  </mergeCells>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tabColor theme="8" tint="-0.249977111117893"/>
  </sheetPr>
  <dimension ref="A2:Y120"/>
  <sheetViews>
    <sheetView workbookViewId="0"/>
  </sheetViews>
  <sheetFormatPr baseColWidth="10" defaultColWidth="8.83203125" defaultRowHeight="15" x14ac:dyDescent="0.2"/>
  <cols>
    <col min="6" max="6" width="13.33203125" customWidth="1"/>
    <col min="7" max="7" width="12.6640625" customWidth="1"/>
    <col min="8" max="8" width="12.33203125" customWidth="1"/>
    <col min="9" max="10" width="16.1640625" bestFit="1" customWidth="1"/>
    <col min="11" max="11" width="23.83203125" bestFit="1" customWidth="1"/>
    <col min="12" max="12" width="17.6640625" customWidth="1"/>
    <col min="13" max="13" width="18.6640625" customWidth="1"/>
    <col min="14" max="14" width="24.1640625" customWidth="1"/>
    <col min="15" max="15" width="28.1640625" bestFit="1" customWidth="1"/>
    <col min="16" max="16" width="18.5" bestFit="1" customWidth="1"/>
    <col min="17" max="17" width="19.5" bestFit="1" customWidth="1"/>
    <col min="18" max="18" width="12" bestFit="1" customWidth="1"/>
    <col min="19" max="19" width="11.5" customWidth="1"/>
    <col min="20" max="20" width="21.6640625" customWidth="1"/>
    <col min="22" max="22" width="19.6640625" customWidth="1"/>
    <col min="23" max="23" width="18.6640625" customWidth="1"/>
    <col min="24" max="24" width="17.6640625" customWidth="1"/>
    <col min="25" max="25" width="16.5" customWidth="1"/>
  </cols>
  <sheetData>
    <row r="2" spans="1:20" ht="16" thickBot="1" x14ac:dyDescent="0.25"/>
    <row r="3" spans="1:20" ht="22" thickBot="1" x14ac:dyDescent="0.3">
      <c r="A3" s="87" t="s">
        <v>316</v>
      </c>
      <c r="B3" s="88"/>
      <c r="C3" s="88"/>
      <c r="D3" s="89"/>
      <c r="F3" t="s">
        <v>2</v>
      </c>
      <c r="G3" t="s">
        <v>3</v>
      </c>
      <c r="H3" t="s">
        <v>4</v>
      </c>
      <c r="I3" t="s">
        <v>152</v>
      </c>
      <c r="J3" t="s">
        <v>5</v>
      </c>
      <c r="K3" t="s">
        <v>6</v>
      </c>
      <c r="L3" t="s">
        <v>7</v>
      </c>
      <c r="M3" t="s">
        <v>12</v>
      </c>
      <c r="N3" t="s">
        <v>20</v>
      </c>
      <c r="O3" t="s">
        <v>21</v>
      </c>
      <c r="P3" t="s">
        <v>22</v>
      </c>
      <c r="Q3" t="s">
        <v>23</v>
      </c>
      <c r="R3" t="s">
        <v>24</v>
      </c>
      <c r="S3" t="s">
        <v>28</v>
      </c>
      <c r="T3" t="s">
        <v>58</v>
      </c>
    </row>
    <row r="4" spans="1:20" ht="15" customHeight="1" x14ac:dyDescent="0.2">
      <c r="A4" s="86" t="s">
        <v>294</v>
      </c>
      <c r="B4" s="86"/>
      <c r="C4" s="86"/>
      <c r="D4" s="86"/>
      <c r="F4">
        <v>14638</v>
      </c>
      <c r="G4" t="s">
        <v>35</v>
      </c>
      <c r="H4" t="s">
        <v>45</v>
      </c>
      <c r="I4" t="str">
        <f>CONCATENATE(Table7910[[#This Row],[First Name]], " ", Table7910[[#This Row],[Last Name]])</f>
        <v>Caroline Diener</v>
      </c>
      <c r="J4" t="s">
        <v>53</v>
      </c>
      <c r="K4" t="s">
        <v>81</v>
      </c>
      <c r="L4">
        <v>12</v>
      </c>
      <c r="M4" t="s">
        <v>82</v>
      </c>
      <c r="N4">
        <v>72000</v>
      </c>
      <c r="O4">
        <v>20000</v>
      </c>
      <c r="R4">
        <f>SUM(Table7910[[#This Row],[2016 Annual Base Salary]]+Table7910[[#This Row],[2016 Annual Bonus
(at target)]]+Table7910[[#This Row],[2016 AEI
(at target)]]+Table7910[[#This Row],[2016 MTB
(at target)]])</f>
        <v>92000</v>
      </c>
      <c r="S4" t="s">
        <v>29</v>
      </c>
      <c r="T4" t="s">
        <v>29</v>
      </c>
    </row>
    <row r="5" spans="1:20" x14ac:dyDescent="0.2">
      <c r="A5" s="86"/>
      <c r="B5" s="86"/>
      <c r="C5" s="86"/>
      <c r="D5" s="86"/>
      <c r="F5">
        <v>39426</v>
      </c>
      <c r="G5" t="s">
        <v>37</v>
      </c>
      <c r="H5" t="s">
        <v>47</v>
      </c>
      <c r="I5" t="str">
        <f>CONCATENATE(Table7910[[#This Row],[First Name]], " ", Table7910[[#This Row],[Last Name]])</f>
        <v>Cristina Taft</v>
      </c>
      <c r="J5" t="s">
        <v>54</v>
      </c>
      <c r="K5" t="s">
        <v>77</v>
      </c>
      <c r="L5">
        <v>10</v>
      </c>
      <c r="M5" t="s">
        <v>82</v>
      </c>
      <c r="N5">
        <v>60000</v>
      </c>
      <c r="O5">
        <v>12000</v>
      </c>
      <c r="R5">
        <f>SUM(Table7910[[#This Row],[2016 Annual Base Salary]]+Table7910[[#This Row],[2016 Annual Bonus
(at target)]]+Table7910[[#This Row],[2016 AEI
(at target)]]+Table7910[[#This Row],[2016 MTB
(at target)]])</f>
        <v>72000</v>
      </c>
      <c r="S5" t="s">
        <v>29</v>
      </c>
      <c r="T5" t="s">
        <v>30</v>
      </c>
    </row>
    <row r="6" spans="1:20" x14ac:dyDescent="0.2">
      <c r="A6" s="86"/>
      <c r="B6" s="86"/>
      <c r="C6" s="86"/>
      <c r="D6" s="86"/>
      <c r="F6">
        <v>39874</v>
      </c>
      <c r="G6" t="s">
        <v>36</v>
      </c>
      <c r="H6" t="s">
        <v>46</v>
      </c>
      <c r="I6" t="str">
        <f>CONCATENATE(Table7910[[#This Row],[First Name]], " ", Table7910[[#This Row],[Last Name]])</f>
        <v>Ingrid White</v>
      </c>
      <c r="J6" t="s">
        <v>53</v>
      </c>
      <c r="K6" t="s">
        <v>76</v>
      </c>
      <c r="L6">
        <v>11</v>
      </c>
      <c r="M6" t="s">
        <v>82</v>
      </c>
      <c r="N6">
        <v>64412.307692307688</v>
      </c>
      <c r="O6">
        <v>12000</v>
      </c>
      <c r="R6">
        <f>SUM(Table7910[[#This Row],[2016 Annual Base Salary]]+Table7910[[#This Row],[2016 Annual Bonus
(at target)]]+Table7910[[#This Row],[2016 AEI
(at target)]]+Table7910[[#This Row],[2016 MTB
(at target)]])</f>
        <v>76412.307692307688</v>
      </c>
      <c r="S6" t="s">
        <v>29</v>
      </c>
      <c r="T6" t="s">
        <v>29</v>
      </c>
    </row>
    <row r="7" spans="1:20" x14ac:dyDescent="0.2">
      <c r="A7" s="86"/>
      <c r="B7" s="86"/>
      <c r="C7" s="86"/>
      <c r="D7" s="86"/>
      <c r="F7">
        <v>154987</v>
      </c>
      <c r="G7" t="s">
        <v>26</v>
      </c>
      <c r="H7" t="s">
        <v>27</v>
      </c>
      <c r="I7" t="str">
        <f>CONCATENATE(Table7910[[#This Row],[First Name]], " ", Table7910[[#This Row],[Last Name]])</f>
        <v>Jane Deer</v>
      </c>
      <c r="J7" t="s">
        <v>52</v>
      </c>
      <c r="K7" t="s">
        <v>55</v>
      </c>
      <c r="L7">
        <v>10</v>
      </c>
      <c r="M7" t="s">
        <v>82</v>
      </c>
      <c r="N7">
        <v>30000</v>
      </c>
      <c r="O7">
        <v>10000</v>
      </c>
      <c r="R7">
        <f>SUM(Table7910[[#This Row],[2016 Annual Base Salary]]+Table7910[[#This Row],[2016 Annual Bonus
(at target)]]+Table7910[[#This Row],[2016 AEI
(at target)]]+Table7910[[#This Row],[2016 MTB
(at target)]])</f>
        <v>40000</v>
      </c>
      <c r="S7" t="s">
        <v>29</v>
      </c>
      <c r="T7" t="s">
        <v>29</v>
      </c>
    </row>
    <row r="8" spans="1:20" x14ac:dyDescent="0.2">
      <c r="A8" s="86"/>
      <c r="B8" s="86"/>
      <c r="C8" s="86"/>
      <c r="D8" s="86"/>
      <c r="F8">
        <v>119871</v>
      </c>
      <c r="G8" t="s">
        <v>31</v>
      </c>
      <c r="H8" t="s">
        <v>42</v>
      </c>
      <c r="I8" t="str">
        <f>CONCATENATE(Table7910[[#This Row],[First Name]], " ", Table7910[[#This Row],[Last Name]])</f>
        <v>Jeffrey Smith</v>
      </c>
      <c r="J8" t="s">
        <v>52</v>
      </c>
      <c r="K8" t="s">
        <v>56</v>
      </c>
      <c r="L8">
        <v>14</v>
      </c>
      <c r="M8" t="s">
        <v>14</v>
      </c>
      <c r="N8">
        <v>80000</v>
      </c>
      <c r="O8">
        <v>10000</v>
      </c>
      <c r="R8">
        <f>SUM(Table7910[[#This Row],[2016 Annual Base Salary]]+Table7910[[#This Row],[2016 Annual Bonus
(at target)]]+Table7910[[#This Row],[2016 AEI
(at target)]]+Table7910[[#This Row],[2016 MTB
(at target)]])</f>
        <v>90000</v>
      </c>
      <c r="S8" t="s">
        <v>29</v>
      </c>
      <c r="T8" t="s">
        <v>29</v>
      </c>
    </row>
    <row r="9" spans="1:20" x14ac:dyDescent="0.2">
      <c r="A9" s="86"/>
      <c r="B9" s="86"/>
      <c r="C9" s="86"/>
      <c r="D9" s="86"/>
      <c r="F9">
        <v>1648579</v>
      </c>
      <c r="G9" t="s">
        <v>8</v>
      </c>
      <c r="H9" t="s">
        <v>9</v>
      </c>
      <c r="I9" t="str">
        <f>CONCATENATE(Table7910[[#This Row],[First Name]], " ", Table7910[[#This Row],[Last Name]])</f>
        <v>John Doe</v>
      </c>
      <c r="J9" t="s">
        <v>52</v>
      </c>
      <c r="K9" t="s">
        <v>15</v>
      </c>
      <c r="L9">
        <v>15</v>
      </c>
      <c r="M9" t="s">
        <v>14</v>
      </c>
      <c r="N9">
        <v>120000</v>
      </c>
      <c r="O9">
        <v>63000</v>
      </c>
      <c r="P9">
        <v>63000</v>
      </c>
      <c r="R9">
        <f>SUM(Table7910[[#This Row],[2016 Annual Base Salary]]+Table7910[[#This Row],[2016 Annual Bonus
(at target)]]+Table7910[[#This Row],[2016 AEI
(at target)]]+Table7910[[#This Row],[2016 MTB
(at target)]])</f>
        <v>246000</v>
      </c>
      <c r="S9" t="s">
        <v>29</v>
      </c>
      <c r="T9" t="s">
        <v>29</v>
      </c>
    </row>
    <row r="10" spans="1:20" x14ac:dyDescent="0.2">
      <c r="A10" s="86"/>
      <c r="B10" s="86"/>
      <c r="C10" s="86"/>
      <c r="D10" s="86"/>
      <c r="F10">
        <v>804481</v>
      </c>
      <c r="G10" t="s">
        <v>34</v>
      </c>
      <c r="H10" t="s">
        <v>291</v>
      </c>
      <c r="I10" t="str">
        <f>CONCATENATE(Table7910[[#This Row],[First Name]], " ", Table7910[[#This Row],[Last Name]])</f>
        <v>Johnson Johnsson</v>
      </c>
      <c r="J10" t="s">
        <v>53</v>
      </c>
      <c r="K10" t="s">
        <v>80</v>
      </c>
      <c r="L10">
        <v>11</v>
      </c>
      <c r="M10" t="s">
        <v>82</v>
      </c>
      <c r="N10">
        <v>70000</v>
      </c>
      <c r="O10">
        <v>18000</v>
      </c>
      <c r="R10">
        <f>SUM(Table7910[[#This Row],[2016 Annual Base Salary]]+Table7910[[#This Row],[2016 Annual Bonus
(at target)]]+Table7910[[#This Row],[2016 AEI
(at target)]]+Table7910[[#This Row],[2016 MTB
(at target)]])</f>
        <v>88000</v>
      </c>
      <c r="S10" t="s">
        <v>29</v>
      </c>
      <c r="T10" t="s">
        <v>29</v>
      </c>
    </row>
    <row r="11" spans="1:20" x14ac:dyDescent="0.2">
      <c r="A11" s="86"/>
      <c r="B11" s="86"/>
      <c r="C11" s="86"/>
      <c r="D11" s="86"/>
      <c r="F11">
        <v>113225</v>
      </c>
      <c r="G11" t="s">
        <v>39</v>
      </c>
      <c r="H11" t="s">
        <v>49</v>
      </c>
      <c r="I11" t="str">
        <f>CONCATENATE(Table7910[[#This Row],[First Name]], " ", Table7910[[#This Row],[Last Name]])</f>
        <v>Kim Jones</v>
      </c>
      <c r="J11" t="s">
        <v>54</v>
      </c>
      <c r="K11" t="s">
        <v>77</v>
      </c>
      <c r="L11">
        <v>10</v>
      </c>
      <c r="M11" t="s">
        <v>82</v>
      </c>
      <c r="N11">
        <v>46008</v>
      </c>
      <c r="O11">
        <v>8000</v>
      </c>
      <c r="R11">
        <f>SUM(Table7910[[#This Row],[2016 Annual Base Salary]]+Table7910[[#This Row],[2016 Annual Bonus
(at target)]]+Table7910[[#This Row],[2016 AEI
(at target)]]+Table7910[[#This Row],[2016 MTB
(at target)]])</f>
        <v>54008</v>
      </c>
      <c r="S11" t="s">
        <v>29</v>
      </c>
      <c r="T11" t="s">
        <v>29</v>
      </c>
    </row>
    <row r="12" spans="1:20" x14ac:dyDescent="0.2">
      <c r="A12" s="86"/>
      <c r="B12" s="86"/>
      <c r="C12" s="86"/>
      <c r="D12" s="86"/>
      <c r="F12">
        <v>103998</v>
      </c>
      <c r="G12" t="s">
        <v>40</v>
      </c>
      <c r="H12" t="s">
        <v>50</v>
      </c>
      <c r="I12" t="str">
        <f>CONCATENATE(Table7910[[#This Row],[First Name]], " ", Table7910[[#This Row],[Last Name]])</f>
        <v>Robert Rolling</v>
      </c>
      <c r="J12" t="s">
        <v>54</v>
      </c>
      <c r="K12" t="s">
        <v>78</v>
      </c>
      <c r="L12">
        <v>10</v>
      </c>
      <c r="M12" t="s">
        <v>82</v>
      </c>
      <c r="N12">
        <v>63000</v>
      </c>
      <c r="O12">
        <v>11000</v>
      </c>
      <c r="R12">
        <f>SUM(Table7910[[#This Row],[2016 Annual Base Salary]]+Table7910[[#This Row],[2016 Annual Bonus
(at target)]]+Table7910[[#This Row],[2016 AEI
(at target)]]+Table7910[[#This Row],[2016 MTB
(at target)]])</f>
        <v>74000</v>
      </c>
      <c r="S12" t="s">
        <v>29</v>
      </c>
      <c r="T12" t="s">
        <v>29</v>
      </c>
    </row>
    <row r="13" spans="1:20" x14ac:dyDescent="0.2">
      <c r="A13" s="86"/>
      <c r="B13" s="86"/>
      <c r="C13" s="86"/>
      <c r="D13" s="86"/>
      <c r="F13">
        <v>804166</v>
      </c>
      <c r="G13" t="s">
        <v>32</v>
      </c>
      <c r="H13" t="s">
        <v>43</v>
      </c>
      <c r="I13" t="str">
        <f>CONCATENATE(Table7910[[#This Row],[First Name]], " ", Table7910[[#This Row],[Last Name]])</f>
        <v>Samuel Beacher</v>
      </c>
      <c r="J13" t="s">
        <v>52</v>
      </c>
      <c r="K13" t="s">
        <v>76</v>
      </c>
      <c r="L13">
        <v>11</v>
      </c>
      <c r="M13" t="s">
        <v>82</v>
      </c>
      <c r="N13">
        <v>70000</v>
      </c>
      <c r="O13">
        <v>7000</v>
      </c>
      <c r="R13">
        <f>SUM(Table7910[[#This Row],[2016 Annual Base Salary]]+Table7910[[#This Row],[2016 Annual Bonus
(at target)]]+Table7910[[#This Row],[2016 AEI
(at target)]]+Table7910[[#This Row],[2016 MTB
(at target)]])</f>
        <v>77000</v>
      </c>
      <c r="S13" t="s">
        <v>29</v>
      </c>
      <c r="T13" t="s">
        <v>29</v>
      </c>
    </row>
    <row r="14" spans="1:20" x14ac:dyDescent="0.2">
      <c r="A14" s="86"/>
      <c r="B14" s="86"/>
      <c r="C14" s="86"/>
      <c r="D14" s="86"/>
      <c r="F14">
        <v>39209</v>
      </c>
      <c r="G14" t="s">
        <v>38</v>
      </c>
      <c r="H14" t="s">
        <v>48</v>
      </c>
      <c r="I14" t="str">
        <f>CONCATENATE(Table7910[[#This Row],[First Name]], " ", Table7910[[#This Row],[Last Name]])</f>
        <v>Semrel Mousta</v>
      </c>
      <c r="J14" t="s">
        <v>54</v>
      </c>
      <c r="K14" t="s">
        <v>77</v>
      </c>
      <c r="L14">
        <v>11</v>
      </c>
      <c r="M14" t="s">
        <v>82</v>
      </c>
      <c r="N14">
        <v>70008</v>
      </c>
      <c r="O14">
        <v>20000</v>
      </c>
      <c r="R14">
        <f>SUM(Table7910[[#This Row],[2016 Annual Base Salary]]+Table7910[[#This Row],[2016 Annual Bonus
(at target)]]+Table7910[[#This Row],[2016 AEI
(at target)]]+Table7910[[#This Row],[2016 MTB
(at target)]])</f>
        <v>90008</v>
      </c>
      <c r="S14" t="s">
        <v>29</v>
      </c>
      <c r="T14" t="s">
        <v>29</v>
      </c>
    </row>
    <row r="15" spans="1:20" x14ac:dyDescent="0.2">
      <c r="A15" s="86"/>
      <c r="B15" s="86"/>
      <c r="C15" s="86"/>
      <c r="D15" s="86"/>
      <c r="F15">
        <v>1245</v>
      </c>
      <c r="G15" t="s">
        <v>33</v>
      </c>
      <c r="H15" t="s">
        <v>44</v>
      </c>
      <c r="I15" t="str">
        <f>CONCATENATE(Table7910[[#This Row],[First Name]], " ", Table7910[[#This Row],[Last Name]])</f>
        <v>Tom Lones</v>
      </c>
      <c r="J15" t="s">
        <v>53</v>
      </c>
      <c r="K15" t="s">
        <v>79</v>
      </c>
      <c r="L15">
        <v>12</v>
      </c>
      <c r="M15" t="s">
        <v>82</v>
      </c>
      <c r="N15">
        <v>46000</v>
      </c>
      <c r="O15">
        <v>11000</v>
      </c>
      <c r="R15">
        <f>SUM(Table7910[[#This Row],[2016 Annual Base Salary]]+Table7910[[#This Row],[2016 Annual Bonus
(at target)]]+Table7910[[#This Row],[2016 AEI
(at target)]]+Table7910[[#This Row],[2016 MTB
(at target)]])</f>
        <v>57000</v>
      </c>
      <c r="S15" t="s">
        <v>29</v>
      </c>
      <c r="T15" t="s">
        <v>29</v>
      </c>
    </row>
    <row r="16" spans="1:20" x14ac:dyDescent="0.2">
      <c r="A16" s="86"/>
      <c r="B16" s="86"/>
      <c r="C16" s="86"/>
      <c r="D16" s="86"/>
      <c r="F16">
        <v>801068</v>
      </c>
      <c r="G16" t="s">
        <v>41</v>
      </c>
      <c r="H16" t="s">
        <v>51</v>
      </c>
      <c r="I16" t="str">
        <f>CONCATENATE(Table7910[[#This Row],[First Name]], " ", Table7910[[#This Row],[Last Name]])</f>
        <v>Tony Prince</v>
      </c>
      <c r="J16" t="s">
        <v>54</v>
      </c>
      <c r="K16" t="s">
        <v>78</v>
      </c>
      <c r="L16">
        <v>10</v>
      </c>
      <c r="M16" t="s">
        <v>82</v>
      </c>
      <c r="N16">
        <v>70000</v>
      </c>
      <c r="O16">
        <v>10000</v>
      </c>
      <c r="R16">
        <f>SUM(Table7910[[#This Row],[2016 Annual Base Salary]]+Table7910[[#This Row],[2016 Annual Bonus
(at target)]]+Table7910[[#This Row],[2016 AEI
(at target)]]+Table7910[[#This Row],[2016 MTB
(at target)]])</f>
        <v>80000</v>
      </c>
      <c r="S16" t="s">
        <v>29</v>
      </c>
      <c r="T16" t="s">
        <v>29</v>
      </c>
    </row>
    <row r="17" spans="1:25" x14ac:dyDescent="0.2">
      <c r="A17" s="86"/>
      <c r="B17" s="86"/>
      <c r="C17" s="86"/>
      <c r="D17" s="86"/>
      <c r="F17">
        <v>803352</v>
      </c>
      <c r="G17" t="s">
        <v>35</v>
      </c>
      <c r="H17" t="s">
        <v>45</v>
      </c>
      <c r="I17" t="str">
        <f>CONCATENATE(Table7910[[#This Row],[First Name]], " ", Table7910[[#This Row],[Last Name]])</f>
        <v>Caroline Diener</v>
      </c>
      <c r="J17" t="s">
        <v>53</v>
      </c>
      <c r="K17" t="s">
        <v>81</v>
      </c>
      <c r="L17">
        <v>12</v>
      </c>
      <c r="M17" t="s">
        <v>82</v>
      </c>
      <c r="N17">
        <v>72000</v>
      </c>
      <c r="O17">
        <v>20000</v>
      </c>
      <c r="R17">
        <f>SUM(Table7910[[#This Row],[2016 Annual Base Salary]]+Table7910[[#This Row],[2016 Annual Bonus
(at target)]]+Table7910[[#This Row],[2016 AEI
(at target)]]+Table7910[[#This Row],[2016 MTB
(at target)]])</f>
        <v>92000</v>
      </c>
      <c r="S17" t="s">
        <v>29</v>
      </c>
      <c r="T17" t="s">
        <v>29</v>
      </c>
    </row>
    <row r="18" spans="1:25" x14ac:dyDescent="0.2">
      <c r="A18" s="86"/>
      <c r="B18" s="86"/>
      <c r="C18" s="86"/>
      <c r="D18" s="86"/>
      <c r="V18" t="str">
        <f t="shared" ref="V18:W81" si="0">TRIM(G18)</f>
        <v/>
      </c>
      <c r="W18" t="str">
        <f t="shared" si="0"/>
        <v/>
      </c>
      <c r="X18" t="str">
        <f t="shared" ref="X18:Y81" si="1">PROPER(V18)</f>
        <v/>
      </c>
      <c r="Y18" t="str">
        <f t="shared" si="1"/>
        <v/>
      </c>
    </row>
    <row r="19" spans="1:25" x14ac:dyDescent="0.2">
      <c r="A19" s="86"/>
      <c r="B19" s="86"/>
      <c r="C19" s="86"/>
      <c r="D19" s="86"/>
      <c r="V19" t="str">
        <f t="shared" si="0"/>
        <v/>
      </c>
      <c r="W19" t="str">
        <f t="shared" si="0"/>
        <v/>
      </c>
      <c r="X19" t="str">
        <f t="shared" si="1"/>
        <v/>
      </c>
      <c r="Y19" t="str">
        <f t="shared" si="1"/>
        <v/>
      </c>
    </row>
    <row r="20" spans="1:25" x14ac:dyDescent="0.2">
      <c r="A20" s="86"/>
      <c r="B20" s="86"/>
      <c r="C20" s="86"/>
      <c r="D20" s="86"/>
      <c r="V20" t="str">
        <f t="shared" si="0"/>
        <v/>
      </c>
      <c r="W20" t="str">
        <f t="shared" si="0"/>
        <v/>
      </c>
      <c r="X20" t="str">
        <f t="shared" si="1"/>
        <v/>
      </c>
      <c r="Y20" t="str">
        <f t="shared" si="1"/>
        <v/>
      </c>
    </row>
    <row r="21" spans="1:25" x14ac:dyDescent="0.2">
      <c r="A21" s="86"/>
      <c r="B21" s="86"/>
      <c r="C21" s="86"/>
      <c r="D21" s="86"/>
      <c r="V21" t="str">
        <f t="shared" si="0"/>
        <v/>
      </c>
      <c r="W21" t="str">
        <f t="shared" si="0"/>
        <v/>
      </c>
      <c r="X21" t="str">
        <f t="shared" si="1"/>
        <v/>
      </c>
      <c r="Y21" t="str">
        <f t="shared" si="1"/>
        <v/>
      </c>
    </row>
    <row r="22" spans="1:25" x14ac:dyDescent="0.2">
      <c r="A22" s="86"/>
      <c r="B22" s="86"/>
      <c r="C22" s="86"/>
      <c r="D22" s="86"/>
      <c r="V22" t="str">
        <f t="shared" si="0"/>
        <v/>
      </c>
      <c r="W22" t="str">
        <f t="shared" si="0"/>
        <v/>
      </c>
      <c r="X22" t="str">
        <f t="shared" si="1"/>
        <v/>
      </c>
      <c r="Y22" t="str">
        <f t="shared" si="1"/>
        <v/>
      </c>
    </row>
    <row r="23" spans="1:25" x14ac:dyDescent="0.2">
      <c r="A23" s="86"/>
      <c r="B23" s="86"/>
      <c r="C23" s="86"/>
      <c r="D23" s="86"/>
      <c r="V23" t="str">
        <f t="shared" si="0"/>
        <v/>
      </c>
      <c r="W23" t="str">
        <f t="shared" si="0"/>
        <v/>
      </c>
      <c r="X23" t="str">
        <f t="shared" si="1"/>
        <v/>
      </c>
      <c r="Y23" t="str">
        <f t="shared" si="1"/>
        <v/>
      </c>
    </row>
    <row r="24" spans="1:25" x14ac:dyDescent="0.2">
      <c r="A24" s="86"/>
      <c r="B24" s="86"/>
      <c r="C24" s="86"/>
      <c r="D24" s="86"/>
      <c r="V24" t="str">
        <f t="shared" si="0"/>
        <v/>
      </c>
      <c r="W24" t="str">
        <f t="shared" si="0"/>
        <v/>
      </c>
      <c r="X24" t="str">
        <f t="shared" si="1"/>
        <v/>
      </c>
      <c r="Y24" t="str">
        <f t="shared" si="1"/>
        <v/>
      </c>
    </row>
    <row r="25" spans="1:25" x14ac:dyDescent="0.2">
      <c r="A25" s="86"/>
      <c r="B25" s="86"/>
      <c r="C25" s="86"/>
      <c r="D25" s="86"/>
      <c r="V25" t="str">
        <f t="shared" si="0"/>
        <v/>
      </c>
      <c r="W25" t="str">
        <f t="shared" si="0"/>
        <v/>
      </c>
      <c r="X25" t="str">
        <f t="shared" si="1"/>
        <v/>
      </c>
      <c r="Y25" t="str">
        <f t="shared" si="1"/>
        <v/>
      </c>
    </row>
    <row r="26" spans="1:25" x14ac:dyDescent="0.2">
      <c r="A26" s="86"/>
      <c r="B26" s="86"/>
      <c r="C26" s="86"/>
      <c r="D26" s="86"/>
      <c r="V26" t="str">
        <f t="shared" si="0"/>
        <v/>
      </c>
      <c r="W26" t="str">
        <f t="shared" si="0"/>
        <v/>
      </c>
      <c r="X26" t="str">
        <f t="shared" si="1"/>
        <v/>
      </c>
      <c r="Y26" t="str">
        <f t="shared" si="1"/>
        <v/>
      </c>
    </row>
    <row r="27" spans="1:25" x14ac:dyDescent="0.2">
      <c r="A27" s="86"/>
      <c r="B27" s="86"/>
      <c r="C27" s="86"/>
      <c r="D27" s="86"/>
      <c r="V27" t="str">
        <f t="shared" si="0"/>
        <v/>
      </c>
      <c r="W27" t="str">
        <f t="shared" si="0"/>
        <v/>
      </c>
      <c r="X27" t="str">
        <f t="shared" si="1"/>
        <v/>
      </c>
      <c r="Y27" t="str">
        <f t="shared" si="1"/>
        <v/>
      </c>
    </row>
    <row r="28" spans="1:25" x14ac:dyDescent="0.2">
      <c r="A28" s="86"/>
      <c r="B28" s="86"/>
      <c r="C28" s="86"/>
      <c r="D28" s="86"/>
      <c r="V28" t="str">
        <f t="shared" si="0"/>
        <v/>
      </c>
      <c r="W28" t="str">
        <f t="shared" si="0"/>
        <v/>
      </c>
      <c r="X28" t="str">
        <f t="shared" si="1"/>
        <v/>
      </c>
      <c r="Y28" t="str">
        <f t="shared" si="1"/>
        <v/>
      </c>
    </row>
    <row r="29" spans="1:25" x14ac:dyDescent="0.2">
      <c r="A29" s="86"/>
      <c r="B29" s="86"/>
      <c r="C29" s="86"/>
      <c r="D29" s="86"/>
      <c r="V29" t="str">
        <f t="shared" si="0"/>
        <v/>
      </c>
      <c r="W29" t="str">
        <f t="shared" si="0"/>
        <v/>
      </c>
      <c r="X29" t="str">
        <f t="shared" si="1"/>
        <v/>
      </c>
      <c r="Y29" t="str">
        <f t="shared" si="1"/>
        <v/>
      </c>
    </row>
    <row r="30" spans="1:25" x14ac:dyDescent="0.2">
      <c r="A30" s="86"/>
      <c r="B30" s="86"/>
      <c r="C30" s="86"/>
      <c r="D30" s="86"/>
      <c r="V30" t="str">
        <f t="shared" si="0"/>
        <v/>
      </c>
      <c r="W30" t="str">
        <f t="shared" si="0"/>
        <v/>
      </c>
      <c r="X30" t="str">
        <f t="shared" si="1"/>
        <v/>
      </c>
      <c r="Y30" t="str">
        <f t="shared" si="1"/>
        <v/>
      </c>
    </row>
    <row r="31" spans="1:25" x14ac:dyDescent="0.2">
      <c r="A31" s="86"/>
      <c r="B31" s="86"/>
      <c r="C31" s="86"/>
      <c r="D31" s="86"/>
      <c r="V31" t="str">
        <f t="shared" si="0"/>
        <v/>
      </c>
      <c r="W31" t="str">
        <f t="shared" si="0"/>
        <v/>
      </c>
      <c r="X31" t="str">
        <f t="shared" si="1"/>
        <v/>
      </c>
      <c r="Y31" t="str">
        <f t="shared" si="1"/>
        <v/>
      </c>
    </row>
    <row r="32" spans="1:25" x14ac:dyDescent="0.2">
      <c r="A32" s="86"/>
      <c r="B32" s="86"/>
      <c r="C32" s="86"/>
      <c r="D32" s="86"/>
      <c r="V32" t="str">
        <f t="shared" si="0"/>
        <v/>
      </c>
      <c r="W32" t="str">
        <f t="shared" si="0"/>
        <v/>
      </c>
      <c r="X32" t="str">
        <f t="shared" si="1"/>
        <v/>
      </c>
      <c r="Y32" t="str">
        <f t="shared" si="1"/>
        <v/>
      </c>
    </row>
    <row r="33" spans="1:25" x14ac:dyDescent="0.2">
      <c r="A33" s="86"/>
      <c r="B33" s="86"/>
      <c r="C33" s="86"/>
      <c r="D33" s="86"/>
      <c r="V33" t="str">
        <f t="shared" si="0"/>
        <v/>
      </c>
      <c r="W33" t="str">
        <f t="shared" si="0"/>
        <v/>
      </c>
      <c r="X33" t="str">
        <f t="shared" si="1"/>
        <v/>
      </c>
      <c r="Y33" t="str">
        <f t="shared" si="1"/>
        <v/>
      </c>
    </row>
    <row r="34" spans="1:25" x14ac:dyDescent="0.2">
      <c r="A34" s="86"/>
      <c r="B34" s="86"/>
      <c r="C34" s="86"/>
      <c r="D34" s="86"/>
      <c r="V34" t="str">
        <f t="shared" si="0"/>
        <v/>
      </c>
      <c r="W34" t="str">
        <f t="shared" si="0"/>
        <v/>
      </c>
      <c r="X34" t="str">
        <f t="shared" si="1"/>
        <v/>
      </c>
      <c r="Y34" t="str">
        <f t="shared" si="1"/>
        <v/>
      </c>
    </row>
    <row r="35" spans="1:25" x14ac:dyDescent="0.2">
      <c r="A35" s="86"/>
      <c r="B35" s="86"/>
      <c r="C35" s="86"/>
      <c r="D35" s="86"/>
      <c r="V35" t="str">
        <f t="shared" si="0"/>
        <v/>
      </c>
      <c r="W35" t="str">
        <f t="shared" si="0"/>
        <v/>
      </c>
      <c r="X35" t="str">
        <f t="shared" si="1"/>
        <v/>
      </c>
      <c r="Y35" t="str">
        <f t="shared" si="1"/>
        <v/>
      </c>
    </row>
    <row r="36" spans="1:25" x14ac:dyDescent="0.2">
      <c r="V36" t="str">
        <f t="shared" si="0"/>
        <v/>
      </c>
      <c r="W36" t="str">
        <f t="shared" si="0"/>
        <v/>
      </c>
      <c r="X36" t="str">
        <f t="shared" si="1"/>
        <v/>
      </c>
      <c r="Y36" t="str">
        <f t="shared" si="1"/>
        <v/>
      </c>
    </row>
    <row r="37" spans="1:25" x14ac:dyDescent="0.2">
      <c r="V37" t="str">
        <f t="shared" si="0"/>
        <v/>
      </c>
      <c r="W37" t="str">
        <f t="shared" si="0"/>
        <v/>
      </c>
      <c r="X37" t="str">
        <f t="shared" si="1"/>
        <v/>
      </c>
      <c r="Y37" t="str">
        <f t="shared" si="1"/>
        <v/>
      </c>
    </row>
    <row r="38" spans="1:25" x14ac:dyDescent="0.2">
      <c r="V38" t="str">
        <f t="shared" si="0"/>
        <v/>
      </c>
      <c r="W38" t="str">
        <f t="shared" si="0"/>
        <v/>
      </c>
      <c r="X38" t="str">
        <f t="shared" si="1"/>
        <v/>
      </c>
      <c r="Y38" t="str">
        <f t="shared" si="1"/>
        <v/>
      </c>
    </row>
    <row r="39" spans="1:25" x14ac:dyDescent="0.2">
      <c r="V39" t="str">
        <f t="shared" si="0"/>
        <v/>
      </c>
      <c r="W39" t="str">
        <f t="shared" si="0"/>
        <v/>
      </c>
      <c r="X39" t="str">
        <f t="shared" si="1"/>
        <v/>
      </c>
      <c r="Y39" t="str">
        <f t="shared" si="1"/>
        <v/>
      </c>
    </row>
    <row r="40" spans="1:25" x14ac:dyDescent="0.2">
      <c r="V40" t="str">
        <f t="shared" si="0"/>
        <v/>
      </c>
      <c r="W40" t="str">
        <f t="shared" si="0"/>
        <v/>
      </c>
      <c r="X40" t="str">
        <f t="shared" si="1"/>
        <v/>
      </c>
      <c r="Y40" t="str">
        <f t="shared" si="1"/>
        <v/>
      </c>
    </row>
    <row r="41" spans="1:25" x14ac:dyDescent="0.2">
      <c r="V41" t="str">
        <f t="shared" si="0"/>
        <v/>
      </c>
      <c r="W41" t="str">
        <f t="shared" si="0"/>
        <v/>
      </c>
      <c r="X41" t="str">
        <f t="shared" si="1"/>
        <v/>
      </c>
      <c r="Y41" t="str">
        <f t="shared" si="1"/>
        <v/>
      </c>
    </row>
    <row r="42" spans="1:25" x14ac:dyDescent="0.2">
      <c r="V42" t="str">
        <f t="shared" si="0"/>
        <v/>
      </c>
      <c r="W42" t="str">
        <f t="shared" si="0"/>
        <v/>
      </c>
      <c r="X42" t="str">
        <f t="shared" si="1"/>
        <v/>
      </c>
      <c r="Y42" t="str">
        <f t="shared" si="1"/>
        <v/>
      </c>
    </row>
    <row r="43" spans="1:25" x14ac:dyDescent="0.2">
      <c r="V43" t="str">
        <f t="shared" si="0"/>
        <v/>
      </c>
      <c r="W43" t="str">
        <f t="shared" si="0"/>
        <v/>
      </c>
      <c r="X43" t="str">
        <f t="shared" si="1"/>
        <v/>
      </c>
      <c r="Y43" t="str">
        <f t="shared" si="1"/>
        <v/>
      </c>
    </row>
    <row r="44" spans="1:25" x14ac:dyDescent="0.2">
      <c r="V44" t="str">
        <f t="shared" si="0"/>
        <v/>
      </c>
      <c r="W44" t="str">
        <f t="shared" si="0"/>
        <v/>
      </c>
      <c r="X44" t="str">
        <f t="shared" si="1"/>
        <v/>
      </c>
      <c r="Y44" t="str">
        <f t="shared" si="1"/>
        <v/>
      </c>
    </row>
    <row r="45" spans="1:25" x14ac:dyDescent="0.2">
      <c r="V45" t="str">
        <f t="shared" si="0"/>
        <v/>
      </c>
      <c r="W45" t="str">
        <f t="shared" si="0"/>
        <v/>
      </c>
      <c r="X45" t="str">
        <f t="shared" si="1"/>
        <v/>
      </c>
      <c r="Y45" t="str">
        <f t="shared" si="1"/>
        <v/>
      </c>
    </row>
    <row r="46" spans="1:25" x14ac:dyDescent="0.2">
      <c r="V46" t="str">
        <f t="shared" si="0"/>
        <v/>
      </c>
      <c r="W46" t="str">
        <f t="shared" si="0"/>
        <v/>
      </c>
      <c r="X46" t="str">
        <f t="shared" si="1"/>
        <v/>
      </c>
      <c r="Y46" t="str">
        <f t="shared" si="1"/>
        <v/>
      </c>
    </row>
    <row r="47" spans="1:25" x14ac:dyDescent="0.2">
      <c r="V47" t="str">
        <f t="shared" si="0"/>
        <v/>
      </c>
      <c r="W47" t="str">
        <f t="shared" si="0"/>
        <v/>
      </c>
      <c r="X47" t="str">
        <f t="shared" si="1"/>
        <v/>
      </c>
      <c r="Y47" t="str">
        <f t="shared" si="1"/>
        <v/>
      </c>
    </row>
    <row r="48" spans="1:25" x14ac:dyDescent="0.2">
      <c r="V48" t="str">
        <f t="shared" si="0"/>
        <v/>
      </c>
      <c r="W48" t="str">
        <f t="shared" si="0"/>
        <v/>
      </c>
      <c r="X48" t="str">
        <f t="shared" si="1"/>
        <v/>
      </c>
      <c r="Y48" t="str">
        <f t="shared" si="1"/>
        <v/>
      </c>
    </row>
    <row r="49" spans="22:25" x14ac:dyDescent="0.2">
      <c r="V49" t="str">
        <f t="shared" si="0"/>
        <v/>
      </c>
      <c r="W49" t="str">
        <f t="shared" si="0"/>
        <v/>
      </c>
      <c r="X49" t="str">
        <f t="shared" si="1"/>
        <v/>
      </c>
      <c r="Y49" t="str">
        <f t="shared" si="1"/>
        <v/>
      </c>
    </row>
    <row r="50" spans="22:25" x14ac:dyDescent="0.2">
      <c r="V50" t="str">
        <f t="shared" si="0"/>
        <v/>
      </c>
      <c r="W50" t="str">
        <f t="shared" si="0"/>
        <v/>
      </c>
      <c r="X50" t="str">
        <f t="shared" si="1"/>
        <v/>
      </c>
      <c r="Y50" t="str">
        <f t="shared" si="1"/>
        <v/>
      </c>
    </row>
    <row r="51" spans="22:25" x14ac:dyDescent="0.2">
      <c r="V51" t="str">
        <f t="shared" si="0"/>
        <v/>
      </c>
      <c r="W51" t="str">
        <f t="shared" si="0"/>
        <v/>
      </c>
      <c r="X51" t="str">
        <f t="shared" si="1"/>
        <v/>
      </c>
      <c r="Y51" t="str">
        <f t="shared" si="1"/>
        <v/>
      </c>
    </row>
    <row r="52" spans="22:25" x14ac:dyDescent="0.2">
      <c r="V52" t="str">
        <f t="shared" si="0"/>
        <v/>
      </c>
      <c r="W52" t="str">
        <f t="shared" si="0"/>
        <v/>
      </c>
      <c r="X52" t="str">
        <f t="shared" si="1"/>
        <v/>
      </c>
      <c r="Y52" t="str">
        <f t="shared" si="1"/>
        <v/>
      </c>
    </row>
    <row r="53" spans="22:25" x14ac:dyDescent="0.2">
      <c r="V53" t="str">
        <f t="shared" si="0"/>
        <v/>
      </c>
      <c r="W53" t="str">
        <f t="shared" si="0"/>
        <v/>
      </c>
      <c r="X53" t="str">
        <f t="shared" si="1"/>
        <v/>
      </c>
      <c r="Y53" t="str">
        <f t="shared" si="1"/>
        <v/>
      </c>
    </row>
    <row r="54" spans="22:25" x14ac:dyDescent="0.2">
      <c r="V54" t="str">
        <f t="shared" si="0"/>
        <v/>
      </c>
      <c r="W54" t="str">
        <f t="shared" si="0"/>
        <v/>
      </c>
      <c r="X54" t="str">
        <f t="shared" si="1"/>
        <v/>
      </c>
      <c r="Y54" t="str">
        <f t="shared" si="1"/>
        <v/>
      </c>
    </row>
    <row r="55" spans="22:25" x14ac:dyDescent="0.2">
      <c r="V55" t="str">
        <f t="shared" si="0"/>
        <v/>
      </c>
      <c r="W55" t="str">
        <f t="shared" si="0"/>
        <v/>
      </c>
      <c r="X55" t="str">
        <f t="shared" si="1"/>
        <v/>
      </c>
      <c r="Y55" t="str">
        <f t="shared" si="1"/>
        <v/>
      </c>
    </row>
    <row r="56" spans="22:25" x14ac:dyDescent="0.2">
      <c r="V56" t="str">
        <f t="shared" si="0"/>
        <v/>
      </c>
      <c r="W56" t="str">
        <f t="shared" si="0"/>
        <v/>
      </c>
      <c r="X56" t="str">
        <f t="shared" si="1"/>
        <v/>
      </c>
      <c r="Y56" t="str">
        <f t="shared" si="1"/>
        <v/>
      </c>
    </row>
    <row r="57" spans="22:25" x14ac:dyDescent="0.2">
      <c r="V57" t="str">
        <f t="shared" si="0"/>
        <v/>
      </c>
      <c r="W57" t="str">
        <f t="shared" si="0"/>
        <v/>
      </c>
      <c r="X57" t="str">
        <f t="shared" si="1"/>
        <v/>
      </c>
      <c r="Y57" t="str">
        <f t="shared" si="1"/>
        <v/>
      </c>
    </row>
    <row r="58" spans="22:25" x14ac:dyDescent="0.2">
      <c r="V58" t="str">
        <f t="shared" si="0"/>
        <v/>
      </c>
      <c r="W58" t="str">
        <f t="shared" si="0"/>
        <v/>
      </c>
      <c r="X58" t="str">
        <f t="shared" si="1"/>
        <v/>
      </c>
      <c r="Y58" t="str">
        <f t="shared" si="1"/>
        <v/>
      </c>
    </row>
    <row r="59" spans="22:25" x14ac:dyDescent="0.2">
      <c r="V59" t="str">
        <f t="shared" si="0"/>
        <v/>
      </c>
      <c r="W59" t="str">
        <f t="shared" si="0"/>
        <v/>
      </c>
      <c r="X59" t="str">
        <f t="shared" si="1"/>
        <v/>
      </c>
      <c r="Y59" t="str">
        <f t="shared" si="1"/>
        <v/>
      </c>
    </row>
    <row r="60" spans="22:25" x14ac:dyDescent="0.2">
      <c r="V60" t="str">
        <f t="shared" si="0"/>
        <v/>
      </c>
      <c r="W60" t="str">
        <f t="shared" si="0"/>
        <v/>
      </c>
      <c r="X60" t="str">
        <f t="shared" si="1"/>
        <v/>
      </c>
      <c r="Y60" t="str">
        <f t="shared" si="1"/>
        <v/>
      </c>
    </row>
    <row r="61" spans="22:25" x14ac:dyDescent="0.2">
      <c r="V61" t="str">
        <f t="shared" si="0"/>
        <v/>
      </c>
      <c r="W61" t="str">
        <f t="shared" si="0"/>
        <v/>
      </c>
      <c r="X61" t="str">
        <f t="shared" si="1"/>
        <v/>
      </c>
      <c r="Y61" t="str">
        <f t="shared" si="1"/>
        <v/>
      </c>
    </row>
    <row r="62" spans="22:25" x14ac:dyDescent="0.2">
      <c r="V62" t="str">
        <f t="shared" si="0"/>
        <v/>
      </c>
      <c r="W62" t="str">
        <f t="shared" si="0"/>
        <v/>
      </c>
      <c r="X62" t="str">
        <f t="shared" si="1"/>
        <v/>
      </c>
      <c r="Y62" t="str">
        <f t="shared" si="1"/>
        <v/>
      </c>
    </row>
    <row r="63" spans="22:25" x14ac:dyDescent="0.2">
      <c r="V63" t="str">
        <f t="shared" si="0"/>
        <v/>
      </c>
      <c r="W63" t="str">
        <f t="shared" si="0"/>
        <v/>
      </c>
      <c r="X63" t="str">
        <f t="shared" si="1"/>
        <v/>
      </c>
      <c r="Y63" t="str">
        <f t="shared" si="1"/>
        <v/>
      </c>
    </row>
    <row r="64" spans="22:25" x14ac:dyDescent="0.2">
      <c r="V64" t="str">
        <f t="shared" si="0"/>
        <v/>
      </c>
      <c r="W64" t="str">
        <f t="shared" si="0"/>
        <v/>
      </c>
      <c r="X64" t="str">
        <f t="shared" si="1"/>
        <v/>
      </c>
      <c r="Y64" t="str">
        <f t="shared" si="1"/>
        <v/>
      </c>
    </row>
    <row r="65" spans="22:25" x14ac:dyDescent="0.2">
      <c r="V65" t="str">
        <f t="shared" si="0"/>
        <v/>
      </c>
      <c r="W65" t="str">
        <f t="shared" si="0"/>
        <v/>
      </c>
      <c r="X65" t="str">
        <f t="shared" si="1"/>
        <v/>
      </c>
      <c r="Y65" t="str">
        <f t="shared" si="1"/>
        <v/>
      </c>
    </row>
    <row r="66" spans="22:25" x14ac:dyDescent="0.2">
      <c r="V66" t="str">
        <f t="shared" si="0"/>
        <v/>
      </c>
      <c r="W66" t="str">
        <f t="shared" si="0"/>
        <v/>
      </c>
      <c r="X66" t="str">
        <f t="shared" si="1"/>
        <v/>
      </c>
      <c r="Y66" t="str">
        <f t="shared" si="1"/>
        <v/>
      </c>
    </row>
    <row r="67" spans="22:25" x14ac:dyDescent="0.2">
      <c r="V67" t="str">
        <f t="shared" si="0"/>
        <v/>
      </c>
      <c r="W67" t="str">
        <f t="shared" si="0"/>
        <v/>
      </c>
      <c r="X67" t="str">
        <f t="shared" si="1"/>
        <v/>
      </c>
      <c r="Y67" t="str">
        <f t="shared" si="1"/>
        <v/>
      </c>
    </row>
    <row r="68" spans="22:25" x14ac:dyDescent="0.2">
      <c r="V68" t="str">
        <f t="shared" si="0"/>
        <v/>
      </c>
      <c r="W68" t="str">
        <f t="shared" si="0"/>
        <v/>
      </c>
      <c r="X68" t="str">
        <f t="shared" si="1"/>
        <v/>
      </c>
      <c r="Y68" t="str">
        <f t="shared" si="1"/>
        <v/>
      </c>
    </row>
    <row r="69" spans="22:25" x14ac:dyDescent="0.2">
      <c r="V69" t="str">
        <f t="shared" si="0"/>
        <v/>
      </c>
      <c r="W69" t="str">
        <f t="shared" si="0"/>
        <v/>
      </c>
      <c r="X69" t="str">
        <f t="shared" si="1"/>
        <v/>
      </c>
      <c r="Y69" t="str">
        <f t="shared" si="1"/>
        <v/>
      </c>
    </row>
    <row r="70" spans="22:25" x14ac:dyDescent="0.2">
      <c r="V70" t="str">
        <f t="shared" si="0"/>
        <v/>
      </c>
      <c r="W70" t="str">
        <f t="shared" si="0"/>
        <v/>
      </c>
      <c r="X70" t="str">
        <f t="shared" si="1"/>
        <v/>
      </c>
      <c r="Y70" t="str">
        <f t="shared" si="1"/>
        <v/>
      </c>
    </row>
    <row r="71" spans="22:25" x14ac:dyDescent="0.2">
      <c r="V71" t="str">
        <f t="shared" si="0"/>
        <v/>
      </c>
      <c r="W71" t="str">
        <f t="shared" si="0"/>
        <v/>
      </c>
      <c r="X71" t="str">
        <f t="shared" si="1"/>
        <v/>
      </c>
      <c r="Y71" t="str">
        <f t="shared" si="1"/>
        <v/>
      </c>
    </row>
    <row r="72" spans="22:25" x14ac:dyDescent="0.2">
      <c r="V72" t="str">
        <f t="shared" si="0"/>
        <v/>
      </c>
      <c r="W72" t="str">
        <f t="shared" si="0"/>
        <v/>
      </c>
      <c r="X72" t="str">
        <f t="shared" si="1"/>
        <v/>
      </c>
      <c r="Y72" t="str">
        <f t="shared" si="1"/>
        <v/>
      </c>
    </row>
    <row r="73" spans="22:25" x14ac:dyDescent="0.2">
      <c r="V73" t="str">
        <f t="shared" si="0"/>
        <v/>
      </c>
      <c r="W73" t="str">
        <f t="shared" si="0"/>
        <v/>
      </c>
      <c r="X73" t="str">
        <f t="shared" si="1"/>
        <v/>
      </c>
      <c r="Y73" t="str">
        <f t="shared" si="1"/>
        <v/>
      </c>
    </row>
    <row r="74" spans="22:25" x14ac:dyDescent="0.2">
      <c r="V74" t="str">
        <f t="shared" si="0"/>
        <v/>
      </c>
      <c r="W74" t="str">
        <f t="shared" si="0"/>
        <v/>
      </c>
      <c r="X74" t="str">
        <f t="shared" si="1"/>
        <v/>
      </c>
      <c r="Y74" t="str">
        <f t="shared" si="1"/>
        <v/>
      </c>
    </row>
    <row r="75" spans="22:25" x14ac:dyDescent="0.2">
      <c r="V75" t="str">
        <f t="shared" si="0"/>
        <v/>
      </c>
      <c r="W75" t="str">
        <f t="shared" si="0"/>
        <v/>
      </c>
      <c r="X75" t="str">
        <f t="shared" si="1"/>
        <v/>
      </c>
      <c r="Y75" t="str">
        <f t="shared" si="1"/>
        <v/>
      </c>
    </row>
    <row r="76" spans="22:25" x14ac:dyDescent="0.2">
      <c r="V76" t="str">
        <f t="shared" si="0"/>
        <v/>
      </c>
      <c r="W76" t="str">
        <f t="shared" si="0"/>
        <v/>
      </c>
      <c r="X76" t="str">
        <f t="shared" si="1"/>
        <v/>
      </c>
      <c r="Y76" t="str">
        <f t="shared" si="1"/>
        <v/>
      </c>
    </row>
    <row r="77" spans="22:25" x14ac:dyDescent="0.2">
      <c r="V77" t="str">
        <f t="shared" si="0"/>
        <v/>
      </c>
      <c r="W77" t="str">
        <f t="shared" si="0"/>
        <v/>
      </c>
      <c r="X77" t="str">
        <f t="shared" si="1"/>
        <v/>
      </c>
      <c r="Y77" t="str">
        <f t="shared" si="1"/>
        <v/>
      </c>
    </row>
    <row r="78" spans="22:25" x14ac:dyDescent="0.2">
      <c r="V78" t="str">
        <f t="shared" si="0"/>
        <v/>
      </c>
      <c r="W78" t="str">
        <f t="shared" si="0"/>
        <v/>
      </c>
      <c r="X78" t="str">
        <f t="shared" si="1"/>
        <v/>
      </c>
      <c r="Y78" t="str">
        <f t="shared" si="1"/>
        <v/>
      </c>
    </row>
    <row r="79" spans="22:25" x14ac:dyDescent="0.2">
      <c r="V79" t="str">
        <f t="shared" si="0"/>
        <v/>
      </c>
      <c r="W79" t="str">
        <f t="shared" si="0"/>
        <v/>
      </c>
      <c r="X79" t="str">
        <f t="shared" si="1"/>
        <v/>
      </c>
      <c r="Y79" t="str">
        <f t="shared" si="1"/>
        <v/>
      </c>
    </row>
    <row r="80" spans="22:25" x14ac:dyDescent="0.2">
      <c r="V80" t="str">
        <f t="shared" si="0"/>
        <v/>
      </c>
      <c r="W80" t="str">
        <f t="shared" si="0"/>
        <v/>
      </c>
      <c r="X80" t="str">
        <f t="shared" si="1"/>
        <v/>
      </c>
      <c r="Y80" t="str">
        <f t="shared" si="1"/>
        <v/>
      </c>
    </row>
    <row r="81" spans="22:25" x14ac:dyDescent="0.2">
      <c r="V81" t="str">
        <f t="shared" si="0"/>
        <v/>
      </c>
      <c r="W81" t="str">
        <f t="shared" si="0"/>
        <v/>
      </c>
      <c r="X81" t="str">
        <f t="shared" si="1"/>
        <v/>
      </c>
      <c r="Y81" t="str">
        <f t="shared" si="1"/>
        <v/>
      </c>
    </row>
    <row r="82" spans="22:25" x14ac:dyDescent="0.2">
      <c r="V82" t="str">
        <f t="shared" ref="V82:W120" si="2">TRIM(G82)</f>
        <v/>
      </c>
      <c r="W82" t="str">
        <f t="shared" si="2"/>
        <v/>
      </c>
      <c r="X82" t="str">
        <f t="shared" ref="X82:Y120" si="3">PROPER(V82)</f>
        <v/>
      </c>
      <c r="Y82" t="str">
        <f t="shared" si="3"/>
        <v/>
      </c>
    </row>
    <row r="83" spans="22:25" x14ac:dyDescent="0.2">
      <c r="V83" t="str">
        <f t="shared" si="2"/>
        <v/>
      </c>
      <c r="W83" t="str">
        <f t="shared" si="2"/>
        <v/>
      </c>
      <c r="X83" t="str">
        <f t="shared" si="3"/>
        <v/>
      </c>
      <c r="Y83" t="str">
        <f t="shared" si="3"/>
        <v/>
      </c>
    </row>
    <row r="84" spans="22:25" x14ac:dyDescent="0.2">
      <c r="V84" t="str">
        <f t="shared" si="2"/>
        <v/>
      </c>
      <c r="W84" t="str">
        <f t="shared" si="2"/>
        <v/>
      </c>
      <c r="X84" t="str">
        <f t="shared" si="3"/>
        <v/>
      </c>
      <c r="Y84" t="str">
        <f t="shared" si="3"/>
        <v/>
      </c>
    </row>
    <row r="85" spans="22:25" x14ac:dyDescent="0.2">
      <c r="V85" t="str">
        <f t="shared" si="2"/>
        <v/>
      </c>
      <c r="W85" t="str">
        <f t="shared" si="2"/>
        <v/>
      </c>
      <c r="X85" t="str">
        <f t="shared" si="3"/>
        <v/>
      </c>
      <c r="Y85" t="str">
        <f t="shared" si="3"/>
        <v/>
      </c>
    </row>
    <row r="86" spans="22:25" x14ac:dyDescent="0.2">
      <c r="V86" t="str">
        <f t="shared" si="2"/>
        <v/>
      </c>
      <c r="W86" t="str">
        <f t="shared" si="2"/>
        <v/>
      </c>
      <c r="X86" t="str">
        <f t="shared" si="3"/>
        <v/>
      </c>
      <c r="Y86" t="str">
        <f t="shared" si="3"/>
        <v/>
      </c>
    </row>
    <row r="87" spans="22:25" x14ac:dyDescent="0.2">
      <c r="V87" t="str">
        <f t="shared" si="2"/>
        <v/>
      </c>
      <c r="W87" t="str">
        <f t="shared" si="2"/>
        <v/>
      </c>
      <c r="X87" t="str">
        <f t="shared" si="3"/>
        <v/>
      </c>
      <c r="Y87" t="str">
        <f t="shared" si="3"/>
        <v/>
      </c>
    </row>
    <row r="88" spans="22:25" x14ac:dyDescent="0.2">
      <c r="V88" t="str">
        <f t="shared" si="2"/>
        <v/>
      </c>
      <c r="W88" t="str">
        <f t="shared" si="2"/>
        <v/>
      </c>
      <c r="X88" t="str">
        <f t="shared" si="3"/>
        <v/>
      </c>
      <c r="Y88" t="str">
        <f t="shared" si="3"/>
        <v/>
      </c>
    </row>
    <row r="89" spans="22:25" x14ac:dyDescent="0.2">
      <c r="V89" t="str">
        <f t="shared" si="2"/>
        <v/>
      </c>
      <c r="W89" t="str">
        <f t="shared" si="2"/>
        <v/>
      </c>
      <c r="X89" t="str">
        <f t="shared" si="3"/>
        <v/>
      </c>
      <c r="Y89" t="str">
        <f t="shared" si="3"/>
        <v/>
      </c>
    </row>
    <row r="90" spans="22:25" x14ac:dyDescent="0.2">
      <c r="V90" t="str">
        <f t="shared" si="2"/>
        <v/>
      </c>
      <c r="W90" t="str">
        <f t="shared" si="2"/>
        <v/>
      </c>
      <c r="X90" t="str">
        <f t="shared" si="3"/>
        <v/>
      </c>
      <c r="Y90" t="str">
        <f t="shared" si="3"/>
        <v/>
      </c>
    </row>
    <row r="91" spans="22:25" x14ac:dyDescent="0.2">
      <c r="V91" t="str">
        <f t="shared" si="2"/>
        <v/>
      </c>
      <c r="W91" t="str">
        <f t="shared" si="2"/>
        <v/>
      </c>
      <c r="X91" t="str">
        <f t="shared" si="3"/>
        <v/>
      </c>
      <c r="Y91" t="str">
        <f t="shared" si="3"/>
        <v/>
      </c>
    </row>
    <row r="92" spans="22:25" x14ac:dyDescent="0.2">
      <c r="V92" t="str">
        <f t="shared" si="2"/>
        <v/>
      </c>
      <c r="W92" t="str">
        <f t="shared" si="2"/>
        <v/>
      </c>
      <c r="X92" t="str">
        <f t="shared" si="3"/>
        <v/>
      </c>
      <c r="Y92" t="str">
        <f t="shared" si="3"/>
        <v/>
      </c>
    </row>
    <row r="93" spans="22:25" x14ac:dyDescent="0.2">
      <c r="V93" t="str">
        <f t="shared" si="2"/>
        <v/>
      </c>
      <c r="W93" t="str">
        <f t="shared" si="2"/>
        <v/>
      </c>
      <c r="X93" t="str">
        <f t="shared" si="3"/>
        <v/>
      </c>
      <c r="Y93" t="str">
        <f t="shared" si="3"/>
        <v/>
      </c>
    </row>
    <row r="94" spans="22:25" x14ac:dyDescent="0.2">
      <c r="V94" t="str">
        <f t="shared" si="2"/>
        <v/>
      </c>
      <c r="W94" t="str">
        <f t="shared" si="2"/>
        <v/>
      </c>
      <c r="X94" t="str">
        <f t="shared" si="3"/>
        <v/>
      </c>
      <c r="Y94" t="str">
        <f t="shared" si="3"/>
        <v/>
      </c>
    </row>
    <row r="95" spans="22:25" x14ac:dyDescent="0.2">
      <c r="V95" t="str">
        <f t="shared" si="2"/>
        <v/>
      </c>
      <c r="W95" t="str">
        <f t="shared" si="2"/>
        <v/>
      </c>
      <c r="X95" t="str">
        <f t="shared" si="3"/>
        <v/>
      </c>
      <c r="Y95" t="str">
        <f t="shared" si="3"/>
        <v/>
      </c>
    </row>
    <row r="96" spans="22:25" x14ac:dyDescent="0.2">
      <c r="V96" t="str">
        <f t="shared" si="2"/>
        <v/>
      </c>
      <c r="W96" t="str">
        <f t="shared" si="2"/>
        <v/>
      </c>
      <c r="X96" t="str">
        <f t="shared" si="3"/>
        <v/>
      </c>
      <c r="Y96" t="str">
        <f t="shared" si="3"/>
        <v/>
      </c>
    </row>
    <row r="97" spans="22:25" x14ac:dyDescent="0.2">
      <c r="V97" t="str">
        <f t="shared" si="2"/>
        <v/>
      </c>
      <c r="W97" t="str">
        <f t="shared" si="2"/>
        <v/>
      </c>
      <c r="X97" t="str">
        <f t="shared" si="3"/>
        <v/>
      </c>
      <c r="Y97" t="str">
        <f t="shared" si="3"/>
        <v/>
      </c>
    </row>
    <row r="98" spans="22:25" x14ac:dyDescent="0.2">
      <c r="V98" t="str">
        <f t="shared" si="2"/>
        <v/>
      </c>
      <c r="W98" t="str">
        <f t="shared" si="2"/>
        <v/>
      </c>
      <c r="X98" t="str">
        <f t="shared" si="3"/>
        <v/>
      </c>
      <c r="Y98" t="str">
        <f t="shared" si="3"/>
        <v/>
      </c>
    </row>
    <row r="99" spans="22:25" x14ac:dyDescent="0.2">
      <c r="V99" t="str">
        <f t="shared" si="2"/>
        <v/>
      </c>
      <c r="W99" t="str">
        <f t="shared" si="2"/>
        <v/>
      </c>
      <c r="X99" t="str">
        <f t="shared" si="3"/>
        <v/>
      </c>
      <c r="Y99" t="str">
        <f t="shared" si="3"/>
        <v/>
      </c>
    </row>
    <row r="100" spans="22:25" x14ac:dyDescent="0.2">
      <c r="V100" t="str">
        <f t="shared" si="2"/>
        <v/>
      </c>
      <c r="W100" t="str">
        <f t="shared" si="2"/>
        <v/>
      </c>
      <c r="X100" t="str">
        <f t="shared" si="3"/>
        <v/>
      </c>
      <c r="Y100" t="str">
        <f t="shared" si="3"/>
        <v/>
      </c>
    </row>
    <row r="101" spans="22:25" x14ac:dyDescent="0.2">
      <c r="V101" t="str">
        <f t="shared" si="2"/>
        <v/>
      </c>
      <c r="W101" t="str">
        <f t="shared" si="2"/>
        <v/>
      </c>
      <c r="X101" t="str">
        <f t="shared" si="3"/>
        <v/>
      </c>
      <c r="Y101" t="str">
        <f t="shared" si="3"/>
        <v/>
      </c>
    </row>
    <row r="102" spans="22:25" x14ac:dyDescent="0.2">
      <c r="V102" t="str">
        <f t="shared" si="2"/>
        <v/>
      </c>
      <c r="W102" t="str">
        <f t="shared" si="2"/>
        <v/>
      </c>
      <c r="X102" t="str">
        <f t="shared" si="3"/>
        <v/>
      </c>
      <c r="Y102" t="str">
        <f t="shared" si="3"/>
        <v/>
      </c>
    </row>
    <row r="103" spans="22:25" x14ac:dyDescent="0.2">
      <c r="V103" t="str">
        <f t="shared" si="2"/>
        <v/>
      </c>
      <c r="W103" t="str">
        <f t="shared" si="2"/>
        <v/>
      </c>
      <c r="X103" t="str">
        <f t="shared" si="3"/>
        <v/>
      </c>
      <c r="Y103" t="str">
        <f t="shared" si="3"/>
        <v/>
      </c>
    </row>
    <row r="104" spans="22:25" x14ac:dyDescent="0.2">
      <c r="V104" t="str">
        <f t="shared" si="2"/>
        <v/>
      </c>
      <c r="W104" t="str">
        <f t="shared" si="2"/>
        <v/>
      </c>
      <c r="X104" t="str">
        <f t="shared" si="3"/>
        <v/>
      </c>
      <c r="Y104" t="str">
        <f t="shared" si="3"/>
        <v/>
      </c>
    </row>
    <row r="105" spans="22:25" x14ac:dyDescent="0.2">
      <c r="V105" t="str">
        <f t="shared" si="2"/>
        <v/>
      </c>
      <c r="W105" t="str">
        <f t="shared" si="2"/>
        <v/>
      </c>
      <c r="X105" t="str">
        <f t="shared" si="3"/>
        <v/>
      </c>
      <c r="Y105" t="str">
        <f t="shared" si="3"/>
        <v/>
      </c>
    </row>
    <row r="106" spans="22:25" x14ac:dyDescent="0.2">
      <c r="V106" t="str">
        <f t="shared" si="2"/>
        <v/>
      </c>
      <c r="W106" t="str">
        <f t="shared" si="2"/>
        <v/>
      </c>
      <c r="X106" t="str">
        <f t="shared" si="3"/>
        <v/>
      </c>
      <c r="Y106" t="str">
        <f t="shared" si="3"/>
        <v/>
      </c>
    </row>
    <row r="107" spans="22:25" x14ac:dyDescent="0.2">
      <c r="V107" t="str">
        <f t="shared" si="2"/>
        <v/>
      </c>
      <c r="W107" t="str">
        <f t="shared" si="2"/>
        <v/>
      </c>
      <c r="X107" t="str">
        <f t="shared" si="3"/>
        <v/>
      </c>
      <c r="Y107" t="str">
        <f t="shared" si="3"/>
        <v/>
      </c>
    </row>
    <row r="108" spans="22:25" x14ac:dyDescent="0.2">
      <c r="V108" t="str">
        <f t="shared" si="2"/>
        <v/>
      </c>
      <c r="W108" t="str">
        <f t="shared" si="2"/>
        <v/>
      </c>
      <c r="X108" t="str">
        <f t="shared" si="3"/>
        <v/>
      </c>
      <c r="Y108" t="str">
        <f t="shared" si="3"/>
        <v/>
      </c>
    </row>
    <row r="109" spans="22:25" x14ac:dyDescent="0.2">
      <c r="V109" t="str">
        <f t="shared" si="2"/>
        <v/>
      </c>
      <c r="W109" t="str">
        <f t="shared" si="2"/>
        <v/>
      </c>
      <c r="X109" t="str">
        <f t="shared" si="3"/>
        <v/>
      </c>
      <c r="Y109" t="str">
        <f t="shared" si="3"/>
        <v/>
      </c>
    </row>
    <row r="110" spans="22:25" x14ac:dyDescent="0.2">
      <c r="V110" t="str">
        <f t="shared" si="2"/>
        <v/>
      </c>
      <c r="W110" t="str">
        <f t="shared" si="2"/>
        <v/>
      </c>
      <c r="X110" t="str">
        <f t="shared" si="3"/>
        <v/>
      </c>
      <c r="Y110" t="str">
        <f t="shared" si="3"/>
        <v/>
      </c>
    </row>
    <row r="111" spans="22:25" x14ac:dyDescent="0.2">
      <c r="V111" t="str">
        <f t="shared" si="2"/>
        <v/>
      </c>
      <c r="W111" t="str">
        <f t="shared" si="2"/>
        <v/>
      </c>
      <c r="X111" t="str">
        <f t="shared" si="3"/>
        <v/>
      </c>
      <c r="Y111" t="str">
        <f t="shared" si="3"/>
        <v/>
      </c>
    </row>
    <row r="112" spans="22:25" x14ac:dyDescent="0.2">
      <c r="V112" t="str">
        <f t="shared" si="2"/>
        <v/>
      </c>
      <c r="W112" t="str">
        <f t="shared" si="2"/>
        <v/>
      </c>
      <c r="X112" t="str">
        <f t="shared" si="3"/>
        <v/>
      </c>
      <c r="Y112" t="str">
        <f t="shared" si="3"/>
        <v/>
      </c>
    </row>
    <row r="113" spans="22:25" x14ac:dyDescent="0.2">
      <c r="V113" t="str">
        <f t="shared" si="2"/>
        <v/>
      </c>
      <c r="W113" t="str">
        <f t="shared" si="2"/>
        <v/>
      </c>
      <c r="X113" t="str">
        <f t="shared" si="3"/>
        <v/>
      </c>
      <c r="Y113" t="str">
        <f t="shared" si="3"/>
        <v/>
      </c>
    </row>
    <row r="114" spans="22:25" x14ac:dyDescent="0.2">
      <c r="V114" t="str">
        <f t="shared" si="2"/>
        <v/>
      </c>
      <c r="W114" t="str">
        <f t="shared" si="2"/>
        <v/>
      </c>
      <c r="X114" t="str">
        <f t="shared" si="3"/>
        <v/>
      </c>
      <c r="Y114" t="str">
        <f t="shared" si="3"/>
        <v/>
      </c>
    </row>
    <row r="115" spans="22:25" x14ac:dyDescent="0.2">
      <c r="V115" t="str">
        <f t="shared" si="2"/>
        <v/>
      </c>
      <c r="W115" t="str">
        <f t="shared" si="2"/>
        <v/>
      </c>
      <c r="X115" t="str">
        <f t="shared" si="3"/>
        <v/>
      </c>
      <c r="Y115" t="str">
        <f t="shared" si="3"/>
        <v/>
      </c>
    </row>
    <row r="116" spans="22:25" x14ac:dyDescent="0.2">
      <c r="V116" t="str">
        <f t="shared" si="2"/>
        <v/>
      </c>
      <c r="W116" t="str">
        <f t="shared" si="2"/>
        <v/>
      </c>
      <c r="X116" t="str">
        <f t="shared" si="3"/>
        <v/>
      </c>
      <c r="Y116" t="str">
        <f t="shared" si="3"/>
        <v/>
      </c>
    </row>
    <row r="117" spans="22:25" x14ac:dyDescent="0.2">
      <c r="V117" t="str">
        <f t="shared" si="2"/>
        <v/>
      </c>
      <c r="W117" t="str">
        <f t="shared" si="2"/>
        <v/>
      </c>
      <c r="X117" t="str">
        <f t="shared" si="3"/>
        <v/>
      </c>
      <c r="Y117" t="str">
        <f t="shared" si="3"/>
        <v/>
      </c>
    </row>
    <row r="118" spans="22:25" x14ac:dyDescent="0.2">
      <c r="V118" t="str">
        <f t="shared" si="2"/>
        <v/>
      </c>
      <c r="W118" t="str">
        <f t="shared" si="2"/>
        <v/>
      </c>
      <c r="X118" t="str">
        <f t="shared" si="3"/>
        <v/>
      </c>
      <c r="Y118" t="str">
        <f t="shared" si="3"/>
        <v/>
      </c>
    </row>
    <row r="119" spans="22:25" x14ac:dyDescent="0.2">
      <c r="V119" t="str">
        <f t="shared" si="2"/>
        <v/>
      </c>
      <c r="W119" t="str">
        <f t="shared" si="2"/>
        <v/>
      </c>
      <c r="X119" t="str">
        <f t="shared" si="3"/>
        <v/>
      </c>
      <c r="Y119" t="str">
        <f t="shared" si="3"/>
        <v/>
      </c>
    </row>
    <row r="120" spans="22:25" x14ac:dyDescent="0.2">
      <c r="V120" t="str">
        <f t="shared" si="2"/>
        <v/>
      </c>
      <c r="W120" t="str">
        <f t="shared" si="2"/>
        <v/>
      </c>
      <c r="X120" t="str">
        <f t="shared" si="3"/>
        <v/>
      </c>
      <c r="Y120" t="str">
        <f t="shared" si="3"/>
        <v/>
      </c>
    </row>
  </sheetData>
  <mergeCells count="2">
    <mergeCell ref="A4:D35"/>
    <mergeCell ref="A3:D3"/>
  </mergeCells>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theme="8" tint="-0.249977111117893"/>
  </sheetPr>
  <dimension ref="A2:Y120"/>
  <sheetViews>
    <sheetView workbookViewId="0"/>
  </sheetViews>
  <sheetFormatPr baseColWidth="10" defaultColWidth="8.83203125" defaultRowHeight="15" x14ac:dyDescent="0.2"/>
  <cols>
    <col min="6" max="6" width="13.33203125" customWidth="1"/>
    <col min="7" max="7" width="12.6640625" customWidth="1"/>
    <col min="8" max="8" width="12.33203125" customWidth="1"/>
    <col min="9" max="10" width="16.1640625" bestFit="1" customWidth="1"/>
    <col min="11" max="11" width="23.83203125" bestFit="1" customWidth="1"/>
    <col min="12" max="12" width="17.6640625" customWidth="1"/>
    <col min="13" max="13" width="18.6640625" customWidth="1"/>
    <col min="14" max="14" width="24.1640625" customWidth="1"/>
    <col min="15" max="15" width="28.1640625" bestFit="1" customWidth="1"/>
    <col min="16" max="16" width="18.5" bestFit="1" customWidth="1"/>
    <col min="17" max="17" width="19.5" bestFit="1" customWidth="1"/>
    <col min="18" max="18" width="12" bestFit="1" customWidth="1"/>
    <col min="19" max="19" width="11.5" customWidth="1"/>
    <col min="20" max="20" width="21.6640625" customWidth="1"/>
    <col min="21" max="21" width="18.5" customWidth="1"/>
    <col min="22" max="22" width="19.6640625" customWidth="1"/>
    <col min="23" max="23" width="18.6640625" customWidth="1"/>
    <col min="24" max="24" width="17.6640625" customWidth="1"/>
    <col min="25" max="25" width="16.5" customWidth="1"/>
  </cols>
  <sheetData>
    <row r="2" spans="1:21" ht="16" thickBot="1" x14ac:dyDescent="0.25"/>
    <row r="3" spans="1:21" ht="22" thickBot="1" x14ac:dyDescent="0.25">
      <c r="A3" s="90" t="s">
        <v>316</v>
      </c>
      <c r="B3" s="91"/>
      <c r="C3" s="91"/>
      <c r="D3" s="92"/>
      <c r="F3" t="s">
        <v>2</v>
      </c>
      <c r="G3" t="s">
        <v>3</v>
      </c>
      <c r="H3" t="s">
        <v>4</v>
      </c>
      <c r="I3" t="s">
        <v>152</v>
      </c>
      <c r="J3" t="s">
        <v>5</v>
      </c>
      <c r="K3" t="s">
        <v>6</v>
      </c>
      <c r="L3" t="s">
        <v>7</v>
      </c>
      <c r="M3" t="s">
        <v>12</v>
      </c>
      <c r="N3" t="s">
        <v>20</v>
      </c>
      <c r="O3" t="s">
        <v>21</v>
      </c>
      <c r="P3" t="s">
        <v>22</v>
      </c>
      <c r="Q3" t="s">
        <v>23</v>
      </c>
      <c r="R3" t="s">
        <v>24</v>
      </c>
      <c r="S3" t="s">
        <v>28</v>
      </c>
      <c r="T3" t="s">
        <v>58</v>
      </c>
      <c r="U3" t="s">
        <v>295</v>
      </c>
    </row>
    <row r="4" spans="1:21" ht="15" customHeight="1" x14ac:dyDescent="0.2">
      <c r="A4" s="85" t="s">
        <v>317</v>
      </c>
      <c r="B4" s="85"/>
      <c r="C4" s="85"/>
      <c r="D4" s="85"/>
      <c r="F4">
        <v>14638</v>
      </c>
      <c r="G4" t="s">
        <v>35</v>
      </c>
      <c r="H4" t="s">
        <v>45</v>
      </c>
      <c r="I4" t="str">
        <f>CONCATENATE(Table79101113[[#This Row],[First Name]], " ", Table79101113[[#This Row],[Last Name]])</f>
        <v>Caroline Diener</v>
      </c>
      <c r="J4" t="s">
        <v>53</v>
      </c>
      <c r="K4" t="s">
        <v>81</v>
      </c>
      <c r="L4">
        <v>12</v>
      </c>
      <c r="M4" t="s">
        <v>82</v>
      </c>
      <c r="N4">
        <v>72000</v>
      </c>
      <c r="O4">
        <v>20000</v>
      </c>
      <c r="R4" s="64">
        <f>SUM(Table79101113[[#This Row],[2016 Annual Base Salary]]+Table79101113[[#This Row],[2016 Annual Bonus
(at target)]]+Table79101113[[#This Row],[2016 AEI
(at target)]]+Table79101113[[#This Row],[2016 MTB
(at target)]])</f>
        <v>92000</v>
      </c>
      <c r="S4" t="s">
        <v>29</v>
      </c>
      <c r="T4" t="s">
        <v>29</v>
      </c>
      <c r="U4">
        <f>Table79101113[[#This Row],[2016 TTDC]]*Table11[Budget Allocated]</f>
        <v>4600</v>
      </c>
    </row>
    <row r="5" spans="1:21" x14ac:dyDescent="0.2">
      <c r="A5" s="86"/>
      <c r="B5" s="86"/>
      <c r="C5" s="86"/>
      <c r="D5" s="86"/>
      <c r="F5">
        <v>39426</v>
      </c>
      <c r="G5" t="s">
        <v>37</v>
      </c>
      <c r="H5" t="s">
        <v>47</v>
      </c>
      <c r="I5" t="str">
        <f>CONCATENATE(Table79101113[[#This Row],[First Name]], " ", Table79101113[[#This Row],[Last Name]])</f>
        <v>Cristina Taft</v>
      </c>
      <c r="J5" t="s">
        <v>54</v>
      </c>
      <c r="K5" t="s">
        <v>77</v>
      </c>
      <c r="L5">
        <v>10</v>
      </c>
      <c r="M5" t="s">
        <v>82</v>
      </c>
      <c r="N5">
        <v>60000</v>
      </c>
      <c r="O5">
        <v>12000</v>
      </c>
      <c r="R5" s="64">
        <f>SUM(Table79101113[[#This Row],[2016 Annual Base Salary]]+Table79101113[[#This Row],[2016 Annual Bonus
(at target)]]+Table79101113[[#This Row],[2016 AEI
(at target)]]+Table79101113[[#This Row],[2016 MTB
(at target)]])</f>
        <v>72000</v>
      </c>
      <c r="S5" t="s">
        <v>29</v>
      </c>
      <c r="T5" t="s">
        <v>30</v>
      </c>
      <c r="U5">
        <f>Table79101113[[#This Row],[2016 TTDC]]*Table11[Budget Allocated]</f>
        <v>3600</v>
      </c>
    </row>
    <row r="6" spans="1:21" x14ac:dyDescent="0.2">
      <c r="A6" s="86"/>
      <c r="B6" s="86"/>
      <c r="C6" s="86"/>
      <c r="D6" s="86"/>
      <c r="F6">
        <v>39874</v>
      </c>
      <c r="G6" t="s">
        <v>36</v>
      </c>
      <c r="H6" t="s">
        <v>46</v>
      </c>
      <c r="I6" t="str">
        <f>CONCATENATE(Table79101113[[#This Row],[First Name]], " ", Table79101113[[#This Row],[Last Name]])</f>
        <v>Ingrid White</v>
      </c>
      <c r="J6" t="s">
        <v>53</v>
      </c>
      <c r="K6" t="s">
        <v>76</v>
      </c>
      <c r="L6">
        <v>11</v>
      </c>
      <c r="M6" t="s">
        <v>82</v>
      </c>
      <c r="N6">
        <v>64412.307692307688</v>
      </c>
      <c r="O6">
        <v>12000</v>
      </c>
      <c r="R6" s="64">
        <f>SUM(Table79101113[[#This Row],[2016 Annual Base Salary]]+Table79101113[[#This Row],[2016 Annual Bonus
(at target)]]+Table79101113[[#This Row],[2016 AEI
(at target)]]+Table79101113[[#This Row],[2016 MTB
(at target)]])</f>
        <v>76412.307692307688</v>
      </c>
      <c r="S6" t="s">
        <v>29</v>
      </c>
      <c r="T6" t="s">
        <v>29</v>
      </c>
      <c r="U6">
        <f>Table79101113[[#This Row],[2016 TTDC]]*Table11[Budget Allocated]</f>
        <v>3820.6153846153848</v>
      </c>
    </row>
    <row r="7" spans="1:21" x14ac:dyDescent="0.2">
      <c r="A7" s="86"/>
      <c r="B7" s="86"/>
      <c r="C7" s="86"/>
      <c r="D7" s="86"/>
      <c r="F7">
        <v>154987</v>
      </c>
      <c r="G7" t="s">
        <v>26</v>
      </c>
      <c r="H7" t="s">
        <v>27</v>
      </c>
      <c r="I7" t="str">
        <f>CONCATENATE(Table79101113[[#This Row],[First Name]], " ", Table79101113[[#This Row],[Last Name]])</f>
        <v>Jane Deer</v>
      </c>
      <c r="J7" t="s">
        <v>52</v>
      </c>
      <c r="K7" t="s">
        <v>55</v>
      </c>
      <c r="L7">
        <v>10</v>
      </c>
      <c r="M7" t="s">
        <v>82</v>
      </c>
      <c r="N7">
        <v>30000</v>
      </c>
      <c r="O7">
        <v>10000</v>
      </c>
      <c r="R7" s="64">
        <f>SUM(Table79101113[[#This Row],[2016 Annual Base Salary]]+Table79101113[[#This Row],[2016 Annual Bonus
(at target)]]+Table79101113[[#This Row],[2016 AEI
(at target)]]+Table79101113[[#This Row],[2016 MTB
(at target)]])</f>
        <v>40000</v>
      </c>
      <c r="S7" t="s">
        <v>29</v>
      </c>
      <c r="T7" t="s">
        <v>29</v>
      </c>
      <c r="U7">
        <f>Table79101113[[#This Row],[2016 TTDC]]*Table11[Budget Allocated]</f>
        <v>2000</v>
      </c>
    </row>
    <row r="8" spans="1:21" x14ac:dyDescent="0.2">
      <c r="A8" s="86"/>
      <c r="B8" s="86"/>
      <c r="C8" s="86"/>
      <c r="D8" s="86"/>
      <c r="F8">
        <v>119871</v>
      </c>
      <c r="G8" t="s">
        <v>31</v>
      </c>
      <c r="H8" t="s">
        <v>42</v>
      </c>
      <c r="I8" t="str">
        <f>CONCATENATE(Table79101113[[#This Row],[First Name]], " ", Table79101113[[#This Row],[Last Name]])</f>
        <v>Jeffrey Smith</v>
      </c>
      <c r="J8" t="s">
        <v>52</v>
      </c>
      <c r="K8" t="s">
        <v>56</v>
      </c>
      <c r="L8">
        <v>14</v>
      </c>
      <c r="M8" t="s">
        <v>14</v>
      </c>
      <c r="N8">
        <v>80000</v>
      </c>
      <c r="O8">
        <v>10000</v>
      </c>
      <c r="R8" s="64">
        <f>SUM(Table79101113[[#This Row],[2016 Annual Base Salary]]+Table79101113[[#This Row],[2016 Annual Bonus
(at target)]]+Table79101113[[#This Row],[2016 AEI
(at target)]]+Table79101113[[#This Row],[2016 MTB
(at target)]])</f>
        <v>90000</v>
      </c>
      <c r="S8" t="s">
        <v>29</v>
      </c>
      <c r="T8" t="s">
        <v>29</v>
      </c>
      <c r="U8">
        <f>Table79101113[[#This Row],[2016 TTDC]]*Table11[Budget Allocated]</f>
        <v>4500</v>
      </c>
    </row>
    <row r="9" spans="1:21" x14ac:dyDescent="0.2">
      <c r="A9" s="86"/>
      <c r="B9" s="86"/>
      <c r="C9" s="86"/>
      <c r="D9" s="86"/>
      <c r="F9">
        <v>1648579</v>
      </c>
      <c r="G9" t="s">
        <v>8</v>
      </c>
      <c r="H9" t="s">
        <v>9</v>
      </c>
      <c r="I9" t="str">
        <f>CONCATENATE(Table79101113[[#This Row],[First Name]], " ", Table79101113[[#This Row],[Last Name]])</f>
        <v>John Doe</v>
      </c>
      <c r="J9" t="s">
        <v>52</v>
      </c>
      <c r="K9" t="s">
        <v>15</v>
      </c>
      <c r="L9">
        <v>15</v>
      </c>
      <c r="M9" t="s">
        <v>14</v>
      </c>
      <c r="N9">
        <v>120000</v>
      </c>
      <c r="O9">
        <v>63000</v>
      </c>
      <c r="P9">
        <v>63000</v>
      </c>
      <c r="R9" s="64">
        <f>SUM(Table79101113[[#This Row],[2016 Annual Base Salary]]+Table79101113[[#This Row],[2016 Annual Bonus
(at target)]]+Table79101113[[#This Row],[2016 AEI
(at target)]]+Table79101113[[#This Row],[2016 MTB
(at target)]])</f>
        <v>246000</v>
      </c>
      <c r="S9" t="s">
        <v>29</v>
      </c>
      <c r="T9" t="s">
        <v>29</v>
      </c>
      <c r="U9">
        <f>Table79101113[[#This Row],[2016 TTDC]]*Table11[Budget Allocated]</f>
        <v>12300</v>
      </c>
    </row>
    <row r="10" spans="1:21" x14ac:dyDescent="0.2">
      <c r="A10" s="86"/>
      <c r="B10" s="86"/>
      <c r="C10" s="86"/>
      <c r="D10" s="86"/>
      <c r="F10">
        <v>804481</v>
      </c>
      <c r="G10" t="s">
        <v>34</v>
      </c>
      <c r="H10" t="s">
        <v>291</v>
      </c>
      <c r="I10" t="str">
        <f>CONCATENATE(Table79101113[[#This Row],[First Name]], " ", Table79101113[[#This Row],[Last Name]])</f>
        <v>Johnson Johnsson</v>
      </c>
      <c r="J10" t="s">
        <v>53</v>
      </c>
      <c r="K10" t="s">
        <v>80</v>
      </c>
      <c r="L10">
        <v>11</v>
      </c>
      <c r="M10" t="s">
        <v>82</v>
      </c>
      <c r="N10">
        <v>70000</v>
      </c>
      <c r="O10">
        <v>18000</v>
      </c>
      <c r="R10" s="64">
        <f>SUM(Table79101113[[#This Row],[2016 Annual Base Salary]]+Table79101113[[#This Row],[2016 Annual Bonus
(at target)]]+Table79101113[[#This Row],[2016 AEI
(at target)]]+Table79101113[[#This Row],[2016 MTB
(at target)]])</f>
        <v>88000</v>
      </c>
      <c r="S10" t="s">
        <v>29</v>
      </c>
      <c r="T10" t="s">
        <v>29</v>
      </c>
      <c r="U10">
        <f>Table79101113[[#This Row],[2016 TTDC]]*Table11[Budget Allocated]</f>
        <v>4400</v>
      </c>
    </row>
    <row r="11" spans="1:21" x14ac:dyDescent="0.2">
      <c r="A11" s="86"/>
      <c r="B11" s="86"/>
      <c r="C11" s="86"/>
      <c r="D11" s="86"/>
      <c r="F11">
        <v>113225</v>
      </c>
      <c r="G11" t="s">
        <v>39</v>
      </c>
      <c r="H11" t="s">
        <v>49</v>
      </c>
      <c r="I11" t="str">
        <f>CONCATENATE(Table79101113[[#This Row],[First Name]], " ", Table79101113[[#This Row],[Last Name]])</f>
        <v>Kim Jones</v>
      </c>
      <c r="J11" t="s">
        <v>54</v>
      </c>
      <c r="K11" t="s">
        <v>77</v>
      </c>
      <c r="L11">
        <v>10</v>
      </c>
      <c r="M11" t="s">
        <v>82</v>
      </c>
      <c r="N11">
        <v>46008</v>
      </c>
      <c r="O11">
        <v>8000</v>
      </c>
      <c r="R11" s="64">
        <f>SUM(Table79101113[[#This Row],[2016 Annual Base Salary]]+Table79101113[[#This Row],[2016 Annual Bonus
(at target)]]+Table79101113[[#This Row],[2016 AEI
(at target)]]+Table79101113[[#This Row],[2016 MTB
(at target)]])</f>
        <v>54008</v>
      </c>
      <c r="S11" t="s">
        <v>29</v>
      </c>
      <c r="T11" t="s">
        <v>29</v>
      </c>
      <c r="U11">
        <f>Table79101113[[#This Row],[2016 TTDC]]*Table11[Budget Allocated]</f>
        <v>2700.4</v>
      </c>
    </row>
    <row r="12" spans="1:21" x14ac:dyDescent="0.2">
      <c r="A12" s="86"/>
      <c r="B12" s="86"/>
      <c r="C12" s="86"/>
      <c r="D12" s="86"/>
      <c r="F12">
        <v>103998</v>
      </c>
      <c r="G12" t="s">
        <v>40</v>
      </c>
      <c r="H12" t="s">
        <v>50</v>
      </c>
      <c r="I12" t="str">
        <f>CONCATENATE(Table79101113[[#This Row],[First Name]], " ", Table79101113[[#This Row],[Last Name]])</f>
        <v>Robert Rolling</v>
      </c>
      <c r="J12" t="s">
        <v>54</v>
      </c>
      <c r="K12" t="s">
        <v>78</v>
      </c>
      <c r="L12">
        <v>10</v>
      </c>
      <c r="M12" t="s">
        <v>82</v>
      </c>
      <c r="N12">
        <v>63000</v>
      </c>
      <c r="O12">
        <v>11000</v>
      </c>
      <c r="R12" s="64">
        <f>SUM(Table79101113[[#This Row],[2016 Annual Base Salary]]+Table79101113[[#This Row],[2016 Annual Bonus
(at target)]]+Table79101113[[#This Row],[2016 AEI
(at target)]]+Table79101113[[#This Row],[2016 MTB
(at target)]])</f>
        <v>74000</v>
      </c>
      <c r="S12" t="s">
        <v>29</v>
      </c>
      <c r="T12" t="s">
        <v>29</v>
      </c>
      <c r="U12">
        <f>Table79101113[[#This Row],[2016 TTDC]]*Table11[Budget Allocated]</f>
        <v>3700</v>
      </c>
    </row>
    <row r="13" spans="1:21" x14ac:dyDescent="0.2">
      <c r="A13" s="86"/>
      <c r="B13" s="86"/>
      <c r="C13" s="86"/>
      <c r="D13" s="86"/>
      <c r="F13">
        <v>804166</v>
      </c>
      <c r="G13" t="s">
        <v>32</v>
      </c>
      <c r="H13" t="s">
        <v>43</v>
      </c>
      <c r="I13" t="str">
        <f>CONCATENATE(Table79101113[[#This Row],[First Name]], " ", Table79101113[[#This Row],[Last Name]])</f>
        <v>Samuel Beacher</v>
      </c>
      <c r="J13" t="s">
        <v>52</v>
      </c>
      <c r="K13" t="s">
        <v>76</v>
      </c>
      <c r="L13">
        <v>11</v>
      </c>
      <c r="M13" t="s">
        <v>82</v>
      </c>
      <c r="N13">
        <v>70000</v>
      </c>
      <c r="O13">
        <v>7000</v>
      </c>
      <c r="R13" s="64">
        <f>SUM(Table79101113[[#This Row],[2016 Annual Base Salary]]+Table79101113[[#This Row],[2016 Annual Bonus
(at target)]]+Table79101113[[#This Row],[2016 AEI
(at target)]]+Table79101113[[#This Row],[2016 MTB
(at target)]])</f>
        <v>77000</v>
      </c>
      <c r="S13" t="s">
        <v>29</v>
      </c>
      <c r="T13" t="s">
        <v>29</v>
      </c>
      <c r="U13">
        <f>Table79101113[[#This Row],[2016 TTDC]]*Table11[Budget Allocated]</f>
        <v>3850</v>
      </c>
    </row>
    <row r="14" spans="1:21" x14ac:dyDescent="0.2">
      <c r="A14" s="86"/>
      <c r="B14" s="86"/>
      <c r="C14" s="86"/>
      <c r="D14" s="86"/>
      <c r="F14">
        <v>39209</v>
      </c>
      <c r="G14" t="s">
        <v>38</v>
      </c>
      <c r="H14" t="s">
        <v>48</v>
      </c>
      <c r="I14" t="str">
        <f>CONCATENATE(Table79101113[[#This Row],[First Name]], " ", Table79101113[[#This Row],[Last Name]])</f>
        <v>Semrel Mousta</v>
      </c>
      <c r="J14" t="s">
        <v>54</v>
      </c>
      <c r="K14" t="s">
        <v>77</v>
      </c>
      <c r="L14">
        <v>11</v>
      </c>
      <c r="M14" t="s">
        <v>82</v>
      </c>
      <c r="N14">
        <v>70008</v>
      </c>
      <c r="O14">
        <v>20000</v>
      </c>
      <c r="R14" s="64">
        <f>SUM(Table79101113[[#This Row],[2016 Annual Base Salary]]+Table79101113[[#This Row],[2016 Annual Bonus
(at target)]]+Table79101113[[#This Row],[2016 AEI
(at target)]]+Table79101113[[#This Row],[2016 MTB
(at target)]])</f>
        <v>90008</v>
      </c>
      <c r="S14" t="s">
        <v>29</v>
      </c>
      <c r="T14" t="s">
        <v>29</v>
      </c>
      <c r="U14">
        <f>Table79101113[[#This Row],[2016 TTDC]]*Table11[Budget Allocated]</f>
        <v>4500.4000000000005</v>
      </c>
    </row>
    <row r="15" spans="1:21" x14ac:dyDescent="0.2">
      <c r="A15" s="86"/>
      <c r="B15" s="86"/>
      <c r="C15" s="86"/>
      <c r="D15" s="86"/>
      <c r="F15">
        <v>1245</v>
      </c>
      <c r="G15" t="s">
        <v>33</v>
      </c>
      <c r="H15" t="s">
        <v>44</v>
      </c>
      <c r="I15" t="str">
        <f>CONCATENATE(Table79101113[[#This Row],[First Name]], " ", Table79101113[[#This Row],[Last Name]])</f>
        <v>Tom Lones</v>
      </c>
      <c r="J15" t="s">
        <v>53</v>
      </c>
      <c r="K15" t="s">
        <v>79</v>
      </c>
      <c r="L15">
        <v>12</v>
      </c>
      <c r="M15" t="s">
        <v>82</v>
      </c>
      <c r="N15">
        <v>46000</v>
      </c>
      <c r="O15">
        <v>11000</v>
      </c>
      <c r="R15" s="64">
        <f>SUM(Table79101113[[#This Row],[2016 Annual Base Salary]]+Table79101113[[#This Row],[2016 Annual Bonus
(at target)]]+Table79101113[[#This Row],[2016 AEI
(at target)]]+Table79101113[[#This Row],[2016 MTB
(at target)]])</f>
        <v>57000</v>
      </c>
      <c r="S15" t="s">
        <v>29</v>
      </c>
      <c r="T15" t="s">
        <v>29</v>
      </c>
      <c r="U15">
        <f>Table79101113[[#This Row],[2016 TTDC]]*Table11[Budget Allocated]</f>
        <v>2850</v>
      </c>
    </row>
    <row r="16" spans="1:21" x14ac:dyDescent="0.2">
      <c r="A16" s="86"/>
      <c r="B16" s="86"/>
      <c r="C16" s="86"/>
      <c r="D16" s="86"/>
      <c r="F16">
        <v>801068</v>
      </c>
      <c r="G16" t="s">
        <v>41</v>
      </c>
      <c r="H16" t="s">
        <v>51</v>
      </c>
      <c r="I16" t="str">
        <f>CONCATENATE(Table79101113[[#This Row],[First Name]], " ", Table79101113[[#This Row],[Last Name]])</f>
        <v>Tony Prince</v>
      </c>
      <c r="J16" t="s">
        <v>54</v>
      </c>
      <c r="K16" t="s">
        <v>78</v>
      </c>
      <c r="L16">
        <v>10</v>
      </c>
      <c r="M16" t="s">
        <v>82</v>
      </c>
      <c r="N16">
        <v>70000</v>
      </c>
      <c r="O16">
        <v>10000</v>
      </c>
      <c r="R16" s="64">
        <f>SUM(Table79101113[[#This Row],[2016 Annual Base Salary]]+Table79101113[[#This Row],[2016 Annual Bonus
(at target)]]+Table79101113[[#This Row],[2016 AEI
(at target)]]+Table79101113[[#This Row],[2016 MTB
(at target)]])</f>
        <v>80000</v>
      </c>
      <c r="S16" t="s">
        <v>29</v>
      </c>
      <c r="T16" t="s">
        <v>29</v>
      </c>
      <c r="U16">
        <f>Table79101113[[#This Row],[2016 TTDC]]*Table11[Budget Allocated]</f>
        <v>4000</v>
      </c>
    </row>
    <row r="17" spans="1:25" x14ac:dyDescent="0.2">
      <c r="A17" s="86"/>
      <c r="B17" s="86"/>
      <c r="C17" s="86"/>
      <c r="D17" s="86"/>
      <c r="F17">
        <v>803352</v>
      </c>
      <c r="G17" t="s">
        <v>35</v>
      </c>
      <c r="H17" t="s">
        <v>45</v>
      </c>
      <c r="I17" t="str">
        <f>CONCATENATE(Table79101113[[#This Row],[First Name]], " ", Table79101113[[#This Row],[Last Name]])</f>
        <v>Caroline Diener</v>
      </c>
      <c r="J17" t="s">
        <v>53</v>
      </c>
      <c r="K17" t="s">
        <v>81</v>
      </c>
      <c r="L17">
        <v>12</v>
      </c>
      <c r="M17" t="s">
        <v>82</v>
      </c>
      <c r="N17">
        <v>72000</v>
      </c>
      <c r="O17">
        <v>20000</v>
      </c>
      <c r="R17" s="64">
        <f>SUM(Table79101113[[#This Row],[2016 Annual Base Salary]]+Table79101113[[#This Row],[2016 Annual Bonus
(at target)]]+Table79101113[[#This Row],[2016 AEI
(at target)]]+Table79101113[[#This Row],[2016 MTB
(at target)]])</f>
        <v>92000</v>
      </c>
      <c r="S17" t="s">
        <v>29</v>
      </c>
      <c r="T17" t="s">
        <v>29</v>
      </c>
      <c r="U17">
        <f>Table79101113[[#This Row],[2016 TTDC]]*Table11[Budget Allocated]</f>
        <v>4600</v>
      </c>
    </row>
    <row r="18" spans="1:25" x14ac:dyDescent="0.2">
      <c r="A18" s="86"/>
      <c r="B18" s="86"/>
      <c r="C18" s="86"/>
      <c r="D18" s="86"/>
      <c r="V18" t="str">
        <f t="shared" ref="V18:W81" si="0">TRIM(G18)</f>
        <v/>
      </c>
      <c r="W18" t="str">
        <f t="shared" si="0"/>
        <v/>
      </c>
      <c r="X18" t="str">
        <f t="shared" ref="X18:Y81" si="1">PROPER(V18)</f>
        <v/>
      </c>
      <c r="Y18" t="str">
        <f t="shared" si="1"/>
        <v/>
      </c>
    </row>
    <row r="19" spans="1:25" x14ac:dyDescent="0.2">
      <c r="A19" s="86"/>
      <c r="B19" s="86"/>
      <c r="C19" s="86"/>
      <c r="D19" s="86"/>
      <c r="V19" t="str">
        <f t="shared" si="0"/>
        <v/>
      </c>
      <c r="W19" t="str">
        <f t="shared" si="0"/>
        <v/>
      </c>
      <c r="X19" t="str">
        <f t="shared" si="1"/>
        <v/>
      </c>
      <c r="Y19" t="str">
        <f t="shared" si="1"/>
        <v/>
      </c>
    </row>
    <row r="20" spans="1:25" x14ac:dyDescent="0.2">
      <c r="A20" s="86"/>
      <c r="B20" s="86"/>
      <c r="C20" s="86"/>
      <c r="D20" s="86"/>
      <c r="V20" t="str">
        <f t="shared" si="0"/>
        <v/>
      </c>
      <c r="W20" t="str">
        <f t="shared" si="0"/>
        <v/>
      </c>
      <c r="X20" t="str">
        <f t="shared" si="1"/>
        <v/>
      </c>
      <c r="Y20" t="str">
        <f t="shared" si="1"/>
        <v/>
      </c>
    </row>
    <row r="21" spans="1:25" x14ac:dyDescent="0.2">
      <c r="A21" s="86"/>
      <c r="B21" s="86"/>
      <c r="C21" s="86"/>
      <c r="D21" s="86"/>
      <c r="V21" t="str">
        <f t="shared" si="0"/>
        <v/>
      </c>
      <c r="W21" t="str">
        <f t="shared" si="0"/>
        <v/>
      </c>
      <c r="X21" t="str">
        <f t="shared" si="1"/>
        <v/>
      </c>
      <c r="Y21" t="str">
        <f t="shared" si="1"/>
        <v/>
      </c>
    </row>
    <row r="22" spans="1:25" x14ac:dyDescent="0.2">
      <c r="A22" s="86"/>
      <c r="B22" s="86"/>
      <c r="C22" s="86"/>
      <c r="D22" s="86"/>
      <c r="V22" t="str">
        <f t="shared" si="0"/>
        <v/>
      </c>
      <c r="W22" t="str">
        <f t="shared" si="0"/>
        <v/>
      </c>
      <c r="X22" t="str">
        <f t="shared" si="1"/>
        <v/>
      </c>
      <c r="Y22" t="str">
        <f t="shared" si="1"/>
        <v/>
      </c>
    </row>
    <row r="23" spans="1:25" x14ac:dyDescent="0.2">
      <c r="A23" s="86"/>
      <c r="B23" s="86"/>
      <c r="C23" s="86"/>
      <c r="D23" s="86"/>
      <c r="V23" t="str">
        <f t="shared" si="0"/>
        <v/>
      </c>
      <c r="W23" t="str">
        <f t="shared" si="0"/>
        <v/>
      </c>
      <c r="X23" t="str">
        <f t="shared" si="1"/>
        <v/>
      </c>
      <c r="Y23" t="str">
        <f t="shared" si="1"/>
        <v/>
      </c>
    </row>
    <row r="24" spans="1:25" x14ac:dyDescent="0.2">
      <c r="A24" s="86"/>
      <c r="B24" s="86"/>
      <c r="C24" s="86"/>
      <c r="D24" s="86"/>
      <c r="V24" t="str">
        <f t="shared" si="0"/>
        <v/>
      </c>
      <c r="W24" t="str">
        <f t="shared" si="0"/>
        <v/>
      </c>
      <c r="X24" t="str">
        <f t="shared" si="1"/>
        <v/>
      </c>
      <c r="Y24" t="str">
        <f t="shared" si="1"/>
        <v/>
      </c>
    </row>
    <row r="25" spans="1:25" x14ac:dyDescent="0.2">
      <c r="A25" s="86"/>
      <c r="B25" s="86"/>
      <c r="C25" s="86"/>
      <c r="D25" s="86"/>
      <c r="V25" t="str">
        <f t="shared" si="0"/>
        <v/>
      </c>
      <c r="W25" t="str">
        <f t="shared" si="0"/>
        <v/>
      </c>
      <c r="X25" t="str">
        <f t="shared" si="1"/>
        <v/>
      </c>
      <c r="Y25" t="str">
        <f t="shared" si="1"/>
        <v/>
      </c>
    </row>
    <row r="26" spans="1:25" x14ac:dyDescent="0.2">
      <c r="A26" s="86"/>
      <c r="B26" s="86"/>
      <c r="C26" s="86"/>
      <c r="D26" s="86"/>
      <c r="V26" t="str">
        <f t="shared" si="0"/>
        <v/>
      </c>
      <c r="W26" t="str">
        <f t="shared" si="0"/>
        <v/>
      </c>
      <c r="X26" t="str">
        <f t="shared" si="1"/>
        <v/>
      </c>
      <c r="Y26" t="str">
        <f t="shared" si="1"/>
        <v/>
      </c>
    </row>
    <row r="27" spans="1:25" x14ac:dyDescent="0.2">
      <c r="A27" s="86"/>
      <c r="B27" s="86"/>
      <c r="C27" s="86"/>
      <c r="D27" s="86"/>
      <c r="V27" t="str">
        <f t="shared" si="0"/>
        <v/>
      </c>
      <c r="W27" t="str">
        <f t="shared" si="0"/>
        <v/>
      </c>
      <c r="X27" t="str">
        <f t="shared" si="1"/>
        <v/>
      </c>
      <c r="Y27" t="str">
        <f t="shared" si="1"/>
        <v/>
      </c>
    </row>
    <row r="28" spans="1:25" x14ac:dyDescent="0.2">
      <c r="A28" s="86"/>
      <c r="B28" s="86"/>
      <c r="C28" s="86"/>
      <c r="D28" s="86"/>
      <c r="V28" t="str">
        <f t="shared" si="0"/>
        <v/>
      </c>
      <c r="W28" t="str">
        <f t="shared" si="0"/>
        <v/>
      </c>
      <c r="X28" t="str">
        <f t="shared" si="1"/>
        <v/>
      </c>
      <c r="Y28" t="str">
        <f t="shared" si="1"/>
        <v/>
      </c>
    </row>
    <row r="29" spans="1:25" x14ac:dyDescent="0.2">
      <c r="A29" s="86"/>
      <c r="B29" s="86"/>
      <c r="C29" s="86"/>
      <c r="D29" s="86"/>
      <c r="V29" t="str">
        <f t="shared" si="0"/>
        <v/>
      </c>
      <c r="W29" t="str">
        <f t="shared" si="0"/>
        <v/>
      </c>
      <c r="X29" t="str">
        <f t="shared" si="1"/>
        <v/>
      </c>
      <c r="Y29" t="str">
        <f t="shared" si="1"/>
        <v/>
      </c>
    </row>
    <row r="30" spans="1:25" x14ac:dyDescent="0.2">
      <c r="A30" s="86"/>
      <c r="B30" s="86"/>
      <c r="C30" s="86"/>
      <c r="D30" s="86"/>
      <c r="V30" t="str">
        <f t="shared" si="0"/>
        <v/>
      </c>
      <c r="W30" t="str">
        <f t="shared" si="0"/>
        <v/>
      </c>
      <c r="X30" t="str">
        <f t="shared" si="1"/>
        <v/>
      </c>
      <c r="Y30" t="str">
        <f t="shared" si="1"/>
        <v/>
      </c>
    </row>
    <row r="31" spans="1:25" x14ac:dyDescent="0.2">
      <c r="A31" s="86"/>
      <c r="B31" s="86"/>
      <c r="C31" s="86"/>
      <c r="D31" s="86"/>
      <c r="V31" t="str">
        <f t="shared" si="0"/>
        <v/>
      </c>
      <c r="W31" t="str">
        <f t="shared" si="0"/>
        <v/>
      </c>
      <c r="X31" t="str">
        <f t="shared" si="1"/>
        <v/>
      </c>
      <c r="Y31" t="str">
        <f t="shared" si="1"/>
        <v/>
      </c>
    </row>
    <row r="32" spans="1:25" x14ac:dyDescent="0.2">
      <c r="A32" s="86"/>
      <c r="B32" s="86"/>
      <c r="C32" s="86"/>
      <c r="D32" s="86"/>
      <c r="V32" t="str">
        <f t="shared" si="0"/>
        <v/>
      </c>
      <c r="W32" t="str">
        <f t="shared" si="0"/>
        <v/>
      </c>
      <c r="X32" t="str">
        <f t="shared" si="1"/>
        <v/>
      </c>
      <c r="Y32" t="str">
        <f t="shared" si="1"/>
        <v/>
      </c>
    </row>
    <row r="33" spans="1:25" x14ac:dyDescent="0.2">
      <c r="A33" s="86"/>
      <c r="B33" s="86"/>
      <c r="C33" s="86"/>
      <c r="D33" s="86"/>
      <c r="V33" t="str">
        <f t="shared" si="0"/>
        <v/>
      </c>
      <c r="W33" t="str">
        <f t="shared" si="0"/>
        <v/>
      </c>
      <c r="X33" t="str">
        <f t="shared" si="1"/>
        <v/>
      </c>
      <c r="Y33" t="str">
        <f t="shared" si="1"/>
        <v/>
      </c>
    </row>
    <row r="34" spans="1:25" x14ac:dyDescent="0.2">
      <c r="A34" s="86"/>
      <c r="B34" s="86"/>
      <c r="C34" s="86"/>
      <c r="D34" s="86"/>
      <c r="V34" t="str">
        <f t="shared" si="0"/>
        <v/>
      </c>
      <c r="W34" t="str">
        <f t="shared" si="0"/>
        <v/>
      </c>
      <c r="X34" t="str">
        <f t="shared" si="1"/>
        <v/>
      </c>
      <c r="Y34" t="str">
        <f t="shared" si="1"/>
        <v/>
      </c>
    </row>
    <row r="35" spans="1:25" x14ac:dyDescent="0.2">
      <c r="A35" s="86"/>
      <c r="B35" s="86"/>
      <c r="C35" s="86"/>
      <c r="D35" s="86"/>
      <c r="V35" t="str">
        <f t="shared" si="0"/>
        <v/>
      </c>
      <c r="W35" t="str">
        <f t="shared" si="0"/>
        <v/>
      </c>
      <c r="X35" t="str">
        <f t="shared" si="1"/>
        <v/>
      </c>
      <c r="Y35" t="str">
        <f t="shared" si="1"/>
        <v/>
      </c>
    </row>
    <row r="36" spans="1:25" x14ac:dyDescent="0.2">
      <c r="V36" t="str">
        <f t="shared" si="0"/>
        <v/>
      </c>
      <c r="W36" t="str">
        <f t="shared" si="0"/>
        <v/>
      </c>
      <c r="X36" t="str">
        <f t="shared" si="1"/>
        <v/>
      </c>
      <c r="Y36" t="str">
        <f t="shared" si="1"/>
        <v/>
      </c>
    </row>
    <row r="37" spans="1:25" x14ac:dyDescent="0.2">
      <c r="V37" t="str">
        <f t="shared" si="0"/>
        <v/>
      </c>
      <c r="W37" t="str">
        <f t="shared" si="0"/>
        <v/>
      </c>
      <c r="X37" t="str">
        <f t="shared" si="1"/>
        <v/>
      </c>
      <c r="Y37" t="str">
        <f t="shared" si="1"/>
        <v/>
      </c>
    </row>
    <row r="38" spans="1:25" x14ac:dyDescent="0.2">
      <c r="V38" t="str">
        <f t="shared" si="0"/>
        <v/>
      </c>
      <c r="W38" t="str">
        <f t="shared" si="0"/>
        <v/>
      </c>
      <c r="X38" t="str">
        <f t="shared" si="1"/>
        <v/>
      </c>
      <c r="Y38" t="str">
        <f t="shared" si="1"/>
        <v/>
      </c>
    </row>
    <row r="39" spans="1:25" x14ac:dyDescent="0.2">
      <c r="V39" t="str">
        <f t="shared" si="0"/>
        <v/>
      </c>
      <c r="W39" t="str">
        <f t="shared" si="0"/>
        <v/>
      </c>
      <c r="X39" t="str">
        <f t="shared" si="1"/>
        <v/>
      </c>
      <c r="Y39" t="str">
        <f t="shared" si="1"/>
        <v/>
      </c>
    </row>
    <row r="40" spans="1:25" x14ac:dyDescent="0.2">
      <c r="V40" t="str">
        <f t="shared" si="0"/>
        <v/>
      </c>
      <c r="W40" t="str">
        <f t="shared" si="0"/>
        <v/>
      </c>
      <c r="X40" t="str">
        <f t="shared" si="1"/>
        <v/>
      </c>
      <c r="Y40" t="str">
        <f t="shared" si="1"/>
        <v/>
      </c>
    </row>
    <row r="41" spans="1:25" x14ac:dyDescent="0.2">
      <c r="V41" t="str">
        <f t="shared" si="0"/>
        <v/>
      </c>
      <c r="W41" t="str">
        <f t="shared" si="0"/>
        <v/>
      </c>
      <c r="X41" t="str">
        <f t="shared" si="1"/>
        <v/>
      </c>
      <c r="Y41" t="str">
        <f t="shared" si="1"/>
        <v/>
      </c>
    </row>
    <row r="42" spans="1:25" x14ac:dyDescent="0.2">
      <c r="V42" t="str">
        <f t="shared" si="0"/>
        <v/>
      </c>
      <c r="W42" t="str">
        <f t="shared" si="0"/>
        <v/>
      </c>
      <c r="X42" t="str">
        <f t="shared" si="1"/>
        <v/>
      </c>
      <c r="Y42" t="str">
        <f t="shared" si="1"/>
        <v/>
      </c>
    </row>
    <row r="43" spans="1:25" x14ac:dyDescent="0.2">
      <c r="V43" t="str">
        <f t="shared" si="0"/>
        <v/>
      </c>
      <c r="W43" t="str">
        <f t="shared" si="0"/>
        <v/>
      </c>
      <c r="X43" t="str">
        <f t="shared" si="1"/>
        <v/>
      </c>
      <c r="Y43" t="str">
        <f t="shared" si="1"/>
        <v/>
      </c>
    </row>
    <row r="44" spans="1:25" x14ac:dyDescent="0.2">
      <c r="V44" t="str">
        <f t="shared" si="0"/>
        <v/>
      </c>
      <c r="W44" t="str">
        <f t="shared" si="0"/>
        <v/>
      </c>
      <c r="X44" t="str">
        <f t="shared" si="1"/>
        <v/>
      </c>
      <c r="Y44" t="str">
        <f t="shared" si="1"/>
        <v/>
      </c>
    </row>
    <row r="45" spans="1:25" x14ac:dyDescent="0.2">
      <c r="V45" t="str">
        <f t="shared" si="0"/>
        <v/>
      </c>
      <c r="W45" t="str">
        <f t="shared" si="0"/>
        <v/>
      </c>
      <c r="X45" t="str">
        <f t="shared" si="1"/>
        <v/>
      </c>
      <c r="Y45" t="str">
        <f t="shared" si="1"/>
        <v/>
      </c>
    </row>
    <row r="46" spans="1:25" x14ac:dyDescent="0.2">
      <c r="V46" t="str">
        <f t="shared" si="0"/>
        <v/>
      </c>
      <c r="W46" t="str">
        <f t="shared" si="0"/>
        <v/>
      </c>
      <c r="X46" t="str">
        <f t="shared" si="1"/>
        <v/>
      </c>
      <c r="Y46" t="str">
        <f t="shared" si="1"/>
        <v/>
      </c>
    </row>
    <row r="47" spans="1:25" x14ac:dyDescent="0.2">
      <c r="V47" t="str">
        <f t="shared" si="0"/>
        <v/>
      </c>
      <c r="W47" t="str">
        <f t="shared" si="0"/>
        <v/>
      </c>
      <c r="X47" t="str">
        <f t="shared" si="1"/>
        <v/>
      </c>
      <c r="Y47" t="str">
        <f t="shared" si="1"/>
        <v/>
      </c>
    </row>
    <row r="48" spans="1:25" x14ac:dyDescent="0.2">
      <c r="V48" t="str">
        <f t="shared" si="0"/>
        <v/>
      </c>
      <c r="W48" t="str">
        <f t="shared" si="0"/>
        <v/>
      </c>
      <c r="X48" t="str">
        <f t="shared" si="1"/>
        <v/>
      </c>
      <c r="Y48" t="str">
        <f t="shared" si="1"/>
        <v/>
      </c>
    </row>
    <row r="49" spans="22:25" x14ac:dyDescent="0.2">
      <c r="V49" t="str">
        <f t="shared" si="0"/>
        <v/>
      </c>
      <c r="W49" t="str">
        <f t="shared" si="0"/>
        <v/>
      </c>
      <c r="X49" t="str">
        <f t="shared" si="1"/>
        <v/>
      </c>
      <c r="Y49" t="str">
        <f t="shared" si="1"/>
        <v/>
      </c>
    </row>
    <row r="50" spans="22:25" x14ac:dyDescent="0.2">
      <c r="V50" t="str">
        <f t="shared" si="0"/>
        <v/>
      </c>
      <c r="W50" t="str">
        <f t="shared" si="0"/>
        <v/>
      </c>
      <c r="X50" t="str">
        <f t="shared" si="1"/>
        <v/>
      </c>
      <c r="Y50" t="str">
        <f t="shared" si="1"/>
        <v/>
      </c>
    </row>
    <row r="51" spans="22:25" x14ac:dyDescent="0.2">
      <c r="V51" t="str">
        <f t="shared" si="0"/>
        <v/>
      </c>
      <c r="W51" t="str">
        <f t="shared" si="0"/>
        <v/>
      </c>
      <c r="X51" t="str">
        <f t="shared" si="1"/>
        <v/>
      </c>
      <c r="Y51" t="str">
        <f t="shared" si="1"/>
        <v/>
      </c>
    </row>
    <row r="52" spans="22:25" x14ac:dyDescent="0.2">
      <c r="V52" t="str">
        <f t="shared" si="0"/>
        <v/>
      </c>
      <c r="W52" t="str">
        <f t="shared" si="0"/>
        <v/>
      </c>
      <c r="X52" t="str">
        <f t="shared" si="1"/>
        <v/>
      </c>
      <c r="Y52" t="str">
        <f t="shared" si="1"/>
        <v/>
      </c>
    </row>
    <row r="53" spans="22:25" x14ac:dyDescent="0.2">
      <c r="V53" t="str">
        <f t="shared" si="0"/>
        <v/>
      </c>
      <c r="W53" t="str">
        <f t="shared" si="0"/>
        <v/>
      </c>
      <c r="X53" t="str">
        <f t="shared" si="1"/>
        <v/>
      </c>
      <c r="Y53" t="str">
        <f t="shared" si="1"/>
        <v/>
      </c>
    </row>
    <row r="54" spans="22:25" x14ac:dyDescent="0.2">
      <c r="V54" t="str">
        <f t="shared" si="0"/>
        <v/>
      </c>
      <c r="W54" t="str">
        <f t="shared" si="0"/>
        <v/>
      </c>
      <c r="X54" t="str">
        <f t="shared" si="1"/>
        <v/>
      </c>
      <c r="Y54" t="str">
        <f t="shared" si="1"/>
        <v/>
      </c>
    </row>
    <row r="55" spans="22:25" x14ac:dyDescent="0.2">
      <c r="V55" t="str">
        <f t="shared" si="0"/>
        <v/>
      </c>
      <c r="W55" t="str">
        <f t="shared" si="0"/>
        <v/>
      </c>
      <c r="X55" t="str">
        <f t="shared" si="1"/>
        <v/>
      </c>
      <c r="Y55" t="str">
        <f t="shared" si="1"/>
        <v/>
      </c>
    </row>
    <row r="56" spans="22:25" x14ac:dyDescent="0.2">
      <c r="V56" t="str">
        <f t="shared" si="0"/>
        <v/>
      </c>
      <c r="W56" t="str">
        <f t="shared" si="0"/>
        <v/>
      </c>
      <c r="X56" t="str">
        <f t="shared" si="1"/>
        <v/>
      </c>
      <c r="Y56" t="str">
        <f t="shared" si="1"/>
        <v/>
      </c>
    </row>
    <row r="57" spans="22:25" x14ac:dyDescent="0.2">
      <c r="V57" t="str">
        <f t="shared" si="0"/>
        <v/>
      </c>
      <c r="W57" t="str">
        <f t="shared" si="0"/>
        <v/>
      </c>
      <c r="X57" t="str">
        <f t="shared" si="1"/>
        <v/>
      </c>
      <c r="Y57" t="str">
        <f t="shared" si="1"/>
        <v/>
      </c>
    </row>
    <row r="58" spans="22:25" x14ac:dyDescent="0.2">
      <c r="V58" t="str">
        <f t="shared" si="0"/>
        <v/>
      </c>
      <c r="W58" t="str">
        <f t="shared" si="0"/>
        <v/>
      </c>
      <c r="X58" t="str">
        <f t="shared" si="1"/>
        <v/>
      </c>
      <c r="Y58" t="str">
        <f t="shared" si="1"/>
        <v/>
      </c>
    </row>
    <row r="59" spans="22:25" x14ac:dyDescent="0.2">
      <c r="V59" t="str">
        <f t="shared" si="0"/>
        <v/>
      </c>
      <c r="W59" t="str">
        <f t="shared" si="0"/>
        <v/>
      </c>
      <c r="X59" t="str">
        <f t="shared" si="1"/>
        <v/>
      </c>
      <c r="Y59" t="str">
        <f t="shared" si="1"/>
        <v/>
      </c>
    </row>
    <row r="60" spans="22:25" x14ac:dyDescent="0.2">
      <c r="V60" t="str">
        <f t="shared" si="0"/>
        <v/>
      </c>
      <c r="W60" t="str">
        <f t="shared" si="0"/>
        <v/>
      </c>
      <c r="X60" t="str">
        <f t="shared" si="1"/>
        <v/>
      </c>
      <c r="Y60" t="str">
        <f t="shared" si="1"/>
        <v/>
      </c>
    </row>
    <row r="61" spans="22:25" x14ac:dyDescent="0.2">
      <c r="V61" t="str">
        <f t="shared" si="0"/>
        <v/>
      </c>
      <c r="W61" t="str">
        <f t="shared" si="0"/>
        <v/>
      </c>
      <c r="X61" t="str">
        <f t="shared" si="1"/>
        <v/>
      </c>
      <c r="Y61" t="str">
        <f t="shared" si="1"/>
        <v/>
      </c>
    </row>
    <row r="62" spans="22:25" x14ac:dyDescent="0.2">
      <c r="V62" t="str">
        <f t="shared" si="0"/>
        <v/>
      </c>
      <c r="W62" t="str">
        <f t="shared" si="0"/>
        <v/>
      </c>
      <c r="X62" t="str">
        <f t="shared" si="1"/>
        <v/>
      </c>
      <c r="Y62" t="str">
        <f t="shared" si="1"/>
        <v/>
      </c>
    </row>
    <row r="63" spans="22:25" x14ac:dyDescent="0.2">
      <c r="V63" t="str">
        <f t="shared" si="0"/>
        <v/>
      </c>
      <c r="W63" t="str">
        <f t="shared" si="0"/>
        <v/>
      </c>
      <c r="X63" t="str">
        <f t="shared" si="1"/>
        <v/>
      </c>
      <c r="Y63" t="str">
        <f t="shared" si="1"/>
        <v/>
      </c>
    </row>
    <row r="64" spans="22:25" x14ac:dyDescent="0.2">
      <c r="V64" t="str">
        <f t="shared" si="0"/>
        <v/>
      </c>
      <c r="W64" t="str">
        <f t="shared" si="0"/>
        <v/>
      </c>
      <c r="X64" t="str">
        <f t="shared" si="1"/>
        <v/>
      </c>
      <c r="Y64" t="str">
        <f t="shared" si="1"/>
        <v/>
      </c>
    </row>
    <row r="65" spans="22:25" x14ac:dyDescent="0.2">
      <c r="V65" t="str">
        <f t="shared" si="0"/>
        <v/>
      </c>
      <c r="W65" t="str">
        <f t="shared" si="0"/>
        <v/>
      </c>
      <c r="X65" t="str">
        <f t="shared" si="1"/>
        <v/>
      </c>
      <c r="Y65" t="str">
        <f t="shared" si="1"/>
        <v/>
      </c>
    </row>
    <row r="66" spans="22:25" x14ac:dyDescent="0.2">
      <c r="V66" t="str">
        <f t="shared" si="0"/>
        <v/>
      </c>
      <c r="W66" t="str">
        <f t="shared" si="0"/>
        <v/>
      </c>
      <c r="X66" t="str">
        <f t="shared" si="1"/>
        <v/>
      </c>
      <c r="Y66" t="str">
        <f t="shared" si="1"/>
        <v/>
      </c>
    </row>
    <row r="67" spans="22:25" x14ac:dyDescent="0.2">
      <c r="V67" t="str">
        <f t="shared" si="0"/>
        <v/>
      </c>
      <c r="W67" t="str">
        <f t="shared" si="0"/>
        <v/>
      </c>
      <c r="X67" t="str">
        <f t="shared" si="1"/>
        <v/>
      </c>
      <c r="Y67" t="str">
        <f t="shared" si="1"/>
        <v/>
      </c>
    </row>
    <row r="68" spans="22:25" x14ac:dyDescent="0.2">
      <c r="V68" t="str">
        <f t="shared" si="0"/>
        <v/>
      </c>
      <c r="W68" t="str">
        <f t="shared" si="0"/>
        <v/>
      </c>
      <c r="X68" t="str">
        <f t="shared" si="1"/>
        <v/>
      </c>
      <c r="Y68" t="str">
        <f t="shared" si="1"/>
        <v/>
      </c>
    </row>
    <row r="69" spans="22:25" x14ac:dyDescent="0.2">
      <c r="V69" t="str">
        <f t="shared" si="0"/>
        <v/>
      </c>
      <c r="W69" t="str">
        <f t="shared" si="0"/>
        <v/>
      </c>
      <c r="X69" t="str">
        <f t="shared" si="1"/>
        <v/>
      </c>
      <c r="Y69" t="str">
        <f t="shared" si="1"/>
        <v/>
      </c>
    </row>
    <row r="70" spans="22:25" x14ac:dyDescent="0.2">
      <c r="V70" t="str">
        <f t="shared" si="0"/>
        <v/>
      </c>
      <c r="W70" t="str">
        <f t="shared" si="0"/>
        <v/>
      </c>
      <c r="X70" t="str">
        <f t="shared" si="1"/>
        <v/>
      </c>
      <c r="Y70" t="str">
        <f t="shared" si="1"/>
        <v/>
      </c>
    </row>
    <row r="71" spans="22:25" x14ac:dyDescent="0.2">
      <c r="V71" t="str">
        <f t="shared" si="0"/>
        <v/>
      </c>
      <c r="W71" t="str">
        <f t="shared" si="0"/>
        <v/>
      </c>
      <c r="X71" t="str">
        <f t="shared" si="1"/>
        <v/>
      </c>
      <c r="Y71" t="str">
        <f t="shared" si="1"/>
        <v/>
      </c>
    </row>
    <row r="72" spans="22:25" x14ac:dyDescent="0.2">
      <c r="V72" t="str">
        <f t="shared" si="0"/>
        <v/>
      </c>
      <c r="W72" t="str">
        <f t="shared" si="0"/>
        <v/>
      </c>
      <c r="X72" t="str">
        <f t="shared" si="1"/>
        <v/>
      </c>
      <c r="Y72" t="str">
        <f t="shared" si="1"/>
        <v/>
      </c>
    </row>
    <row r="73" spans="22:25" x14ac:dyDescent="0.2">
      <c r="V73" t="str">
        <f t="shared" si="0"/>
        <v/>
      </c>
      <c r="W73" t="str">
        <f t="shared" si="0"/>
        <v/>
      </c>
      <c r="X73" t="str">
        <f t="shared" si="1"/>
        <v/>
      </c>
      <c r="Y73" t="str">
        <f t="shared" si="1"/>
        <v/>
      </c>
    </row>
    <row r="74" spans="22:25" x14ac:dyDescent="0.2">
      <c r="V74" t="str">
        <f t="shared" si="0"/>
        <v/>
      </c>
      <c r="W74" t="str">
        <f t="shared" si="0"/>
        <v/>
      </c>
      <c r="X74" t="str">
        <f t="shared" si="1"/>
        <v/>
      </c>
      <c r="Y74" t="str">
        <f t="shared" si="1"/>
        <v/>
      </c>
    </row>
    <row r="75" spans="22:25" x14ac:dyDescent="0.2">
      <c r="V75" t="str">
        <f t="shared" si="0"/>
        <v/>
      </c>
      <c r="W75" t="str">
        <f t="shared" si="0"/>
        <v/>
      </c>
      <c r="X75" t="str">
        <f t="shared" si="1"/>
        <v/>
      </c>
      <c r="Y75" t="str">
        <f t="shared" si="1"/>
        <v/>
      </c>
    </row>
    <row r="76" spans="22:25" x14ac:dyDescent="0.2">
      <c r="V76" t="str">
        <f t="shared" si="0"/>
        <v/>
      </c>
      <c r="W76" t="str">
        <f t="shared" si="0"/>
        <v/>
      </c>
      <c r="X76" t="str">
        <f t="shared" si="1"/>
        <v/>
      </c>
      <c r="Y76" t="str">
        <f t="shared" si="1"/>
        <v/>
      </c>
    </row>
    <row r="77" spans="22:25" x14ac:dyDescent="0.2">
      <c r="V77" t="str">
        <f t="shared" si="0"/>
        <v/>
      </c>
      <c r="W77" t="str">
        <f t="shared" si="0"/>
        <v/>
      </c>
      <c r="X77" t="str">
        <f t="shared" si="1"/>
        <v/>
      </c>
      <c r="Y77" t="str">
        <f t="shared" si="1"/>
        <v/>
      </c>
    </row>
    <row r="78" spans="22:25" x14ac:dyDescent="0.2">
      <c r="V78" t="str">
        <f t="shared" si="0"/>
        <v/>
      </c>
      <c r="W78" t="str">
        <f t="shared" si="0"/>
        <v/>
      </c>
      <c r="X78" t="str">
        <f t="shared" si="1"/>
        <v/>
      </c>
      <c r="Y78" t="str">
        <f t="shared" si="1"/>
        <v/>
      </c>
    </row>
    <row r="79" spans="22:25" x14ac:dyDescent="0.2">
      <c r="V79" t="str">
        <f t="shared" si="0"/>
        <v/>
      </c>
      <c r="W79" t="str">
        <f t="shared" si="0"/>
        <v/>
      </c>
      <c r="X79" t="str">
        <f t="shared" si="1"/>
        <v/>
      </c>
      <c r="Y79" t="str">
        <f t="shared" si="1"/>
        <v/>
      </c>
    </row>
    <row r="80" spans="22:25" x14ac:dyDescent="0.2">
      <c r="V80" t="str">
        <f t="shared" si="0"/>
        <v/>
      </c>
      <c r="W80" t="str">
        <f t="shared" si="0"/>
        <v/>
      </c>
      <c r="X80" t="str">
        <f t="shared" si="1"/>
        <v/>
      </c>
      <c r="Y80" t="str">
        <f t="shared" si="1"/>
        <v/>
      </c>
    </row>
    <row r="81" spans="22:25" x14ac:dyDescent="0.2">
      <c r="V81" t="str">
        <f t="shared" si="0"/>
        <v/>
      </c>
      <c r="W81" t="str">
        <f t="shared" si="0"/>
        <v/>
      </c>
      <c r="X81" t="str">
        <f t="shared" si="1"/>
        <v/>
      </c>
      <c r="Y81" t="str">
        <f t="shared" si="1"/>
        <v/>
      </c>
    </row>
    <row r="82" spans="22:25" x14ac:dyDescent="0.2">
      <c r="V82" t="str">
        <f t="shared" ref="V82:W120" si="2">TRIM(G82)</f>
        <v/>
      </c>
      <c r="W82" t="str">
        <f t="shared" si="2"/>
        <v/>
      </c>
      <c r="X82" t="str">
        <f t="shared" ref="X82:Y120" si="3">PROPER(V82)</f>
        <v/>
      </c>
      <c r="Y82" t="str">
        <f t="shared" si="3"/>
        <v/>
      </c>
    </row>
    <row r="83" spans="22:25" x14ac:dyDescent="0.2">
      <c r="V83" t="str">
        <f t="shared" si="2"/>
        <v/>
      </c>
      <c r="W83" t="str">
        <f t="shared" si="2"/>
        <v/>
      </c>
      <c r="X83" t="str">
        <f t="shared" si="3"/>
        <v/>
      </c>
      <c r="Y83" t="str">
        <f t="shared" si="3"/>
        <v/>
      </c>
    </row>
    <row r="84" spans="22:25" x14ac:dyDescent="0.2">
      <c r="V84" t="str">
        <f t="shared" si="2"/>
        <v/>
      </c>
      <c r="W84" t="str">
        <f t="shared" si="2"/>
        <v/>
      </c>
      <c r="X84" t="str">
        <f t="shared" si="3"/>
        <v/>
      </c>
      <c r="Y84" t="str">
        <f t="shared" si="3"/>
        <v/>
      </c>
    </row>
    <row r="85" spans="22:25" x14ac:dyDescent="0.2">
      <c r="V85" t="str">
        <f t="shared" si="2"/>
        <v/>
      </c>
      <c r="W85" t="str">
        <f t="shared" si="2"/>
        <v/>
      </c>
      <c r="X85" t="str">
        <f t="shared" si="3"/>
        <v/>
      </c>
      <c r="Y85" t="str">
        <f t="shared" si="3"/>
        <v/>
      </c>
    </row>
    <row r="86" spans="22:25" x14ac:dyDescent="0.2">
      <c r="V86" t="str">
        <f t="shared" si="2"/>
        <v/>
      </c>
      <c r="W86" t="str">
        <f t="shared" si="2"/>
        <v/>
      </c>
      <c r="X86" t="str">
        <f t="shared" si="3"/>
        <v/>
      </c>
      <c r="Y86" t="str">
        <f t="shared" si="3"/>
        <v/>
      </c>
    </row>
    <row r="87" spans="22:25" x14ac:dyDescent="0.2">
      <c r="V87" t="str">
        <f t="shared" si="2"/>
        <v/>
      </c>
      <c r="W87" t="str">
        <f t="shared" si="2"/>
        <v/>
      </c>
      <c r="X87" t="str">
        <f t="shared" si="3"/>
        <v/>
      </c>
      <c r="Y87" t="str">
        <f t="shared" si="3"/>
        <v/>
      </c>
    </row>
    <row r="88" spans="22:25" x14ac:dyDescent="0.2">
      <c r="V88" t="str">
        <f t="shared" si="2"/>
        <v/>
      </c>
      <c r="W88" t="str">
        <f t="shared" si="2"/>
        <v/>
      </c>
      <c r="X88" t="str">
        <f t="shared" si="3"/>
        <v/>
      </c>
      <c r="Y88" t="str">
        <f t="shared" si="3"/>
        <v/>
      </c>
    </row>
    <row r="89" spans="22:25" x14ac:dyDescent="0.2">
      <c r="V89" t="str">
        <f t="shared" si="2"/>
        <v/>
      </c>
      <c r="W89" t="str">
        <f t="shared" si="2"/>
        <v/>
      </c>
      <c r="X89" t="str">
        <f t="shared" si="3"/>
        <v/>
      </c>
      <c r="Y89" t="str">
        <f t="shared" si="3"/>
        <v/>
      </c>
    </row>
    <row r="90" spans="22:25" x14ac:dyDescent="0.2">
      <c r="V90" t="str">
        <f t="shared" si="2"/>
        <v/>
      </c>
      <c r="W90" t="str">
        <f t="shared" si="2"/>
        <v/>
      </c>
      <c r="X90" t="str">
        <f t="shared" si="3"/>
        <v/>
      </c>
      <c r="Y90" t="str">
        <f t="shared" si="3"/>
        <v/>
      </c>
    </row>
    <row r="91" spans="22:25" x14ac:dyDescent="0.2">
      <c r="V91" t="str">
        <f t="shared" si="2"/>
        <v/>
      </c>
      <c r="W91" t="str">
        <f t="shared" si="2"/>
        <v/>
      </c>
      <c r="X91" t="str">
        <f t="shared" si="3"/>
        <v/>
      </c>
      <c r="Y91" t="str">
        <f t="shared" si="3"/>
        <v/>
      </c>
    </row>
    <row r="92" spans="22:25" x14ac:dyDescent="0.2">
      <c r="V92" t="str">
        <f t="shared" si="2"/>
        <v/>
      </c>
      <c r="W92" t="str">
        <f t="shared" si="2"/>
        <v/>
      </c>
      <c r="X92" t="str">
        <f t="shared" si="3"/>
        <v/>
      </c>
      <c r="Y92" t="str">
        <f t="shared" si="3"/>
        <v/>
      </c>
    </row>
    <row r="93" spans="22:25" x14ac:dyDescent="0.2">
      <c r="V93" t="str">
        <f t="shared" si="2"/>
        <v/>
      </c>
      <c r="W93" t="str">
        <f t="shared" si="2"/>
        <v/>
      </c>
      <c r="X93" t="str">
        <f t="shared" si="3"/>
        <v/>
      </c>
      <c r="Y93" t="str">
        <f t="shared" si="3"/>
        <v/>
      </c>
    </row>
    <row r="94" spans="22:25" x14ac:dyDescent="0.2">
      <c r="V94" t="str">
        <f t="shared" si="2"/>
        <v/>
      </c>
      <c r="W94" t="str">
        <f t="shared" si="2"/>
        <v/>
      </c>
      <c r="X94" t="str">
        <f t="shared" si="3"/>
        <v/>
      </c>
      <c r="Y94" t="str">
        <f t="shared" si="3"/>
        <v/>
      </c>
    </row>
    <row r="95" spans="22:25" x14ac:dyDescent="0.2">
      <c r="V95" t="str">
        <f t="shared" si="2"/>
        <v/>
      </c>
      <c r="W95" t="str">
        <f t="shared" si="2"/>
        <v/>
      </c>
      <c r="X95" t="str">
        <f t="shared" si="3"/>
        <v/>
      </c>
      <c r="Y95" t="str">
        <f t="shared" si="3"/>
        <v/>
      </c>
    </row>
    <row r="96" spans="22:25" x14ac:dyDescent="0.2">
      <c r="V96" t="str">
        <f t="shared" si="2"/>
        <v/>
      </c>
      <c r="W96" t="str">
        <f t="shared" si="2"/>
        <v/>
      </c>
      <c r="X96" t="str">
        <f t="shared" si="3"/>
        <v/>
      </c>
      <c r="Y96" t="str">
        <f t="shared" si="3"/>
        <v/>
      </c>
    </row>
    <row r="97" spans="22:25" x14ac:dyDescent="0.2">
      <c r="V97" t="str">
        <f t="shared" si="2"/>
        <v/>
      </c>
      <c r="W97" t="str">
        <f t="shared" si="2"/>
        <v/>
      </c>
      <c r="X97" t="str">
        <f t="shared" si="3"/>
        <v/>
      </c>
      <c r="Y97" t="str">
        <f t="shared" si="3"/>
        <v/>
      </c>
    </row>
    <row r="98" spans="22:25" x14ac:dyDescent="0.2">
      <c r="V98" t="str">
        <f t="shared" si="2"/>
        <v/>
      </c>
      <c r="W98" t="str">
        <f t="shared" si="2"/>
        <v/>
      </c>
      <c r="X98" t="str">
        <f t="shared" si="3"/>
        <v/>
      </c>
      <c r="Y98" t="str">
        <f t="shared" si="3"/>
        <v/>
      </c>
    </row>
    <row r="99" spans="22:25" x14ac:dyDescent="0.2">
      <c r="V99" t="str">
        <f t="shared" si="2"/>
        <v/>
      </c>
      <c r="W99" t="str">
        <f t="shared" si="2"/>
        <v/>
      </c>
      <c r="X99" t="str">
        <f t="shared" si="3"/>
        <v/>
      </c>
      <c r="Y99" t="str">
        <f t="shared" si="3"/>
        <v/>
      </c>
    </row>
    <row r="100" spans="22:25" x14ac:dyDescent="0.2">
      <c r="V100" t="str">
        <f t="shared" si="2"/>
        <v/>
      </c>
      <c r="W100" t="str">
        <f t="shared" si="2"/>
        <v/>
      </c>
      <c r="X100" t="str">
        <f t="shared" si="3"/>
        <v/>
      </c>
      <c r="Y100" t="str">
        <f t="shared" si="3"/>
        <v/>
      </c>
    </row>
    <row r="101" spans="22:25" x14ac:dyDescent="0.2">
      <c r="V101" t="str">
        <f t="shared" si="2"/>
        <v/>
      </c>
      <c r="W101" t="str">
        <f t="shared" si="2"/>
        <v/>
      </c>
      <c r="X101" t="str">
        <f t="shared" si="3"/>
        <v/>
      </c>
      <c r="Y101" t="str">
        <f t="shared" si="3"/>
        <v/>
      </c>
    </row>
    <row r="102" spans="22:25" x14ac:dyDescent="0.2">
      <c r="V102" t="str">
        <f t="shared" si="2"/>
        <v/>
      </c>
      <c r="W102" t="str">
        <f t="shared" si="2"/>
        <v/>
      </c>
      <c r="X102" t="str">
        <f t="shared" si="3"/>
        <v/>
      </c>
      <c r="Y102" t="str">
        <f t="shared" si="3"/>
        <v/>
      </c>
    </row>
    <row r="103" spans="22:25" x14ac:dyDescent="0.2">
      <c r="V103" t="str">
        <f t="shared" si="2"/>
        <v/>
      </c>
      <c r="W103" t="str">
        <f t="shared" si="2"/>
        <v/>
      </c>
      <c r="X103" t="str">
        <f t="shared" si="3"/>
        <v/>
      </c>
      <c r="Y103" t="str">
        <f t="shared" si="3"/>
        <v/>
      </c>
    </row>
    <row r="104" spans="22:25" x14ac:dyDescent="0.2">
      <c r="V104" t="str">
        <f t="shared" si="2"/>
        <v/>
      </c>
      <c r="W104" t="str">
        <f t="shared" si="2"/>
        <v/>
      </c>
      <c r="X104" t="str">
        <f t="shared" si="3"/>
        <v/>
      </c>
      <c r="Y104" t="str">
        <f t="shared" si="3"/>
        <v/>
      </c>
    </row>
    <row r="105" spans="22:25" x14ac:dyDescent="0.2">
      <c r="V105" t="str">
        <f t="shared" si="2"/>
        <v/>
      </c>
      <c r="W105" t="str">
        <f t="shared" si="2"/>
        <v/>
      </c>
      <c r="X105" t="str">
        <f t="shared" si="3"/>
        <v/>
      </c>
      <c r="Y105" t="str">
        <f t="shared" si="3"/>
        <v/>
      </c>
    </row>
    <row r="106" spans="22:25" x14ac:dyDescent="0.2">
      <c r="V106" t="str">
        <f t="shared" si="2"/>
        <v/>
      </c>
      <c r="W106" t="str">
        <f t="shared" si="2"/>
        <v/>
      </c>
      <c r="X106" t="str">
        <f t="shared" si="3"/>
        <v/>
      </c>
      <c r="Y106" t="str">
        <f t="shared" si="3"/>
        <v/>
      </c>
    </row>
    <row r="107" spans="22:25" x14ac:dyDescent="0.2">
      <c r="V107" t="str">
        <f t="shared" si="2"/>
        <v/>
      </c>
      <c r="W107" t="str">
        <f t="shared" si="2"/>
        <v/>
      </c>
      <c r="X107" t="str">
        <f t="shared" si="3"/>
        <v/>
      </c>
      <c r="Y107" t="str">
        <f t="shared" si="3"/>
        <v/>
      </c>
    </row>
    <row r="108" spans="22:25" x14ac:dyDescent="0.2">
      <c r="V108" t="str">
        <f t="shared" si="2"/>
        <v/>
      </c>
      <c r="W108" t="str">
        <f t="shared" si="2"/>
        <v/>
      </c>
      <c r="X108" t="str">
        <f t="shared" si="3"/>
        <v/>
      </c>
      <c r="Y108" t="str">
        <f t="shared" si="3"/>
        <v/>
      </c>
    </row>
    <row r="109" spans="22:25" x14ac:dyDescent="0.2">
      <c r="V109" t="str">
        <f t="shared" si="2"/>
        <v/>
      </c>
      <c r="W109" t="str">
        <f t="shared" si="2"/>
        <v/>
      </c>
      <c r="X109" t="str">
        <f t="shared" si="3"/>
        <v/>
      </c>
      <c r="Y109" t="str">
        <f t="shared" si="3"/>
        <v/>
      </c>
    </row>
    <row r="110" spans="22:25" x14ac:dyDescent="0.2">
      <c r="V110" t="str">
        <f t="shared" si="2"/>
        <v/>
      </c>
      <c r="W110" t="str">
        <f t="shared" si="2"/>
        <v/>
      </c>
      <c r="X110" t="str">
        <f t="shared" si="3"/>
        <v/>
      </c>
      <c r="Y110" t="str">
        <f t="shared" si="3"/>
        <v/>
      </c>
    </row>
    <row r="111" spans="22:25" x14ac:dyDescent="0.2">
      <c r="V111" t="str">
        <f t="shared" si="2"/>
        <v/>
      </c>
      <c r="W111" t="str">
        <f t="shared" si="2"/>
        <v/>
      </c>
      <c r="X111" t="str">
        <f t="shared" si="3"/>
        <v/>
      </c>
      <c r="Y111" t="str">
        <f t="shared" si="3"/>
        <v/>
      </c>
    </row>
    <row r="112" spans="22:25" x14ac:dyDescent="0.2">
      <c r="V112" t="str">
        <f t="shared" si="2"/>
        <v/>
      </c>
      <c r="W112" t="str">
        <f t="shared" si="2"/>
        <v/>
      </c>
      <c r="X112" t="str">
        <f t="shared" si="3"/>
        <v/>
      </c>
      <c r="Y112" t="str">
        <f t="shared" si="3"/>
        <v/>
      </c>
    </row>
    <row r="113" spans="22:25" x14ac:dyDescent="0.2">
      <c r="V113" t="str">
        <f t="shared" si="2"/>
        <v/>
      </c>
      <c r="W113" t="str">
        <f t="shared" si="2"/>
        <v/>
      </c>
      <c r="X113" t="str">
        <f t="shared" si="3"/>
        <v/>
      </c>
      <c r="Y113" t="str">
        <f t="shared" si="3"/>
        <v/>
      </c>
    </row>
    <row r="114" spans="22:25" x14ac:dyDescent="0.2">
      <c r="V114" t="str">
        <f t="shared" si="2"/>
        <v/>
      </c>
      <c r="W114" t="str">
        <f t="shared" si="2"/>
        <v/>
      </c>
      <c r="X114" t="str">
        <f t="shared" si="3"/>
        <v/>
      </c>
      <c r="Y114" t="str">
        <f t="shared" si="3"/>
        <v/>
      </c>
    </row>
    <row r="115" spans="22:25" x14ac:dyDescent="0.2">
      <c r="V115" t="str">
        <f t="shared" si="2"/>
        <v/>
      </c>
      <c r="W115" t="str">
        <f t="shared" si="2"/>
        <v/>
      </c>
      <c r="X115" t="str">
        <f t="shared" si="3"/>
        <v/>
      </c>
      <c r="Y115" t="str">
        <f t="shared" si="3"/>
        <v/>
      </c>
    </row>
    <row r="116" spans="22:25" x14ac:dyDescent="0.2">
      <c r="V116" t="str">
        <f t="shared" si="2"/>
        <v/>
      </c>
      <c r="W116" t="str">
        <f t="shared" si="2"/>
        <v/>
      </c>
      <c r="X116" t="str">
        <f t="shared" si="3"/>
        <v/>
      </c>
      <c r="Y116" t="str">
        <f t="shared" si="3"/>
        <v/>
      </c>
    </row>
    <row r="117" spans="22:25" x14ac:dyDescent="0.2">
      <c r="V117" t="str">
        <f t="shared" si="2"/>
        <v/>
      </c>
      <c r="W117" t="str">
        <f t="shared" si="2"/>
        <v/>
      </c>
      <c r="X117" t="str">
        <f t="shared" si="3"/>
        <v/>
      </c>
      <c r="Y117" t="str">
        <f t="shared" si="3"/>
        <v/>
      </c>
    </row>
    <row r="118" spans="22:25" x14ac:dyDescent="0.2">
      <c r="V118" t="str">
        <f t="shared" si="2"/>
        <v/>
      </c>
      <c r="W118" t="str">
        <f t="shared" si="2"/>
        <v/>
      </c>
      <c r="X118" t="str">
        <f t="shared" si="3"/>
        <v/>
      </c>
      <c r="Y118" t="str">
        <f t="shared" si="3"/>
        <v/>
      </c>
    </row>
    <row r="119" spans="22:25" x14ac:dyDescent="0.2">
      <c r="V119" t="str">
        <f t="shared" si="2"/>
        <v/>
      </c>
      <c r="W119" t="str">
        <f t="shared" si="2"/>
        <v/>
      </c>
      <c r="X119" t="str">
        <f t="shared" si="3"/>
        <v/>
      </c>
      <c r="Y119" t="str">
        <f t="shared" si="3"/>
        <v/>
      </c>
    </row>
    <row r="120" spans="22:25" x14ac:dyDescent="0.2">
      <c r="V120" t="str">
        <f t="shared" si="2"/>
        <v/>
      </c>
      <c r="W120" t="str">
        <f t="shared" si="2"/>
        <v/>
      </c>
      <c r="X120" t="str">
        <f t="shared" si="3"/>
        <v/>
      </c>
      <c r="Y120" t="str">
        <f t="shared" si="3"/>
        <v/>
      </c>
    </row>
  </sheetData>
  <mergeCells count="2">
    <mergeCell ref="A4:D35"/>
    <mergeCell ref="A3:D3"/>
  </mergeCells>
  <conditionalFormatting sqref="N4:N17">
    <cfRule type="dataBar" priority="2">
      <dataBar>
        <cfvo type="min"/>
        <cfvo type="max"/>
        <color rgb="FF638EC6"/>
      </dataBar>
      <extLst>
        <ext xmlns:x14="http://schemas.microsoft.com/office/spreadsheetml/2009/9/main" uri="{B025F937-C7B1-47D3-B67F-A62EFF666E3E}">
          <x14:id>{579829EC-F967-40BC-93F6-8251D4081673}</x14:id>
        </ext>
      </extLst>
    </cfRule>
  </conditionalFormatting>
  <conditionalFormatting sqref="R4:R17">
    <cfRule type="aboveAverage" dxfId="18" priority="1" aboveAverage="0"/>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579829EC-F967-40BC-93F6-8251D4081673}">
            <x14:dataBar minLength="0" maxLength="100" gradient="0">
              <x14:cfvo type="autoMin"/>
              <x14:cfvo type="autoMax"/>
              <x14:negativeFillColor rgb="FFFF0000"/>
              <x14:axisColor rgb="FF000000"/>
            </x14:dataBar>
          </x14:cfRule>
          <xm:sqref>N4:N17</xm:sqref>
        </x14:conditionalFormatting>
      </x14:conditionalFormatting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tabColor theme="8" tint="-0.249977111117893"/>
  </sheetPr>
  <dimension ref="A2:Y120"/>
  <sheetViews>
    <sheetView workbookViewId="0"/>
  </sheetViews>
  <sheetFormatPr baseColWidth="10" defaultColWidth="8.83203125" defaultRowHeight="15" x14ac:dyDescent="0.2"/>
  <cols>
    <col min="6" max="6" width="13.33203125" customWidth="1"/>
    <col min="7" max="7" width="13.83203125" customWidth="1"/>
    <col min="8" max="8" width="12.33203125" customWidth="1"/>
    <col min="9" max="10" width="16.1640625" bestFit="1" customWidth="1"/>
    <col min="11" max="11" width="23.83203125" bestFit="1" customWidth="1"/>
    <col min="12" max="12" width="17.6640625" customWidth="1"/>
    <col min="13" max="13" width="18.6640625" customWidth="1"/>
    <col min="14" max="14" width="24.1640625" customWidth="1"/>
    <col min="15" max="15" width="28.1640625" bestFit="1" customWidth="1"/>
    <col min="16" max="16" width="18.5" bestFit="1" customWidth="1"/>
    <col min="17" max="17" width="19.5" bestFit="1" customWidth="1"/>
    <col min="18" max="18" width="12" bestFit="1" customWidth="1"/>
    <col min="19" max="19" width="11.5" customWidth="1"/>
    <col min="20" max="20" width="21.6640625" customWidth="1"/>
    <col min="21" max="21" width="18.5" customWidth="1"/>
    <col min="22" max="22" width="19.6640625" customWidth="1"/>
    <col min="23" max="23" width="18.6640625" customWidth="1"/>
    <col min="24" max="24" width="17.6640625" customWidth="1"/>
    <col min="25" max="25" width="16.5" customWidth="1"/>
  </cols>
  <sheetData>
    <row r="2" spans="1:22" ht="16" thickBot="1" x14ac:dyDescent="0.25"/>
    <row r="3" spans="1:22" ht="22" thickBot="1" x14ac:dyDescent="0.3">
      <c r="A3" s="87" t="s">
        <v>316</v>
      </c>
      <c r="B3" s="88"/>
      <c r="C3" s="88"/>
      <c r="D3" s="89"/>
      <c r="F3" t="s">
        <v>2</v>
      </c>
      <c r="G3" t="s">
        <v>305</v>
      </c>
      <c r="H3" t="s">
        <v>3</v>
      </c>
      <c r="I3" t="s">
        <v>4</v>
      </c>
      <c r="J3" t="s">
        <v>152</v>
      </c>
      <c r="K3" t="s">
        <v>5</v>
      </c>
      <c r="L3" t="s">
        <v>6</v>
      </c>
      <c r="M3" t="s">
        <v>7</v>
      </c>
      <c r="N3" t="s">
        <v>12</v>
      </c>
      <c r="O3" t="s">
        <v>20</v>
      </c>
      <c r="P3" t="s">
        <v>21</v>
      </c>
      <c r="Q3" t="s">
        <v>22</v>
      </c>
      <c r="R3" t="s">
        <v>23</v>
      </c>
      <c r="S3" t="s">
        <v>24</v>
      </c>
      <c r="T3" t="s">
        <v>28</v>
      </c>
      <c r="U3" t="s">
        <v>58</v>
      </c>
      <c r="V3" t="s">
        <v>295</v>
      </c>
    </row>
    <row r="4" spans="1:22" ht="15" customHeight="1" x14ac:dyDescent="0.2">
      <c r="A4" s="93" t="s">
        <v>318</v>
      </c>
      <c r="B4" s="86"/>
      <c r="C4" s="86"/>
      <c r="D4" s="86"/>
      <c r="F4">
        <v>14638</v>
      </c>
      <c r="G4" t="str">
        <f>VLOOKUP(Table791011131415[[#This Row],[Unique ID '#]], Department_Table, 2, FALSE)</f>
        <v>H4</v>
      </c>
      <c r="H4" t="s">
        <v>35</v>
      </c>
      <c r="I4" t="s">
        <v>45</v>
      </c>
      <c r="J4" t="str">
        <f>CONCATENATE(Table791011131415[[#This Row],[First Name]], " ", Table791011131415[[#This Row],[Last Name]])</f>
        <v>Caroline Diener</v>
      </c>
      <c r="K4" t="s">
        <v>53</v>
      </c>
      <c r="L4" t="s">
        <v>81</v>
      </c>
      <c r="M4">
        <v>12</v>
      </c>
      <c r="N4" t="s">
        <v>82</v>
      </c>
      <c r="O4">
        <v>72000</v>
      </c>
      <c r="P4">
        <v>20000</v>
      </c>
      <c r="S4" s="64">
        <f>SUM(Table791011131415[[#This Row],[2016 Annual Base Salary]]+Table791011131415[[#This Row],[2016 Annual Bonus
(at target)]]+Table791011131415[[#This Row],[2016 AEI
(at target)]]+Table791011131415[[#This Row],[2016 MTB
(at target)]])</f>
        <v>92000</v>
      </c>
      <c r="T4" t="s">
        <v>29</v>
      </c>
      <c r="U4" t="s">
        <v>29</v>
      </c>
      <c r="V4">
        <f>Table791011131415[[#This Row],[2016 TTDC]]*Table11[Budget Allocated]</f>
        <v>4600</v>
      </c>
    </row>
    <row r="5" spans="1:22" x14ac:dyDescent="0.2">
      <c r="A5" s="86"/>
      <c r="B5" s="86"/>
      <c r="C5" s="86"/>
      <c r="D5" s="86"/>
      <c r="F5">
        <v>39426</v>
      </c>
      <c r="G5" t="str">
        <f>VLOOKUP(Table791011131415[[#This Row],[Unique ID '#]], Department_Table, 2, FALSE)</f>
        <v>H2</v>
      </c>
      <c r="H5" t="s">
        <v>37</v>
      </c>
      <c r="I5" t="s">
        <v>47</v>
      </c>
      <c r="J5" t="str">
        <f>CONCATENATE(Table791011131415[[#This Row],[First Name]], " ", Table791011131415[[#This Row],[Last Name]])</f>
        <v>Cristina Taft</v>
      </c>
      <c r="K5" t="s">
        <v>54</v>
      </c>
      <c r="L5" t="s">
        <v>77</v>
      </c>
      <c r="M5">
        <v>10</v>
      </c>
      <c r="N5" t="s">
        <v>82</v>
      </c>
      <c r="O5">
        <v>60000</v>
      </c>
      <c r="P5">
        <v>12000</v>
      </c>
      <c r="S5" s="64">
        <f>SUM(Table791011131415[[#This Row],[2016 Annual Base Salary]]+Table791011131415[[#This Row],[2016 Annual Bonus
(at target)]]+Table791011131415[[#This Row],[2016 AEI
(at target)]]+Table791011131415[[#This Row],[2016 MTB
(at target)]])</f>
        <v>72000</v>
      </c>
      <c r="T5" t="s">
        <v>29</v>
      </c>
      <c r="U5" t="s">
        <v>30</v>
      </c>
      <c r="V5">
        <f>Table791011131415[[#This Row],[2016 TTDC]]*Table11[Budget Allocated]</f>
        <v>3600</v>
      </c>
    </row>
    <row r="6" spans="1:22" x14ac:dyDescent="0.2">
      <c r="A6" s="86"/>
      <c r="B6" s="86"/>
      <c r="C6" s="86"/>
      <c r="D6" s="86"/>
      <c r="F6">
        <v>39874</v>
      </c>
      <c r="G6" t="str">
        <f>VLOOKUP(Table791011131415[[#This Row],[Unique ID '#]], Department_Table, 2, FALSE)</f>
        <v>H6</v>
      </c>
      <c r="H6" t="s">
        <v>36</v>
      </c>
      <c r="I6" t="s">
        <v>46</v>
      </c>
      <c r="J6" t="str">
        <f>CONCATENATE(Table791011131415[[#This Row],[First Name]], " ", Table791011131415[[#This Row],[Last Name]])</f>
        <v>Ingrid White</v>
      </c>
      <c r="K6" t="s">
        <v>53</v>
      </c>
      <c r="L6" t="s">
        <v>76</v>
      </c>
      <c r="M6">
        <v>11</v>
      </c>
      <c r="N6" t="s">
        <v>82</v>
      </c>
      <c r="O6">
        <v>64412.307692307688</v>
      </c>
      <c r="P6">
        <v>12000</v>
      </c>
      <c r="S6" s="64">
        <f>SUM(Table791011131415[[#This Row],[2016 Annual Base Salary]]+Table791011131415[[#This Row],[2016 Annual Bonus
(at target)]]+Table791011131415[[#This Row],[2016 AEI
(at target)]]+Table791011131415[[#This Row],[2016 MTB
(at target)]])</f>
        <v>76412.307692307688</v>
      </c>
      <c r="T6" t="s">
        <v>29</v>
      </c>
      <c r="U6" t="s">
        <v>29</v>
      </c>
      <c r="V6">
        <f>Table791011131415[[#This Row],[2016 TTDC]]*Table11[Budget Allocated]</f>
        <v>3820.6153846153848</v>
      </c>
    </row>
    <row r="7" spans="1:22" x14ac:dyDescent="0.2">
      <c r="A7" s="86"/>
      <c r="B7" s="86"/>
      <c r="C7" s="86"/>
      <c r="D7" s="86"/>
      <c r="F7">
        <v>154987</v>
      </c>
      <c r="G7" t="str">
        <f>VLOOKUP(Table791011131415[[#This Row],[Unique ID '#]], Department_Table, 2, FALSE)</f>
        <v>H1</v>
      </c>
      <c r="H7" t="s">
        <v>26</v>
      </c>
      <c r="I7" t="s">
        <v>27</v>
      </c>
      <c r="J7" t="str">
        <f>CONCATENATE(Table791011131415[[#This Row],[First Name]], " ", Table791011131415[[#This Row],[Last Name]])</f>
        <v>Jane Deer</v>
      </c>
      <c r="K7" t="s">
        <v>52</v>
      </c>
      <c r="L7" t="s">
        <v>55</v>
      </c>
      <c r="M7">
        <v>10</v>
      </c>
      <c r="N7" t="s">
        <v>82</v>
      </c>
      <c r="O7">
        <v>30000</v>
      </c>
      <c r="P7">
        <v>10000</v>
      </c>
      <c r="S7" s="64">
        <f>SUM(Table791011131415[[#This Row],[2016 Annual Base Salary]]+Table791011131415[[#This Row],[2016 Annual Bonus
(at target)]]+Table791011131415[[#This Row],[2016 AEI
(at target)]]+Table791011131415[[#This Row],[2016 MTB
(at target)]])</f>
        <v>40000</v>
      </c>
      <c r="T7" t="s">
        <v>29</v>
      </c>
      <c r="U7" t="s">
        <v>29</v>
      </c>
      <c r="V7">
        <f>Table791011131415[[#This Row],[2016 TTDC]]*Table11[Budget Allocated]</f>
        <v>2000</v>
      </c>
    </row>
    <row r="8" spans="1:22" x14ac:dyDescent="0.2">
      <c r="A8" s="86"/>
      <c r="B8" s="86"/>
      <c r="C8" s="86"/>
      <c r="D8" s="86"/>
      <c r="F8">
        <v>119871</v>
      </c>
      <c r="G8" t="str">
        <f>VLOOKUP(Table791011131415[[#This Row],[Unique ID '#]], Department_Table, 2, FALSE)</f>
        <v>H1</v>
      </c>
      <c r="H8" t="s">
        <v>31</v>
      </c>
      <c r="I8" t="s">
        <v>42</v>
      </c>
      <c r="J8" t="str">
        <f>CONCATENATE(Table791011131415[[#This Row],[First Name]], " ", Table791011131415[[#This Row],[Last Name]])</f>
        <v>Jeffrey Smith</v>
      </c>
      <c r="K8" t="s">
        <v>52</v>
      </c>
      <c r="L8" t="s">
        <v>56</v>
      </c>
      <c r="M8">
        <v>14</v>
      </c>
      <c r="N8" t="s">
        <v>14</v>
      </c>
      <c r="O8">
        <v>80000</v>
      </c>
      <c r="P8">
        <v>10000</v>
      </c>
      <c r="S8" s="64">
        <f>SUM(Table791011131415[[#This Row],[2016 Annual Base Salary]]+Table791011131415[[#This Row],[2016 Annual Bonus
(at target)]]+Table791011131415[[#This Row],[2016 AEI
(at target)]]+Table791011131415[[#This Row],[2016 MTB
(at target)]])</f>
        <v>90000</v>
      </c>
      <c r="T8" t="s">
        <v>29</v>
      </c>
      <c r="U8" t="s">
        <v>29</v>
      </c>
      <c r="V8">
        <f>Table791011131415[[#This Row],[2016 TTDC]]*Table11[Budget Allocated]</f>
        <v>4500</v>
      </c>
    </row>
    <row r="9" spans="1:22" x14ac:dyDescent="0.2">
      <c r="A9" s="86"/>
      <c r="B9" s="86"/>
      <c r="C9" s="86"/>
      <c r="D9" s="86"/>
      <c r="F9">
        <v>1648579</v>
      </c>
      <c r="G9" t="str">
        <f>VLOOKUP(Table791011131415[[#This Row],[Unique ID '#]], Department_Table, 2, FALSE)</f>
        <v>H7</v>
      </c>
      <c r="H9" t="s">
        <v>8</v>
      </c>
      <c r="I9" t="s">
        <v>9</v>
      </c>
      <c r="J9" t="str">
        <f>CONCATENATE(Table791011131415[[#This Row],[First Name]], " ", Table791011131415[[#This Row],[Last Name]])</f>
        <v>John Doe</v>
      </c>
      <c r="K9" t="s">
        <v>52</v>
      </c>
      <c r="L9" t="s">
        <v>15</v>
      </c>
      <c r="M9">
        <v>15</v>
      </c>
      <c r="N9" t="s">
        <v>14</v>
      </c>
      <c r="O9">
        <v>120000</v>
      </c>
      <c r="P9">
        <v>63000</v>
      </c>
      <c r="Q9">
        <v>63000</v>
      </c>
      <c r="S9" s="64">
        <f>SUM(Table791011131415[[#This Row],[2016 Annual Base Salary]]+Table791011131415[[#This Row],[2016 Annual Bonus
(at target)]]+Table791011131415[[#This Row],[2016 AEI
(at target)]]+Table791011131415[[#This Row],[2016 MTB
(at target)]])</f>
        <v>246000</v>
      </c>
      <c r="T9" t="s">
        <v>29</v>
      </c>
      <c r="U9" t="s">
        <v>29</v>
      </c>
      <c r="V9">
        <f>Table791011131415[[#This Row],[2016 TTDC]]*Table11[Budget Allocated]</f>
        <v>12300</v>
      </c>
    </row>
    <row r="10" spans="1:22" x14ac:dyDescent="0.2">
      <c r="A10" s="86"/>
      <c r="B10" s="86"/>
      <c r="C10" s="86"/>
      <c r="D10" s="86"/>
      <c r="F10">
        <v>804481</v>
      </c>
      <c r="G10" t="str">
        <f>VLOOKUP(Table791011131415[[#This Row],[Unique ID '#]], Department_Table, 2, FALSE)</f>
        <v>H3</v>
      </c>
      <c r="H10" t="s">
        <v>34</v>
      </c>
      <c r="I10" t="s">
        <v>291</v>
      </c>
      <c r="J10" t="str">
        <f>CONCATENATE(Table791011131415[[#This Row],[First Name]], " ", Table791011131415[[#This Row],[Last Name]])</f>
        <v>Johnson Johnsson</v>
      </c>
      <c r="K10" t="s">
        <v>53</v>
      </c>
      <c r="L10" t="s">
        <v>80</v>
      </c>
      <c r="M10">
        <v>11</v>
      </c>
      <c r="N10" t="s">
        <v>82</v>
      </c>
      <c r="O10">
        <v>70000</v>
      </c>
      <c r="P10">
        <v>18000</v>
      </c>
      <c r="S10" s="64">
        <f>SUM(Table791011131415[[#This Row],[2016 Annual Base Salary]]+Table791011131415[[#This Row],[2016 Annual Bonus
(at target)]]+Table791011131415[[#This Row],[2016 AEI
(at target)]]+Table791011131415[[#This Row],[2016 MTB
(at target)]])</f>
        <v>88000</v>
      </c>
      <c r="T10" t="s">
        <v>29</v>
      </c>
      <c r="U10" t="s">
        <v>29</v>
      </c>
      <c r="V10">
        <f>Table791011131415[[#This Row],[2016 TTDC]]*Table11[Budget Allocated]</f>
        <v>4400</v>
      </c>
    </row>
    <row r="11" spans="1:22" x14ac:dyDescent="0.2">
      <c r="A11" s="86"/>
      <c r="B11" s="86"/>
      <c r="C11" s="86"/>
      <c r="D11" s="86"/>
      <c r="F11">
        <v>113225</v>
      </c>
      <c r="G11" t="str">
        <f>VLOOKUP(Table791011131415[[#This Row],[Unique ID '#]], Department_Table, 2, FALSE)</f>
        <v>H8</v>
      </c>
      <c r="H11" t="s">
        <v>39</v>
      </c>
      <c r="I11" t="s">
        <v>49</v>
      </c>
      <c r="J11" t="str">
        <f>CONCATENATE(Table791011131415[[#This Row],[First Name]], " ", Table791011131415[[#This Row],[Last Name]])</f>
        <v>Kim Jones</v>
      </c>
      <c r="K11" t="s">
        <v>54</v>
      </c>
      <c r="L11" t="s">
        <v>77</v>
      </c>
      <c r="M11">
        <v>10</v>
      </c>
      <c r="N11" t="s">
        <v>82</v>
      </c>
      <c r="O11">
        <v>46008</v>
      </c>
      <c r="P11">
        <v>8000</v>
      </c>
      <c r="S11" s="64">
        <f>SUM(Table791011131415[[#This Row],[2016 Annual Base Salary]]+Table791011131415[[#This Row],[2016 Annual Bonus
(at target)]]+Table791011131415[[#This Row],[2016 AEI
(at target)]]+Table791011131415[[#This Row],[2016 MTB
(at target)]])</f>
        <v>54008</v>
      </c>
      <c r="T11" t="s">
        <v>29</v>
      </c>
      <c r="U11" t="s">
        <v>29</v>
      </c>
      <c r="V11">
        <f>Table791011131415[[#This Row],[2016 TTDC]]*Table11[Budget Allocated]</f>
        <v>2700.4</v>
      </c>
    </row>
    <row r="12" spans="1:22" x14ac:dyDescent="0.2">
      <c r="A12" s="86"/>
      <c r="B12" s="86"/>
      <c r="C12" s="86"/>
      <c r="D12" s="86"/>
      <c r="F12">
        <v>103998</v>
      </c>
      <c r="G12" t="str">
        <f>VLOOKUP(Table791011131415[[#This Row],[Unique ID '#]], Department_Table, 2, FALSE)</f>
        <v>H9</v>
      </c>
      <c r="H12" t="s">
        <v>40</v>
      </c>
      <c r="I12" t="s">
        <v>50</v>
      </c>
      <c r="J12" t="str">
        <f>CONCATENATE(Table791011131415[[#This Row],[First Name]], " ", Table791011131415[[#This Row],[Last Name]])</f>
        <v>Robert Rolling</v>
      </c>
      <c r="K12" t="s">
        <v>54</v>
      </c>
      <c r="L12" t="s">
        <v>78</v>
      </c>
      <c r="M12">
        <v>10</v>
      </c>
      <c r="N12" t="s">
        <v>82</v>
      </c>
      <c r="O12">
        <v>63000</v>
      </c>
      <c r="P12">
        <v>11000</v>
      </c>
      <c r="S12" s="64">
        <f>SUM(Table791011131415[[#This Row],[2016 Annual Base Salary]]+Table791011131415[[#This Row],[2016 Annual Bonus
(at target)]]+Table791011131415[[#This Row],[2016 AEI
(at target)]]+Table791011131415[[#This Row],[2016 MTB
(at target)]])</f>
        <v>74000</v>
      </c>
      <c r="T12" t="s">
        <v>29</v>
      </c>
      <c r="U12" t="s">
        <v>29</v>
      </c>
      <c r="V12">
        <f>Table791011131415[[#This Row],[2016 TTDC]]*Table11[Budget Allocated]</f>
        <v>3700</v>
      </c>
    </row>
    <row r="13" spans="1:22" x14ac:dyDescent="0.2">
      <c r="A13" s="86"/>
      <c r="B13" s="86"/>
      <c r="C13" s="86"/>
      <c r="D13" s="86"/>
      <c r="F13">
        <v>804166</v>
      </c>
      <c r="G13" t="str">
        <f>VLOOKUP(Table791011131415[[#This Row],[Unique ID '#]], Department_Table, 2, FALSE)</f>
        <v>H6</v>
      </c>
      <c r="H13" t="s">
        <v>32</v>
      </c>
      <c r="I13" t="s">
        <v>43</v>
      </c>
      <c r="J13" t="str">
        <f>CONCATENATE(Table791011131415[[#This Row],[First Name]], " ", Table791011131415[[#This Row],[Last Name]])</f>
        <v>Samuel Beacher</v>
      </c>
      <c r="K13" t="s">
        <v>52</v>
      </c>
      <c r="L13" t="s">
        <v>76</v>
      </c>
      <c r="M13">
        <v>11</v>
      </c>
      <c r="N13" t="s">
        <v>82</v>
      </c>
      <c r="O13">
        <v>70000</v>
      </c>
      <c r="P13">
        <v>7000</v>
      </c>
      <c r="S13" s="64">
        <f>SUM(Table791011131415[[#This Row],[2016 Annual Base Salary]]+Table791011131415[[#This Row],[2016 Annual Bonus
(at target)]]+Table791011131415[[#This Row],[2016 AEI
(at target)]]+Table791011131415[[#This Row],[2016 MTB
(at target)]])</f>
        <v>77000</v>
      </c>
      <c r="T13" t="s">
        <v>29</v>
      </c>
      <c r="U13" t="s">
        <v>29</v>
      </c>
      <c r="V13">
        <f>Table791011131415[[#This Row],[2016 TTDC]]*Table11[Budget Allocated]</f>
        <v>3850</v>
      </c>
    </row>
    <row r="14" spans="1:22" x14ac:dyDescent="0.2">
      <c r="A14" s="86"/>
      <c r="B14" s="86"/>
      <c r="C14" s="86"/>
      <c r="D14" s="86"/>
      <c r="F14">
        <v>39209</v>
      </c>
      <c r="G14" t="str">
        <f>VLOOKUP(Table791011131415[[#This Row],[Unique ID '#]], Department_Table, 2, FALSE)</f>
        <v>H6</v>
      </c>
      <c r="H14" t="s">
        <v>38</v>
      </c>
      <c r="I14" t="s">
        <v>48</v>
      </c>
      <c r="J14" t="str">
        <f>CONCATENATE(Table791011131415[[#This Row],[First Name]], " ", Table791011131415[[#This Row],[Last Name]])</f>
        <v>Semrel Mousta</v>
      </c>
      <c r="K14" t="s">
        <v>54</v>
      </c>
      <c r="L14" t="s">
        <v>77</v>
      </c>
      <c r="M14">
        <v>11</v>
      </c>
      <c r="N14" t="s">
        <v>82</v>
      </c>
      <c r="O14">
        <v>70008</v>
      </c>
      <c r="P14">
        <v>20000</v>
      </c>
      <c r="S14" s="64">
        <f>SUM(Table791011131415[[#This Row],[2016 Annual Base Salary]]+Table791011131415[[#This Row],[2016 Annual Bonus
(at target)]]+Table791011131415[[#This Row],[2016 AEI
(at target)]]+Table791011131415[[#This Row],[2016 MTB
(at target)]])</f>
        <v>90008</v>
      </c>
      <c r="T14" t="s">
        <v>29</v>
      </c>
      <c r="U14" t="s">
        <v>29</v>
      </c>
      <c r="V14">
        <f>Table791011131415[[#This Row],[2016 TTDC]]*Table11[Budget Allocated]</f>
        <v>4500.4000000000005</v>
      </c>
    </row>
    <row r="15" spans="1:22" x14ac:dyDescent="0.2">
      <c r="A15" s="86"/>
      <c r="B15" s="86"/>
      <c r="C15" s="86"/>
      <c r="D15" s="86"/>
      <c r="F15">
        <v>1245</v>
      </c>
      <c r="G15" t="str">
        <f>VLOOKUP(Table791011131415[[#This Row],[Unique ID '#]], Department_Table, 2, FALSE)</f>
        <v>H2</v>
      </c>
      <c r="H15" t="s">
        <v>33</v>
      </c>
      <c r="I15" t="s">
        <v>44</v>
      </c>
      <c r="J15" t="str">
        <f>CONCATENATE(Table791011131415[[#This Row],[First Name]], " ", Table791011131415[[#This Row],[Last Name]])</f>
        <v>Tom Lones</v>
      </c>
      <c r="K15" t="s">
        <v>53</v>
      </c>
      <c r="L15" t="s">
        <v>79</v>
      </c>
      <c r="M15">
        <v>12</v>
      </c>
      <c r="N15" t="s">
        <v>82</v>
      </c>
      <c r="O15">
        <v>46000</v>
      </c>
      <c r="P15">
        <v>11000</v>
      </c>
      <c r="S15" s="64">
        <f>SUM(Table791011131415[[#This Row],[2016 Annual Base Salary]]+Table791011131415[[#This Row],[2016 Annual Bonus
(at target)]]+Table791011131415[[#This Row],[2016 AEI
(at target)]]+Table791011131415[[#This Row],[2016 MTB
(at target)]])</f>
        <v>57000</v>
      </c>
      <c r="T15" t="s">
        <v>29</v>
      </c>
      <c r="U15" t="s">
        <v>29</v>
      </c>
      <c r="V15">
        <f>Table791011131415[[#This Row],[2016 TTDC]]*Table11[Budget Allocated]</f>
        <v>2850</v>
      </c>
    </row>
    <row r="16" spans="1:22" x14ac:dyDescent="0.2">
      <c r="A16" s="86"/>
      <c r="B16" s="86"/>
      <c r="C16" s="86"/>
      <c r="D16" s="86"/>
      <c r="F16">
        <v>801068</v>
      </c>
      <c r="G16" t="str">
        <f>VLOOKUP(Table791011131415[[#This Row],[Unique ID '#]], Department_Table, 2, FALSE)</f>
        <v>H3</v>
      </c>
      <c r="H16" t="s">
        <v>41</v>
      </c>
      <c r="I16" t="s">
        <v>51</v>
      </c>
      <c r="J16" t="str">
        <f>CONCATENATE(Table791011131415[[#This Row],[First Name]], " ", Table791011131415[[#This Row],[Last Name]])</f>
        <v>Tony Prince</v>
      </c>
      <c r="K16" t="s">
        <v>54</v>
      </c>
      <c r="L16" t="s">
        <v>78</v>
      </c>
      <c r="M16">
        <v>10</v>
      </c>
      <c r="N16" t="s">
        <v>82</v>
      </c>
      <c r="O16">
        <v>70000</v>
      </c>
      <c r="P16">
        <v>10000</v>
      </c>
      <c r="S16" s="64">
        <f>SUM(Table791011131415[[#This Row],[2016 Annual Base Salary]]+Table791011131415[[#This Row],[2016 Annual Bonus
(at target)]]+Table791011131415[[#This Row],[2016 AEI
(at target)]]+Table791011131415[[#This Row],[2016 MTB
(at target)]])</f>
        <v>80000</v>
      </c>
      <c r="T16" t="s">
        <v>29</v>
      </c>
      <c r="U16" t="s">
        <v>29</v>
      </c>
      <c r="V16">
        <f>Table791011131415[[#This Row],[2016 TTDC]]*Table11[Budget Allocated]</f>
        <v>4000</v>
      </c>
    </row>
    <row r="17" spans="1:25" x14ac:dyDescent="0.2">
      <c r="A17" s="86"/>
      <c r="B17" s="86"/>
      <c r="C17" s="86"/>
      <c r="D17" s="86"/>
      <c r="F17">
        <v>803352</v>
      </c>
      <c r="G17" t="str">
        <f>VLOOKUP(Table791011131415[[#This Row],[Unique ID '#]], Department_Table, 2, FALSE)</f>
        <v>H4</v>
      </c>
      <c r="H17" t="s">
        <v>35</v>
      </c>
      <c r="I17" t="s">
        <v>45</v>
      </c>
      <c r="J17" t="str">
        <f>CONCATENATE(Table791011131415[[#This Row],[First Name]], " ", Table791011131415[[#This Row],[Last Name]])</f>
        <v>Caroline Diener</v>
      </c>
      <c r="K17" t="s">
        <v>53</v>
      </c>
      <c r="L17" t="s">
        <v>81</v>
      </c>
      <c r="M17">
        <v>12</v>
      </c>
      <c r="N17" t="s">
        <v>82</v>
      </c>
      <c r="O17">
        <v>72000</v>
      </c>
      <c r="P17">
        <v>20000</v>
      </c>
      <c r="S17" s="64">
        <f>SUM(Table791011131415[[#This Row],[2016 Annual Base Salary]]+Table791011131415[[#This Row],[2016 Annual Bonus
(at target)]]+Table791011131415[[#This Row],[2016 AEI
(at target)]]+Table791011131415[[#This Row],[2016 MTB
(at target)]])</f>
        <v>92000</v>
      </c>
      <c r="T17" t="s">
        <v>29</v>
      </c>
      <c r="U17" t="s">
        <v>29</v>
      </c>
      <c r="V17">
        <f>Table791011131415[[#This Row],[2016 TTDC]]*Table11[Budget Allocated]</f>
        <v>4600</v>
      </c>
    </row>
    <row r="18" spans="1:25" x14ac:dyDescent="0.2">
      <c r="A18" s="86"/>
      <c r="B18" s="86"/>
      <c r="C18" s="86"/>
      <c r="D18" s="86"/>
      <c r="V18" t="str">
        <f t="shared" ref="V18:W81" si="0">TRIM(G18)</f>
        <v/>
      </c>
      <c r="W18" t="str">
        <f t="shared" si="0"/>
        <v/>
      </c>
      <c r="X18" t="str">
        <f t="shared" ref="X18:Y81" si="1">PROPER(V18)</f>
        <v/>
      </c>
      <c r="Y18" t="str">
        <f t="shared" si="1"/>
        <v/>
      </c>
    </row>
    <row r="19" spans="1:25" x14ac:dyDescent="0.2">
      <c r="A19" s="86"/>
      <c r="B19" s="86"/>
      <c r="C19" s="86"/>
      <c r="D19" s="86"/>
      <c r="V19" t="str">
        <f t="shared" si="0"/>
        <v/>
      </c>
      <c r="W19" t="str">
        <f t="shared" si="0"/>
        <v/>
      </c>
      <c r="X19" t="str">
        <f t="shared" si="1"/>
        <v/>
      </c>
      <c r="Y19" t="str">
        <f t="shared" si="1"/>
        <v/>
      </c>
    </row>
    <row r="20" spans="1:25" x14ac:dyDescent="0.2">
      <c r="A20" s="86"/>
      <c r="B20" s="86"/>
      <c r="C20" s="86"/>
      <c r="D20" s="86"/>
      <c r="V20" t="str">
        <f t="shared" si="0"/>
        <v/>
      </c>
      <c r="W20" t="str">
        <f t="shared" si="0"/>
        <v/>
      </c>
      <c r="X20" t="str">
        <f t="shared" si="1"/>
        <v/>
      </c>
      <c r="Y20" t="str">
        <f t="shared" si="1"/>
        <v/>
      </c>
    </row>
    <row r="21" spans="1:25" x14ac:dyDescent="0.2">
      <c r="A21" s="86"/>
      <c r="B21" s="86"/>
      <c r="C21" s="86"/>
      <c r="D21" s="86"/>
      <c r="F21" t="s">
        <v>304</v>
      </c>
      <c r="G21" t="s">
        <v>305</v>
      </c>
      <c r="K21" s="65">
        <v>1</v>
      </c>
      <c r="L21" s="65"/>
      <c r="M21" s="65">
        <v>2</v>
      </c>
      <c r="N21" s="65"/>
      <c r="O21" s="65">
        <v>3</v>
      </c>
      <c r="Y21" t="str">
        <f t="shared" si="1"/>
        <v/>
      </c>
    </row>
    <row r="22" spans="1:25" x14ac:dyDescent="0.2">
      <c r="A22" s="86"/>
      <c r="B22" s="86"/>
      <c r="C22" s="86"/>
      <c r="D22" s="86"/>
      <c r="F22">
        <v>14638</v>
      </c>
      <c r="G22" t="s">
        <v>296</v>
      </c>
      <c r="K22" t="s">
        <v>306</v>
      </c>
      <c r="M22" t="s">
        <v>307</v>
      </c>
      <c r="O22" t="s">
        <v>308</v>
      </c>
      <c r="Y22" t="str">
        <f t="shared" si="1"/>
        <v/>
      </c>
    </row>
    <row r="23" spans="1:25" x14ac:dyDescent="0.2">
      <c r="A23" s="86"/>
      <c r="B23" s="86"/>
      <c r="C23" s="86"/>
      <c r="D23" s="86"/>
      <c r="F23">
        <v>39426</v>
      </c>
      <c r="G23" t="s">
        <v>297</v>
      </c>
      <c r="K23" s="44">
        <f>COUNTIF(Table791011131415[Employee Cluster], "Executive")</f>
        <v>2</v>
      </c>
      <c r="M23" s="44">
        <f>COUNTIF(Table791011131415[Employee Cluster], "Non-Executive")</f>
        <v>12</v>
      </c>
      <c r="O23" s="66">
        <f>SUMIF(Table791011131415[Employee Cluster], "Non-Executive", Table791011131415[2016 Annual Bonus
(at target)])</f>
        <v>159000</v>
      </c>
      <c r="Y23" t="str">
        <f t="shared" si="1"/>
        <v/>
      </c>
    </row>
    <row r="24" spans="1:25" x14ac:dyDescent="0.2">
      <c r="A24" s="86"/>
      <c r="B24" s="86"/>
      <c r="C24" s="86"/>
      <c r="D24" s="86"/>
      <c r="F24">
        <v>39874</v>
      </c>
      <c r="G24" t="s">
        <v>298</v>
      </c>
      <c r="Y24" t="str">
        <f t="shared" si="1"/>
        <v/>
      </c>
    </row>
    <row r="25" spans="1:25" x14ac:dyDescent="0.2">
      <c r="A25" s="86"/>
      <c r="B25" s="86"/>
      <c r="C25" s="86"/>
      <c r="D25" s="86"/>
      <c r="F25">
        <v>154987</v>
      </c>
      <c r="G25" t="s">
        <v>299</v>
      </c>
      <c r="Y25" t="str">
        <f t="shared" si="1"/>
        <v/>
      </c>
    </row>
    <row r="26" spans="1:25" x14ac:dyDescent="0.2">
      <c r="A26" s="86"/>
      <c r="B26" s="86"/>
      <c r="C26" s="86"/>
      <c r="D26" s="86"/>
      <c r="F26">
        <v>119871</v>
      </c>
      <c r="G26" t="s">
        <v>299</v>
      </c>
      <c r="Y26" t="str">
        <f t="shared" si="1"/>
        <v/>
      </c>
    </row>
    <row r="27" spans="1:25" x14ac:dyDescent="0.2">
      <c r="A27" s="86"/>
      <c r="B27" s="86"/>
      <c r="C27" s="86"/>
      <c r="D27" s="86"/>
      <c r="F27">
        <v>1648579</v>
      </c>
      <c r="G27" t="s">
        <v>300</v>
      </c>
      <c r="Y27" t="str">
        <f t="shared" si="1"/>
        <v/>
      </c>
    </row>
    <row r="28" spans="1:25" x14ac:dyDescent="0.2">
      <c r="A28" s="86"/>
      <c r="B28" s="86"/>
      <c r="C28" s="86"/>
      <c r="D28" s="86"/>
      <c r="F28">
        <v>804481</v>
      </c>
      <c r="G28" t="s">
        <v>301</v>
      </c>
      <c r="Y28" t="str">
        <f t="shared" si="1"/>
        <v/>
      </c>
    </row>
    <row r="29" spans="1:25" x14ac:dyDescent="0.2">
      <c r="A29" s="86"/>
      <c r="B29" s="86"/>
      <c r="C29" s="86"/>
      <c r="D29" s="86"/>
      <c r="F29">
        <v>113225</v>
      </c>
      <c r="G29" t="s">
        <v>302</v>
      </c>
      <c r="Y29" t="str">
        <f t="shared" si="1"/>
        <v/>
      </c>
    </row>
    <row r="30" spans="1:25" x14ac:dyDescent="0.2">
      <c r="A30" s="86"/>
      <c r="B30" s="86"/>
      <c r="C30" s="86"/>
      <c r="D30" s="86"/>
      <c r="F30">
        <v>103998</v>
      </c>
      <c r="G30" t="s">
        <v>303</v>
      </c>
      <c r="Y30" t="str">
        <f t="shared" si="1"/>
        <v/>
      </c>
    </row>
    <row r="31" spans="1:25" x14ac:dyDescent="0.2">
      <c r="A31" s="86"/>
      <c r="B31" s="86"/>
      <c r="C31" s="86"/>
      <c r="D31" s="86"/>
      <c r="F31">
        <v>804166</v>
      </c>
      <c r="G31" t="s">
        <v>298</v>
      </c>
      <c r="Y31" t="str">
        <f t="shared" si="1"/>
        <v/>
      </c>
    </row>
    <row r="32" spans="1:25" x14ac:dyDescent="0.2">
      <c r="A32" s="86"/>
      <c r="B32" s="86"/>
      <c r="C32" s="86"/>
      <c r="D32" s="86"/>
      <c r="F32">
        <v>39209</v>
      </c>
      <c r="G32" t="s">
        <v>298</v>
      </c>
      <c r="Y32" t="str">
        <f t="shared" si="1"/>
        <v/>
      </c>
    </row>
    <row r="33" spans="1:25" x14ac:dyDescent="0.2">
      <c r="A33" s="86"/>
      <c r="B33" s="86"/>
      <c r="C33" s="86"/>
      <c r="D33" s="86"/>
      <c r="F33">
        <v>1245</v>
      </c>
      <c r="G33" t="s">
        <v>297</v>
      </c>
      <c r="Y33" t="str">
        <f t="shared" si="1"/>
        <v/>
      </c>
    </row>
    <row r="34" spans="1:25" x14ac:dyDescent="0.2">
      <c r="A34" s="86"/>
      <c r="B34" s="86"/>
      <c r="C34" s="86"/>
      <c r="D34" s="86"/>
      <c r="F34">
        <v>801068</v>
      </c>
      <c r="G34" t="s">
        <v>301</v>
      </c>
      <c r="Y34" t="str">
        <f t="shared" si="1"/>
        <v/>
      </c>
    </row>
    <row r="35" spans="1:25" x14ac:dyDescent="0.2">
      <c r="A35" s="86"/>
      <c r="B35" s="86"/>
      <c r="C35" s="86"/>
      <c r="D35" s="86"/>
      <c r="F35">
        <v>803352</v>
      </c>
      <c r="G35" t="s">
        <v>296</v>
      </c>
      <c r="Y35" t="str">
        <f t="shared" si="1"/>
        <v/>
      </c>
    </row>
    <row r="36" spans="1:25" x14ac:dyDescent="0.2">
      <c r="F36">
        <v>345156</v>
      </c>
      <c r="G36" t="s">
        <v>298</v>
      </c>
      <c r="Y36" t="str">
        <f t="shared" si="1"/>
        <v/>
      </c>
    </row>
    <row r="37" spans="1:25" x14ac:dyDescent="0.2">
      <c r="F37">
        <v>11223</v>
      </c>
      <c r="G37" t="s">
        <v>299</v>
      </c>
      <c r="Y37" t="str">
        <f t="shared" si="1"/>
        <v/>
      </c>
    </row>
    <row r="38" spans="1:25" x14ac:dyDescent="0.2">
      <c r="F38">
        <v>12345</v>
      </c>
      <c r="G38" t="s">
        <v>299</v>
      </c>
      <c r="Y38" t="str">
        <f t="shared" si="1"/>
        <v/>
      </c>
    </row>
    <row r="39" spans="1:25" x14ac:dyDescent="0.2">
      <c r="F39">
        <v>14168789</v>
      </c>
      <c r="G39" t="s">
        <v>300</v>
      </c>
      <c r="Y39" t="str">
        <f t="shared" si="1"/>
        <v/>
      </c>
    </row>
    <row r="40" spans="1:25" x14ac:dyDescent="0.2">
      <c r="F40">
        <v>123</v>
      </c>
      <c r="G40" t="s">
        <v>301</v>
      </c>
      <c r="Y40" t="str">
        <f t="shared" si="1"/>
        <v/>
      </c>
    </row>
    <row r="41" spans="1:25" x14ac:dyDescent="0.2">
      <c r="F41">
        <v>414124</v>
      </c>
      <c r="G41" t="s">
        <v>302</v>
      </c>
      <c r="Y41" t="str">
        <f t="shared" si="1"/>
        <v/>
      </c>
    </row>
    <row r="42" spans="1:25" x14ac:dyDescent="0.2">
      <c r="F42">
        <v>12313</v>
      </c>
      <c r="G42" t="s">
        <v>297</v>
      </c>
      <c r="Y42" t="str">
        <f t="shared" si="1"/>
        <v/>
      </c>
    </row>
    <row r="43" spans="1:25" x14ac:dyDescent="0.2">
      <c r="V43" t="str">
        <f t="shared" si="0"/>
        <v/>
      </c>
      <c r="W43" t="str">
        <f t="shared" si="0"/>
        <v/>
      </c>
      <c r="X43" t="str">
        <f t="shared" si="1"/>
        <v/>
      </c>
      <c r="Y43" t="str">
        <f t="shared" si="1"/>
        <v/>
      </c>
    </row>
    <row r="44" spans="1:25" x14ac:dyDescent="0.2">
      <c r="V44" t="str">
        <f t="shared" si="0"/>
        <v/>
      </c>
      <c r="W44" t="str">
        <f t="shared" si="0"/>
        <v/>
      </c>
      <c r="X44" t="str">
        <f t="shared" si="1"/>
        <v/>
      </c>
      <c r="Y44" t="str">
        <f t="shared" si="1"/>
        <v/>
      </c>
    </row>
    <row r="45" spans="1:25" x14ac:dyDescent="0.2">
      <c r="V45" t="str">
        <f t="shared" si="0"/>
        <v/>
      </c>
      <c r="W45" t="str">
        <f t="shared" si="0"/>
        <v/>
      </c>
      <c r="X45" t="str">
        <f t="shared" si="1"/>
        <v/>
      </c>
      <c r="Y45" t="str">
        <f t="shared" si="1"/>
        <v/>
      </c>
    </row>
    <row r="46" spans="1:25" x14ac:dyDescent="0.2">
      <c r="V46" t="str">
        <f t="shared" si="0"/>
        <v/>
      </c>
      <c r="W46" t="str">
        <f t="shared" si="0"/>
        <v/>
      </c>
      <c r="X46" t="str">
        <f t="shared" si="1"/>
        <v/>
      </c>
      <c r="Y46" t="str">
        <f t="shared" si="1"/>
        <v/>
      </c>
    </row>
    <row r="47" spans="1:25" x14ac:dyDescent="0.2">
      <c r="V47" t="str">
        <f t="shared" si="0"/>
        <v/>
      </c>
      <c r="W47" t="str">
        <f t="shared" si="0"/>
        <v/>
      </c>
      <c r="X47" t="str">
        <f t="shared" si="1"/>
        <v/>
      </c>
      <c r="Y47" t="str">
        <f t="shared" si="1"/>
        <v/>
      </c>
    </row>
    <row r="48" spans="1:25" x14ac:dyDescent="0.2">
      <c r="V48" t="str">
        <f t="shared" si="0"/>
        <v/>
      </c>
      <c r="W48" t="str">
        <f t="shared" si="0"/>
        <v/>
      </c>
      <c r="X48" t="str">
        <f t="shared" si="1"/>
        <v/>
      </c>
      <c r="Y48" t="str">
        <f t="shared" si="1"/>
        <v/>
      </c>
    </row>
    <row r="49" spans="22:25" x14ac:dyDescent="0.2">
      <c r="V49" t="str">
        <f t="shared" si="0"/>
        <v/>
      </c>
      <c r="W49" t="str">
        <f t="shared" si="0"/>
        <v/>
      </c>
      <c r="X49" t="str">
        <f t="shared" si="1"/>
        <v/>
      </c>
      <c r="Y49" t="str">
        <f t="shared" si="1"/>
        <v/>
      </c>
    </row>
    <row r="50" spans="22:25" x14ac:dyDescent="0.2">
      <c r="V50" t="str">
        <f t="shared" si="0"/>
        <v/>
      </c>
      <c r="W50" t="str">
        <f t="shared" si="0"/>
        <v/>
      </c>
      <c r="X50" t="str">
        <f t="shared" si="1"/>
        <v/>
      </c>
      <c r="Y50" t="str">
        <f t="shared" si="1"/>
        <v/>
      </c>
    </row>
    <row r="51" spans="22:25" x14ac:dyDescent="0.2">
      <c r="V51" t="str">
        <f t="shared" si="0"/>
        <v/>
      </c>
      <c r="W51" t="str">
        <f t="shared" si="0"/>
        <v/>
      </c>
      <c r="X51" t="str">
        <f t="shared" si="1"/>
        <v/>
      </c>
      <c r="Y51" t="str">
        <f t="shared" si="1"/>
        <v/>
      </c>
    </row>
    <row r="52" spans="22:25" x14ac:dyDescent="0.2">
      <c r="V52" t="str">
        <f t="shared" si="0"/>
        <v/>
      </c>
      <c r="W52" t="str">
        <f t="shared" si="0"/>
        <v/>
      </c>
      <c r="X52" t="str">
        <f t="shared" si="1"/>
        <v/>
      </c>
      <c r="Y52" t="str">
        <f t="shared" si="1"/>
        <v/>
      </c>
    </row>
    <row r="53" spans="22:25" x14ac:dyDescent="0.2">
      <c r="V53" t="str">
        <f t="shared" si="0"/>
        <v/>
      </c>
      <c r="W53" t="str">
        <f t="shared" si="0"/>
        <v/>
      </c>
      <c r="X53" t="str">
        <f t="shared" si="1"/>
        <v/>
      </c>
      <c r="Y53" t="str">
        <f t="shared" si="1"/>
        <v/>
      </c>
    </row>
    <row r="54" spans="22:25" x14ac:dyDescent="0.2">
      <c r="V54" t="str">
        <f t="shared" si="0"/>
        <v/>
      </c>
      <c r="W54" t="str">
        <f t="shared" si="0"/>
        <v/>
      </c>
      <c r="X54" t="str">
        <f t="shared" si="1"/>
        <v/>
      </c>
      <c r="Y54" t="str">
        <f t="shared" si="1"/>
        <v/>
      </c>
    </row>
    <row r="55" spans="22:25" x14ac:dyDescent="0.2">
      <c r="V55" t="str">
        <f t="shared" si="0"/>
        <v/>
      </c>
      <c r="W55" t="str">
        <f t="shared" si="0"/>
        <v/>
      </c>
      <c r="X55" t="str">
        <f t="shared" si="1"/>
        <v/>
      </c>
      <c r="Y55" t="str">
        <f t="shared" si="1"/>
        <v/>
      </c>
    </row>
    <row r="56" spans="22:25" x14ac:dyDescent="0.2">
      <c r="V56" t="str">
        <f t="shared" si="0"/>
        <v/>
      </c>
      <c r="W56" t="str">
        <f t="shared" si="0"/>
        <v/>
      </c>
      <c r="X56" t="str">
        <f t="shared" si="1"/>
        <v/>
      </c>
      <c r="Y56" t="str">
        <f t="shared" si="1"/>
        <v/>
      </c>
    </row>
    <row r="57" spans="22:25" x14ac:dyDescent="0.2">
      <c r="V57" t="str">
        <f t="shared" si="0"/>
        <v/>
      </c>
      <c r="W57" t="str">
        <f t="shared" si="0"/>
        <v/>
      </c>
      <c r="X57" t="str">
        <f t="shared" si="1"/>
        <v/>
      </c>
      <c r="Y57" t="str">
        <f t="shared" si="1"/>
        <v/>
      </c>
    </row>
    <row r="58" spans="22:25" x14ac:dyDescent="0.2">
      <c r="V58" t="str">
        <f t="shared" si="0"/>
        <v/>
      </c>
      <c r="W58" t="str">
        <f t="shared" si="0"/>
        <v/>
      </c>
      <c r="X58" t="str">
        <f t="shared" si="1"/>
        <v/>
      </c>
      <c r="Y58" t="str">
        <f t="shared" si="1"/>
        <v/>
      </c>
    </row>
    <row r="59" spans="22:25" x14ac:dyDescent="0.2">
      <c r="V59" t="str">
        <f t="shared" si="0"/>
        <v/>
      </c>
      <c r="W59" t="str">
        <f t="shared" si="0"/>
        <v/>
      </c>
      <c r="X59" t="str">
        <f t="shared" si="1"/>
        <v/>
      </c>
      <c r="Y59" t="str">
        <f t="shared" si="1"/>
        <v/>
      </c>
    </row>
    <row r="60" spans="22:25" x14ac:dyDescent="0.2">
      <c r="V60" t="str">
        <f t="shared" si="0"/>
        <v/>
      </c>
      <c r="W60" t="str">
        <f t="shared" si="0"/>
        <v/>
      </c>
      <c r="X60" t="str">
        <f t="shared" si="1"/>
        <v/>
      </c>
      <c r="Y60" t="str">
        <f t="shared" si="1"/>
        <v/>
      </c>
    </row>
    <row r="61" spans="22:25" x14ac:dyDescent="0.2">
      <c r="V61" t="str">
        <f t="shared" si="0"/>
        <v/>
      </c>
      <c r="W61" t="str">
        <f t="shared" si="0"/>
        <v/>
      </c>
      <c r="X61" t="str">
        <f t="shared" si="1"/>
        <v/>
      </c>
      <c r="Y61" t="str">
        <f t="shared" si="1"/>
        <v/>
      </c>
    </row>
    <row r="62" spans="22:25" x14ac:dyDescent="0.2">
      <c r="V62" t="str">
        <f t="shared" si="0"/>
        <v/>
      </c>
      <c r="W62" t="str">
        <f t="shared" si="0"/>
        <v/>
      </c>
      <c r="X62" t="str">
        <f t="shared" si="1"/>
        <v/>
      </c>
      <c r="Y62" t="str">
        <f t="shared" si="1"/>
        <v/>
      </c>
    </row>
    <row r="63" spans="22:25" x14ac:dyDescent="0.2">
      <c r="V63" t="str">
        <f t="shared" si="0"/>
        <v/>
      </c>
      <c r="W63" t="str">
        <f t="shared" si="0"/>
        <v/>
      </c>
      <c r="X63" t="str">
        <f t="shared" si="1"/>
        <v/>
      </c>
      <c r="Y63" t="str">
        <f t="shared" si="1"/>
        <v/>
      </c>
    </row>
    <row r="64" spans="22:25" x14ac:dyDescent="0.2">
      <c r="V64" t="str">
        <f t="shared" si="0"/>
        <v/>
      </c>
      <c r="W64" t="str">
        <f t="shared" si="0"/>
        <v/>
      </c>
      <c r="X64" t="str">
        <f t="shared" si="1"/>
        <v/>
      </c>
      <c r="Y64" t="str">
        <f t="shared" si="1"/>
        <v/>
      </c>
    </row>
    <row r="65" spans="22:25" x14ac:dyDescent="0.2">
      <c r="V65" t="str">
        <f t="shared" si="0"/>
        <v/>
      </c>
      <c r="W65" t="str">
        <f t="shared" si="0"/>
        <v/>
      </c>
      <c r="X65" t="str">
        <f t="shared" si="1"/>
        <v/>
      </c>
      <c r="Y65" t="str">
        <f t="shared" si="1"/>
        <v/>
      </c>
    </row>
    <row r="66" spans="22:25" x14ac:dyDescent="0.2">
      <c r="V66" t="str">
        <f t="shared" si="0"/>
        <v/>
      </c>
      <c r="W66" t="str">
        <f t="shared" si="0"/>
        <v/>
      </c>
      <c r="X66" t="str">
        <f t="shared" si="1"/>
        <v/>
      </c>
      <c r="Y66" t="str">
        <f t="shared" si="1"/>
        <v/>
      </c>
    </row>
    <row r="67" spans="22:25" x14ac:dyDescent="0.2">
      <c r="V67" t="str">
        <f t="shared" si="0"/>
        <v/>
      </c>
      <c r="W67" t="str">
        <f t="shared" si="0"/>
        <v/>
      </c>
      <c r="X67" t="str">
        <f t="shared" si="1"/>
        <v/>
      </c>
      <c r="Y67" t="str">
        <f t="shared" si="1"/>
        <v/>
      </c>
    </row>
    <row r="68" spans="22:25" x14ac:dyDescent="0.2">
      <c r="V68" t="str">
        <f t="shared" si="0"/>
        <v/>
      </c>
      <c r="W68" t="str">
        <f t="shared" si="0"/>
        <v/>
      </c>
      <c r="X68" t="str">
        <f t="shared" si="1"/>
        <v/>
      </c>
      <c r="Y68" t="str">
        <f t="shared" si="1"/>
        <v/>
      </c>
    </row>
    <row r="69" spans="22:25" x14ac:dyDescent="0.2">
      <c r="V69" t="str">
        <f t="shared" si="0"/>
        <v/>
      </c>
      <c r="W69" t="str">
        <f t="shared" si="0"/>
        <v/>
      </c>
      <c r="X69" t="str">
        <f t="shared" si="1"/>
        <v/>
      </c>
      <c r="Y69" t="str">
        <f t="shared" si="1"/>
        <v/>
      </c>
    </row>
    <row r="70" spans="22:25" x14ac:dyDescent="0.2">
      <c r="V70" t="str">
        <f t="shared" si="0"/>
        <v/>
      </c>
      <c r="W70" t="str">
        <f t="shared" si="0"/>
        <v/>
      </c>
      <c r="X70" t="str">
        <f t="shared" si="1"/>
        <v/>
      </c>
      <c r="Y70" t="str">
        <f t="shared" si="1"/>
        <v/>
      </c>
    </row>
    <row r="71" spans="22:25" x14ac:dyDescent="0.2">
      <c r="V71" t="str">
        <f t="shared" si="0"/>
        <v/>
      </c>
      <c r="W71" t="str">
        <f t="shared" si="0"/>
        <v/>
      </c>
      <c r="X71" t="str">
        <f t="shared" si="1"/>
        <v/>
      </c>
      <c r="Y71" t="str">
        <f t="shared" si="1"/>
        <v/>
      </c>
    </row>
    <row r="72" spans="22:25" x14ac:dyDescent="0.2">
      <c r="V72" t="str">
        <f t="shared" si="0"/>
        <v/>
      </c>
      <c r="W72" t="str">
        <f t="shared" si="0"/>
        <v/>
      </c>
      <c r="X72" t="str">
        <f t="shared" si="1"/>
        <v/>
      </c>
      <c r="Y72" t="str">
        <f t="shared" si="1"/>
        <v/>
      </c>
    </row>
    <row r="73" spans="22:25" x14ac:dyDescent="0.2">
      <c r="V73" t="str">
        <f t="shared" si="0"/>
        <v/>
      </c>
      <c r="W73" t="str">
        <f t="shared" si="0"/>
        <v/>
      </c>
      <c r="X73" t="str">
        <f t="shared" si="1"/>
        <v/>
      </c>
      <c r="Y73" t="str">
        <f t="shared" si="1"/>
        <v/>
      </c>
    </row>
    <row r="74" spans="22:25" x14ac:dyDescent="0.2">
      <c r="V74" t="str">
        <f t="shared" si="0"/>
        <v/>
      </c>
      <c r="W74" t="str">
        <f t="shared" si="0"/>
        <v/>
      </c>
      <c r="X74" t="str">
        <f t="shared" si="1"/>
        <v/>
      </c>
      <c r="Y74" t="str">
        <f t="shared" si="1"/>
        <v/>
      </c>
    </row>
    <row r="75" spans="22:25" x14ac:dyDescent="0.2">
      <c r="V75" t="str">
        <f t="shared" si="0"/>
        <v/>
      </c>
      <c r="W75" t="str">
        <f t="shared" si="0"/>
        <v/>
      </c>
      <c r="X75" t="str">
        <f t="shared" si="1"/>
        <v/>
      </c>
      <c r="Y75" t="str">
        <f t="shared" si="1"/>
        <v/>
      </c>
    </row>
    <row r="76" spans="22:25" x14ac:dyDescent="0.2">
      <c r="V76" t="str">
        <f t="shared" si="0"/>
        <v/>
      </c>
      <c r="W76" t="str">
        <f t="shared" si="0"/>
        <v/>
      </c>
      <c r="X76" t="str">
        <f t="shared" si="1"/>
        <v/>
      </c>
      <c r="Y76" t="str">
        <f t="shared" si="1"/>
        <v/>
      </c>
    </row>
    <row r="77" spans="22:25" x14ac:dyDescent="0.2">
      <c r="V77" t="str">
        <f t="shared" si="0"/>
        <v/>
      </c>
      <c r="W77" t="str">
        <f t="shared" si="0"/>
        <v/>
      </c>
      <c r="X77" t="str">
        <f t="shared" si="1"/>
        <v/>
      </c>
      <c r="Y77" t="str">
        <f t="shared" si="1"/>
        <v/>
      </c>
    </row>
    <row r="78" spans="22:25" x14ac:dyDescent="0.2">
      <c r="V78" t="str">
        <f t="shared" si="0"/>
        <v/>
      </c>
      <c r="W78" t="str">
        <f t="shared" si="0"/>
        <v/>
      </c>
      <c r="X78" t="str">
        <f t="shared" si="1"/>
        <v/>
      </c>
      <c r="Y78" t="str">
        <f t="shared" si="1"/>
        <v/>
      </c>
    </row>
    <row r="79" spans="22:25" x14ac:dyDescent="0.2">
      <c r="V79" t="str">
        <f t="shared" si="0"/>
        <v/>
      </c>
      <c r="W79" t="str">
        <f t="shared" si="0"/>
        <v/>
      </c>
      <c r="X79" t="str">
        <f t="shared" si="1"/>
        <v/>
      </c>
      <c r="Y79" t="str">
        <f t="shared" si="1"/>
        <v/>
      </c>
    </row>
    <row r="80" spans="22:25" x14ac:dyDescent="0.2">
      <c r="V80" t="str">
        <f t="shared" si="0"/>
        <v/>
      </c>
      <c r="W80" t="str">
        <f t="shared" si="0"/>
        <v/>
      </c>
      <c r="X80" t="str">
        <f t="shared" si="1"/>
        <v/>
      </c>
      <c r="Y80" t="str">
        <f t="shared" si="1"/>
        <v/>
      </c>
    </row>
    <row r="81" spans="22:25" x14ac:dyDescent="0.2">
      <c r="V81" t="str">
        <f t="shared" si="0"/>
        <v/>
      </c>
      <c r="W81" t="str">
        <f t="shared" si="0"/>
        <v/>
      </c>
      <c r="X81" t="str">
        <f t="shared" si="1"/>
        <v/>
      </c>
      <c r="Y81" t="str">
        <f t="shared" si="1"/>
        <v/>
      </c>
    </row>
    <row r="82" spans="22:25" x14ac:dyDescent="0.2">
      <c r="V82" t="str">
        <f t="shared" ref="V82:W120" si="2">TRIM(G82)</f>
        <v/>
      </c>
      <c r="W82" t="str">
        <f t="shared" si="2"/>
        <v/>
      </c>
      <c r="X82" t="str">
        <f t="shared" ref="X82:Y120" si="3">PROPER(V82)</f>
        <v/>
      </c>
      <c r="Y82" t="str">
        <f t="shared" si="3"/>
        <v/>
      </c>
    </row>
    <row r="83" spans="22:25" x14ac:dyDescent="0.2">
      <c r="V83" t="str">
        <f t="shared" si="2"/>
        <v/>
      </c>
      <c r="W83" t="str">
        <f t="shared" si="2"/>
        <v/>
      </c>
      <c r="X83" t="str">
        <f t="shared" si="3"/>
        <v/>
      </c>
      <c r="Y83" t="str">
        <f t="shared" si="3"/>
        <v/>
      </c>
    </row>
    <row r="84" spans="22:25" x14ac:dyDescent="0.2">
      <c r="V84" t="str">
        <f t="shared" si="2"/>
        <v/>
      </c>
      <c r="W84" t="str">
        <f t="shared" si="2"/>
        <v/>
      </c>
      <c r="X84" t="str">
        <f t="shared" si="3"/>
        <v/>
      </c>
      <c r="Y84" t="str">
        <f t="shared" si="3"/>
        <v/>
      </c>
    </row>
    <row r="85" spans="22:25" x14ac:dyDescent="0.2">
      <c r="V85" t="str">
        <f t="shared" si="2"/>
        <v/>
      </c>
      <c r="W85" t="str">
        <f t="shared" si="2"/>
        <v/>
      </c>
      <c r="X85" t="str">
        <f t="shared" si="3"/>
        <v/>
      </c>
      <c r="Y85" t="str">
        <f t="shared" si="3"/>
        <v/>
      </c>
    </row>
    <row r="86" spans="22:25" x14ac:dyDescent="0.2">
      <c r="V86" t="str">
        <f t="shared" si="2"/>
        <v/>
      </c>
      <c r="W86" t="str">
        <f t="shared" si="2"/>
        <v/>
      </c>
      <c r="X86" t="str">
        <f t="shared" si="3"/>
        <v/>
      </c>
      <c r="Y86" t="str">
        <f t="shared" si="3"/>
        <v/>
      </c>
    </row>
    <row r="87" spans="22:25" x14ac:dyDescent="0.2">
      <c r="V87" t="str">
        <f t="shared" si="2"/>
        <v/>
      </c>
      <c r="W87" t="str">
        <f t="shared" si="2"/>
        <v/>
      </c>
      <c r="X87" t="str">
        <f t="shared" si="3"/>
        <v/>
      </c>
      <c r="Y87" t="str">
        <f t="shared" si="3"/>
        <v/>
      </c>
    </row>
    <row r="88" spans="22:25" x14ac:dyDescent="0.2">
      <c r="V88" t="str">
        <f t="shared" si="2"/>
        <v/>
      </c>
      <c r="W88" t="str">
        <f t="shared" si="2"/>
        <v/>
      </c>
      <c r="X88" t="str">
        <f t="shared" si="3"/>
        <v/>
      </c>
      <c r="Y88" t="str">
        <f t="shared" si="3"/>
        <v/>
      </c>
    </row>
    <row r="89" spans="22:25" x14ac:dyDescent="0.2">
      <c r="V89" t="str">
        <f t="shared" si="2"/>
        <v/>
      </c>
      <c r="W89" t="str">
        <f t="shared" si="2"/>
        <v/>
      </c>
      <c r="X89" t="str">
        <f t="shared" si="3"/>
        <v/>
      </c>
      <c r="Y89" t="str">
        <f t="shared" si="3"/>
        <v/>
      </c>
    </row>
    <row r="90" spans="22:25" x14ac:dyDescent="0.2">
      <c r="V90" t="str">
        <f t="shared" si="2"/>
        <v/>
      </c>
      <c r="W90" t="str">
        <f t="shared" si="2"/>
        <v/>
      </c>
      <c r="X90" t="str">
        <f t="shared" si="3"/>
        <v/>
      </c>
      <c r="Y90" t="str">
        <f t="shared" si="3"/>
        <v/>
      </c>
    </row>
    <row r="91" spans="22:25" x14ac:dyDescent="0.2">
      <c r="V91" t="str">
        <f t="shared" si="2"/>
        <v/>
      </c>
      <c r="W91" t="str">
        <f t="shared" si="2"/>
        <v/>
      </c>
      <c r="X91" t="str">
        <f t="shared" si="3"/>
        <v/>
      </c>
      <c r="Y91" t="str">
        <f t="shared" si="3"/>
        <v/>
      </c>
    </row>
    <row r="92" spans="22:25" x14ac:dyDescent="0.2">
      <c r="V92" t="str">
        <f t="shared" si="2"/>
        <v/>
      </c>
      <c r="W92" t="str">
        <f t="shared" si="2"/>
        <v/>
      </c>
      <c r="X92" t="str">
        <f t="shared" si="3"/>
        <v/>
      </c>
      <c r="Y92" t="str">
        <f t="shared" si="3"/>
        <v/>
      </c>
    </row>
    <row r="93" spans="22:25" x14ac:dyDescent="0.2">
      <c r="V93" t="str">
        <f t="shared" si="2"/>
        <v/>
      </c>
      <c r="W93" t="str">
        <f t="shared" si="2"/>
        <v/>
      </c>
      <c r="X93" t="str">
        <f t="shared" si="3"/>
        <v/>
      </c>
      <c r="Y93" t="str">
        <f t="shared" si="3"/>
        <v/>
      </c>
    </row>
    <row r="94" spans="22:25" x14ac:dyDescent="0.2">
      <c r="V94" t="str">
        <f t="shared" si="2"/>
        <v/>
      </c>
      <c r="W94" t="str">
        <f t="shared" si="2"/>
        <v/>
      </c>
      <c r="X94" t="str">
        <f t="shared" si="3"/>
        <v/>
      </c>
      <c r="Y94" t="str">
        <f t="shared" si="3"/>
        <v/>
      </c>
    </row>
    <row r="95" spans="22:25" x14ac:dyDescent="0.2">
      <c r="V95" t="str">
        <f t="shared" si="2"/>
        <v/>
      </c>
      <c r="W95" t="str">
        <f t="shared" si="2"/>
        <v/>
      </c>
      <c r="X95" t="str">
        <f t="shared" si="3"/>
        <v/>
      </c>
      <c r="Y95" t="str">
        <f t="shared" si="3"/>
        <v/>
      </c>
    </row>
    <row r="96" spans="22:25" x14ac:dyDescent="0.2">
      <c r="V96" t="str">
        <f t="shared" si="2"/>
        <v/>
      </c>
      <c r="W96" t="str">
        <f t="shared" si="2"/>
        <v/>
      </c>
      <c r="X96" t="str">
        <f t="shared" si="3"/>
        <v/>
      </c>
      <c r="Y96" t="str">
        <f t="shared" si="3"/>
        <v/>
      </c>
    </row>
    <row r="97" spans="22:25" x14ac:dyDescent="0.2">
      <c r="V97" t="str">
        <f t="shared" si="2"/>
        <v/>
      </c>
      <c r="W97" t="str">
        <f t="shared" si="2"/>
        <v/>
      </c>
      <c r="X97" t="str">
        <f t="shared" si="3"/>
        <v/>
      </c>
      <c r="Y97" t="str">
        <f t="shared" si="3"/>
        <v/>
      </c>
    </row>
    <row r="98" spans="22:25" x14ac:dyDescent="0.2">
      <c r="V98" t="str">
        <f t="shared" si="2"/>
        <v/>
      </c>
      <c r="W98" t="str">
        <f t="shared" si="2"/>
        <v/>
      </c>
      <c r="X98" t="str">
        <f t="shared" si="3"/>
        <v/>
      </c>
      <c r="Y98" t="str">
        <f t="shared" si="3"/>
        <v/>
      </c>
    </row>
    <row r="99" spans="22:25" x14ac:dyDescent="0.2">
      <c r="V99" t="str">
        <f t="shared" si="2"/>
        <v/>
      </c>
      <c r="W99" t="str">
        <f t="shared" si="2"/>
        <v/>
      </c>
      <c r="X99" t="str">
        <f t="shared" si="3"/>
        <v/>
      </c>
      <c r="Y99" t="str">
        <f t="shared" si="3"/>
        <v/>
      </c>
    </row>
    <row r="100" spans="22:25" x14ac:dyDescent="0.2">
      <c r="V100" t="str">
        <f t="shared" si="2"/>
        <v/>
      </c>
      <c r="W100" t="str">
        <f t="shared" si="2"/>
        <v/>
      </c>
      <c r="X100" t="str">
        <f t="shared" si="3"/>
        <v/>
      </c>
      <c r="Y100" t="str">
        <f t="shared" si="3"/>
        <v/>
      </c>
    </row>
    <row r="101" spans="22:25" x14ac:dyDescent="0.2">
      <c r="V101" t="str">
        <f t="shared" si="2"/>
        <v/>
      </c>
      <c r="W101" t="str">
        <f t="shared" si="2"/>
        <v/>
      </c>
      <c r="X101" t="str">
        <f t="shared" si="3"/>
        <v/>
      </c>
      <c r="Y101" t="str">
        <f t="shared" si="3"/>
        <v/>
      </c>
    </row>
    <row r="102" spans="22:25" x14ac:dyDescent="0.2">
      <c r="V102" t="str">
        <f t="shared" si="2"/>
        <v/>
      </c>
      <c r="W102" t="str">
        <f t="shared" si="2"/>
        <v/>
      </c>
      <c r="X102" t="str">
        <f t="shared" si="3"/>
        <v/>
      </c>
      <c r="Y102" t="str">
        <f t="shared" si="3"/>
        <v/>
      </c>
    </row>
    <row r="103" spans="22:25" x14ac:dyDescent="0.2">
      <c r="V103" t="str">
        <f t="shared" si="2"/>
        <v/>
      </c>
      <c r="W103" t="str">
        <f t="shared" si="2"/>
        <v/>
      </c>
      <c r="X103" t="str">
        <f t="shared" si="3"/>
        <v/>
      </c>
      <c r="Y103" t="str">
        <f t="shared" si="3"/>
        <v/>
      </c>
    </row>
    <row r="104" spans="22:25" x14ac:dyDescent="0.2">
      <c r="V104" t="str">
        <f t="shared" si="2"/>
        <v/>
      </c>
      <c r="W104" t="str">
        <f t="shared" si="2"/>
        <v/>
      </c>
      <c r="X104" t="str">
        <f t="shared" si="3"/>
        <v/>
      </c>
      <c r="Y104" t="str">
        <f t="shared" si="3"/>
        <v/>
      </c>
    </row>
    <row r="105" spans="22:25" x14ac:dyDescent="0.2">
      <c r="V105" t="str">
        <f t="shared" si="2"/>
        <v/>
      </c>
      <c r="W105" t="str">
        <f t="shared" si="2"/>
        <v/>
      </c>
      <c r="X105" t="str">
        <f t="shared" si="3"/>
        <v/>
      </c>
      <c r="Y105" t="str">
        <f t="shared" si="3"/>
        <v/>
      </c>
    </row>
    <row r="106" spans="22:25" x14ac:dyDescent="0.2">
      <c r="V106" t="str">
        <f t="shared" si="2"/>
        <v/>
      </c>
      <c r="W106" t="str">
        <f t="shared" si="2"/>
        <v/>
      </c>
      <c r="X106" t="str">
        <f t="shared" si="3"/>
        <v/>
      </c>
      <c r="Y106" t="str">
        <f t="shared" si="3"/>
        <v/>
      </c>
    </row>
    <row r="107" spans="22:25" x14ac:dyDescent="0.2">
      <c r="V107" t="str">
        <f t="shared" si="2"/>
        <v/>
      </c>
      <c r="W107" t="str">
        <f t="shared" si="2"/>
        <v/>
      </c>
      <c r="X107" t="str">
        <f t="shared" si="3"/>
        <v/>
      </c>
      <c r="Y107" t="str">
        <f t="shared" si="3"/>
        <v/>
      </c>
    </row>
    <row r="108" spans="22:25" x14ac:dyDescent="0.2">
      <c r="V108" t="str">
        <f t="shared" si="2"/>
        <v/>
      </c>
      <c r="W108" t="str">
        <f t="shared" si="2"/>
        <v/>
      </c>
      <c r="X108" t="str">
        <f t="shared" si="3"/>
        <v/>
      </c>
      <c r="Y108" t="str">
        <f t="shared" si="3"/>
        <v/>
      </c>
    </row>
    <row r="109" spans="22:25" x14ac:dyDescent="0.2">
      <c r="V109" t="str">
        <f t="shared" si="2"/>
        <v/>
      </c>
      <c r="W109" t="str">
        <f t="shared" si="2"/>
        <v/>
      </c>
      <c r="X109" t="str">
        <f t="shared" si="3"/>
        <v/>
      </c>
      <c r="Y109" t="str">
        <f t="shared" si="3"/>
        <v/>
      </c>
    </row>
    <row r="110" spans="22:25" x14ac:dyDescent="0.2">
      <c r="V110" t="str">
        <f t="shared" si="2"/>
        <v/>
      </c>
      <c r="W110" t="str">
        <f t="shared" si="2"/>
        <v/>
      </c>
      <c r="X110" t="str">
        <f t="shared" si="3"/>
        <v/>
      </c>
      <c r="Y110" t="str">
        <f t="shared" si="3"/>
        <v/>
      </c>
    </row>
    <row r="111" spans="22:25" x14ac:dyDescent="0.2">
      <c r="V111" t="str">
        <f t="shared" si="2"/>
        <v/>
      </c>
      <c r="W111" t="str">
        <f t="shared" si="2"/>
        <v/>
      </c>
      <c r="X111" t="str">
        <f t="shared" si="3"/>
        <v/>
      </c>
      <c r="Y111" t="str">
        <f t="shared" si="3"/>
        <v/>
      </c>
    </row>
    <row r="112" spans="22:25" x14ac:dyDescent="0.2">
      <c r="V112" t="str">
        <f t="shared" si="2"/>
        <v/>
      </c>
      <c r="W112" t="str">
        <f t="shared" si="2"/>
        <v/>
      </c>
      <c r="X112" t="str">
        <f t="shared" si="3"/>
        <v/>
      </c>
      <c r="Y112" t="str">
        <f t="shared" si="3"/>
        <v/>
      </c>
    </row>
    <row r="113" spans="22:25" x14ac:dyDescent="0.2">
      <c r="V113" t="str">
        <f t="shared" si="2"/>
        <v/>
      </c>
      <c r="W113" t="str">
        <f t="shared" si="2"/>
        <v/>
      </c>
      <c r="X113" t="str">
        <f t="shared" si="3"/>
        <v/>
      </c>
      <c r="Y113" t="str">
        <f t="shared" si="3"/>
        <v/>
      </c>
    </row>
    <row r="114" spans="22:25" x14ac:dyDescent="0.2">
      <c r="V114" t="str">
        <f t="shared" si="2"/>
        <v/>
      </c>
      <c r="W114" t="str">
        <f t="shared" si="2"/>
        <v/>
      </c>
      <c r="X114" t="str">
        <f t="shared" si="3"/>
        <v/>
      </c>
      <c r="Y114" t="str">
        <f t="shared" si="3"/>
        <v/>
      </c>
    </row>
    <row r="115" spans="22:25" x14ac:dyDescent="0.2">
      <c r="V115" t="str">
        <f t="shared" si="2"/>
        <v/>
      </c>
      <c r="W115" t="str">
        <f t="shared" si="2"/>
        <v/>
      </c>
      <c r="X115" t="str">
        <f t="shared" si="3"/>
        <v/>
      </c>
      <c r="Y115" t="str">
        <f t="shared" si="3"/>
        <v/>
      </c>
    </row>
    <row r="116" spans="22:25" x14ac:dyDescent="0.2">
      <c r="V116" t="str">
        <f t="shared" si="2"/>
        <v/>
      </c>
      <c r="W116" t="str">
        <f t="shared" si="2"/>
        <v/>
      </c>
      <c r="X116" t="str">
        <f t="shared" si="3"/>
        <v/>
      </c>
      <c r="Y116" t="str">
        <f t="shared" si="3"/>
        <v/>
      </c>
    </row>
    <row r="117" spans="22:25" x14ac:dyDescent="0.2">
      <c r="V117" t="str">
        <f t="shared" si="2"/>
        <v/>
      </c>
      <c r="W117" t="str">
        <f t="shared" si="2"/>
        <v/>
      </c>
      <c r="X117" t="str">
        <f t="shared" si="3"/>
        <v/>
      </c>
      <c r="Y117" t="str">
        <f t="shared" si="3"/>
        <v/>
      </c>
    </row>
    <row r="118" spans="22:25" x14ac:dyDescent="0.2">
      <c r="V118" t="str">
        <f t="shared" si="2"/>
        <v/>
      </c>
      <c r="W118" t="str">
        <f t="shared" si="2"/>
        <v/>
      </c>
      <c r="X118" t="str">
        <f t="shared" si="3"/>
        <v/>
      </c>
      <c r="Y118" t="str">
        <f t="shared" si="3"/>
        <v/>
      </c>
    </row>
    <row r="119" spans="22:25" x14ac:dyDescent="0.2">
      <c r="V119" t="str">
        <f t="shared" si="2"/>
        <v/>
      </c>
      <c r="W119" t="str">
        <f t="shared" si="2"/>
        <v/>
      </c>
      <c r="X119" t="str">
        <f t="shared" si="3"/>
        <v/>
      </c>
      <c r="Y119" t="str">
        <f t="shared" si="3"/>
        <v/>
      </c>
    </row>
    <row r="120" spans="22:25" x14ac:dyDescent="0.2">
      <c r="V120" t="str">
        <f t="shared" si="2"/>
        <v/>
      </c>
      <c r="W120" t="str">
        <f t="shared" si="2"/>
        <v/>
      </c>
      <c r="X120" t="str">
        <f t="shared" si="3"/>
        <v/>
      </c>
      <c r="Y120" t="str">
        <f t="shared" si="3"/>
        <v/>
      </c>
    </row>
  </sheetData>
  <mergeCells count="2">
    <mergeCell ref="A4:D35"/>
    <mergeCell ref="A3:D3"/>
  </mergeCells>
  <conditionalFormatting sqref="O4:O17">
    <cfRule type="dataBar" priority="2">
      <dataBar>
        <cfvo type="min"/>
        <cfvo type="max"/>
        <color rgb="FF638EC6"/>
      </dataBar>
      <extLst>
        <ext xmlns:x14="http://schemas.microsoft.com/office/spreadsheetml/2009/9/main" uri="{B025F937-C7B1-47D3-B67F-A62EFF666E3E}">
          <x14:id>{E86081C3-1C84-43D5-B0CA-CAC4061A1188}</x14:id>
        </ext>
      </extLst>
    </cfRule>
  </conditionalFormatting>
  <conditionalFormatting sqref="S4:S17">
    <cfRule type="aboveAverage" dxfId="14" priority="1" aboveAverage="0"/>
  </conditionalFormatting>
  <pageMargins left="0.7" right="0.7" top="0.75" bottom="0.75" header="0.3" footer="0.3"/>
  <tableParts count="2">
    <tablePart r:id="rId1"/>
    <tablePart r:id="rId2"/>
  </tableParts>
  <extLst>
    <ext xmlns:x14="http://schemas.microsoft.com/office/spreadsheetml/2009/9/main" uri="{78C0D931-6437-407d-A8EE-F0AAD7539E65}">
      <x14:conditionalFormattings>
        <x14:conditionalFormatting xmlns:xm="http://schemas.microsoft.com/office/excel/2006/main">
          <x14:cfRule type="dataBar" id="{E86081C3-1C84-43D5-B0CA-CAC4061A1188}">
            <x14:dataBar minLength="0" maxLength="100" gradient="0">
              <x14:cfvo type="autoMin"/>
              <x14:cfvo type="autoMax"/>
              <x14:negativeFillColor rgb="FFFF0000"/>
              <x14:axisColor rgb="FF000000"/>
            </x14:dataBar>
          </x14:cfRule>
          <xm:sqref>O4:O17</xm:sqref>
        </x14:conditionalFormatting>
      </x14:conditionalFormatting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tabColor theme="8" tint="-0.249977111117893"/>
  </sheetPr>
  <dimension ref="A2:Y120"/>
  <sheetViews>
    <sheetView workbookViewId="0"/>
  </sheetViews>
  <sheetFormatPr baseColWidth="10" defaultColWidth="8.83203125" defaultRowHeight="15" x14ac:dyDescent="0.2"/>
  <cols>
    <col min="6" max="6" width="22.6640625" customWidth="1"/>
    <col min="7" max="7" width="29.1640625" customWidth="1"/>
    <col min="8" max="8" width="35" customWidth="1"/>
    <col min="9" max="9" width="15" customWidth="1"/>
    <col min="10" max="10" width="16.1640625" customWidth="1"/>
    <col min="11" max="11" width="16.5" customWidth="1"/>
    <col min="12" max="12" width="17.6640625" customWidth="1"/>
    <col min="13" max="13" width="18.6640625" customWidth="1"/>
    <col min="14" max="14" width="24.1640625" customWidth="1"/>
    <col min="15" max="15" width="28.1640625" bestFit="1" customWidth="1"/>
    <col min="16" max="16" width="18.5" bestFit="1" customWidth="1"/>
    <col min="17" max="17" width="19.5" bestFit="1" customWidth="1"/>
    <col min="18" max="18" width="12" bestFit="1" customWidth="1"/>
    <col min="19" max="19" width="11.5" customWidth="1"/>
    <col min="20" max="20" width="21.6640625" customWidth="1"/>
    <col min="21" max="21" width="18.5" customWidth="1"/>
    <col min="22" max="22" width="19.6640625" customWidth="1"/>
    <col min="23" max="23" width="18.6640625" customWidth="1"/>
    <col min="24" max="24" width="17.6640625" customWidth="1"/>
    <col min="25" max="25" width="16.5" customWidth="1"/>
  </cols>
  <sheetData>
    <row r="2" spans="1:22" ht="16" thickBot="1" x14ac:dyDescent="0.25"/>
    <row r="3" spans="1:22" ht="22" thickBot="1" x14ac:dyDescent="0.3">
      <c r="A3" s="87" t="s">
        <v>316</v>
      </c>
      <c r="B3" s="88"/>
      <c r="C3" s="88"/>
      <c r="D3" s="89"/>
      <c r="F3" t="s">
        <v>2</v>
      </c>
      <c r="G3" t="s">
        <v>305</v>
      </c>
      <c r="H3" t="s">
        <v>3</v>
      </c>
      <c r="I3" t="s">
        <v>4</v>
      </c>
      <c r="J3" t="s">
        <v>152</v>
      </c>
      <c r="K3" t="s">
        <v>5</v>
      </c>
      <c r="L3" t="s">
        <v>6</v>
      </c>
      <c r="M3" t="s">
        <v>7</v>
      </c>
      <c r="N3" t="s">
        <v>12</v>
      </c>
      <c r="O3" t="s">
        <v>20</v>
      </c>
      <c r="P3" t="s">
        <v>21</v>
      </c>
      <c r="Q3" t="s">
        <v>22</v>
      </c>
      <c r="R3" t="s">
        <v>23</v>
      </c>
      <c r="S3" t="s">
        <v>24</v>
      </c>
      <c r="T3" t="s">
        <v>28</v>
      </c>
      <c r="U3" t="s">
        <v>58</v>
      </c>
      <c r="V3" t="s">
        <v>295</v>
      </c>
    </row>
    <row r="4" spans="1:22" ht="15" customHeight="1" x14ac:dyDescent="0.2">
      <c r="A4" s="85" t="s">
        <v>311</v>
      </c>
      <c r="B4" s="85"/>
      <c r="C4" s="85"/>
      <c r="D4" s="85"/>
      <c r="F4">
        <v>14638</v>
      </c>
      <c r="G4" t="s">
        <v>296</v>
      </c>
      <c r="H4" t="s">
        <v>35</v>
      </c>
      <c r="I4" t="s">
        <v>45</v>
      </c>
      <c r="J4" t="str">
        <f>CONCATENATE(Table7910111314151719[[#This Row],[First Name]], " ", Table7910111314151719[[#This Row],[Last Name]])</f>
        <v>Caroline Diener</v>
      </c>
      <c r="K4" t="s">
        <v>53</v>
      </c>
      <c r="L4" t="s">
        <v>81</v>
      </c>
      <c r="M4">
        <v>12</v>
      </c>
      <c r="N4" t="s">
        <v>82</v>
      </c>
      <c r="O4">
        <v>72000</v>
      </c>
      <c r="P4">
        <v>20000</v>
      </c>
      <c r="S4" s="64">
        <f>SUM(Table7910111314151719[[#This Row],[2016 Annual Base Salary]]+Table7910111314151719[[#This Row],[2016 Annual Bonus
(at target)]]+Table7910111314151719[[#This Row],[2016 AEI
(at target)]]+Table7910111314151719[[#This Row],[2016 MTB
(at target)]])</f>
        <v>92000</v>
      </c>
      <c r="T4" t="s">
        <v>29</v>
      </c>
      <c r="U4" t="s">
        <v>29</v>
      </c>
      <c r="V4">
        <f>Table7910111314151719[[#This Row],[2016 TTDC]]*Table11[Budget Allocated]</f>
        <v>4600</v>
      </c>
    </row>
    <row r="5" spans="1:22" x14ac:dyDescent="0.2">
      <c r="A5" s="86"/>
      <c r="B5" s="86"/>
      <c r="C5" s="86"/>
      <c r="D5" s="86"/>
      <c r="F5">
        <v>39426</v>
      </c>
      <c r="G5" t="s">
        <v>297</v>
      </c>
      <c r="H5" t="s">
        <v>37</v>
      </c>
      <c r="I5" t="s">
        <v>47</v>
      </c>
      <c r="J5" t="str">
        <f>CONCATENATE(Table7910111314151719[[#This Row],[First Name]], " ", Table7910111314151719[[#This Row],[Last Name]])</f>
        <v>Cristina Taft</v>
      </c>
      <c r="K5" t="s">
        <v>54</v>
      </c>
      <c r="L5" t="s">
        <v>77</v>
      </c>
      <c r="M5">
        <v>10</v>
      </c>
      <c r="N5" t="s">
        <v>82</v>
      </c>
      <c r="O5">
        <v>60000</v>
      </c>
      <c r="P5">
        <v>12000</v>
      </c>
      <c r="S5" s="64">
        <f>SUM(Table7910111314151719[[#This Row],[2016 Annual Base Salary]]+Table7910111314151719[[#This Row],[2016 Annual Bonus
(at target)]]+Table7910111314151719[[#This Row],[2016 AEI
(at target)]]+Table7910111314151719[[#This Row],[2016 MTB
(at target)]])</f>
        <v>72000</v>
      </c>
      <c r="T5" t="s">
        <v>29</v>
      </c>
      <c r="U5" t="s">
        <v>30</v>
      </c>
      <c r="V5">
        <f>Table7910111314151719[[#This Row],[2016 TTDC]]*Table11[Budget Allocated]</f>
        <v>3600</v>
      </c>
    </row>
    <row r="6" spans="1:22" x14ac:dyDescent="0.2">
      <c r="A6" s="86"/>
      <c r="B6" s="86"/>
      <c r="C6" s="86"/>
      <c r="D6" s="86"/>
      <c r="F6">
        <v>39874</v>
      </c>
      <c r="G6" t="s">
        <v>298</v>
      </c>
      <c r="H6" t="s">
        <v>36</v>
      </c>
      <c r="I6" t="s">
        <v>46</v>
      </c>
      <c r="J6" t="str">
        <f>CONCATENATE(Table7910111314151719[[#This Row],[First Name]], " ", Table7910111314151719[[#This Row],[Last Name]])</f>
        <v>Ingrid White</v>
      </c>
      <c r="K6" t="s">
        <v>53</v>
      </c>
      <c r="L6" t="s">
        <v>76</v>
      </c>
      <c r="M6">
        <v>11</v>
      </c>
      <c r="N6" t="s">
        <v>82</v>
      </c>
      <c r="O6">
        <v>64412.307692307688</v>
      </c>
      <c r="P6">
        <v>12000</v>
      </c>
      <c r="S6" s="64">
        <f>SUM(Table7910111314151719[[#This Row],[2016 Annual Base Salary]]+Table7910111314151719[[#This Row],[2016 Annual Bonus
(at target)]]+Table7910111314151719[[#This Row],[2016 AEI
(at target)]]+Table7910111314151719[[#This Row],[2016 MTB
(at target)]])</f>
        <v>76412.307692307688</v>
      </c>
      <c r="T6" t="s">
        <v>29</v>
      </c>
      <c r="U6" t="s">
        <v>29</v>
      </c>
      <c r="V6">
        <f>Table7910111314151719[[#This Row],[2016 TTDC]]*Table11[Budget Allocated]</f>
        <v>3820.6153846153848</v>
      </c>
    </row>
    <row r="7" spans="1:22" x14ac:dyDescent="0.2">
      <c r="A7" s="86"/>
      <c r="B7" s="86"/>
      <c r="C7" s="86"/>
      <c r="D7" s="86"/>
      <c r="F7">
        <v>154987</v>
      </c>
      <c r="G7" t="s">
        <v>299</v>
      </c>
      <c r="H7" t="s">
        <v>26</v>
      </c>
      <c r="I7" t="s">
        <v>27</v>
      </c>
      <c r="J7" t="str">
        <f>CONCATENATE(Table7910111314151719[[#This Row],[First Name]], " ", Table7910111314151719[[#This Row],[Last Name]])</f>
        <v>Jane Deer</v>
      </c>
      <c r="K7" t="s">
        <v>52</v>
      </c>
      <c r="L7" t="s">
        <v>55</v>
      </c>
      <c r="M7">
        <v>10</v>
      </c>
      <c r="N7" t="s">
        <v>82</v>
      </c>
      <c r="O7">
        <v>30000</v>
      </c>
      <c r="P7">
        <v>10000</v>
      </c>
      <c r="S7" s="64">
        <f>SUM(Table7910111314151719[[#This Row],[2016 Annual Base Salary]]+Table7910111314151719[[#This Row],[2016 Annual Bonus
(at target)]]+Table7910111314151719[[#This Row],[2016 AEI
(at target)]]+Table7910111314151719[[#This Row],[2016 MTB
(at target)]])</f>
        <v>40000</v>
      </c>
      <c r="T7" t="s">
        <v>29</v>
      </c>
      <c r="U7" t="s">
        <v>29</v>
      </c>
      <c r="V7">
        <f>Table7910111314151719[[#This Row],[2016 TTDC]]*Table11[Budget Allocated]</f>
        <v>2000</v>
      </c>
    </row>
    <row r="8" spans="1:22" x14ac:dyDescent="0.2">
      <c r="A8" s="86"/>
      <c r="B8" s="86"/>
      <c r="C8" s="86"/>
      <c r="D8" s="86"/>
      <c r="F8">
        <v>119871</v>
      </c>
      <c r="G8" t="s">
        <v>299</v>
      </c>
      <c r="H8" t="s">
        <v>31</v>
      </c>
      <c r="I8" t="s">
        <v>42</v>
      </c>
      <c r="J8" t="str">
        <f>CONCATENATE(Table7910111314151719[[#This Row],[First Name]], " ", Table7910111314151719[[#This Row],[Last Name]])</f>
        <v>Jeffrey Smith</v>
      </c>
      <c r="K8" t="s">
        <v>52</v>
      </c>
      <c r="L8" t="s">
        <v>56</v>
      </c>
      <c r="M8">
        <v>14</v>
      </c>
      <c r="N8" t="s">
        <v>14</v>
      </c>
      <c r="O8">
        <v>80000</v>
      </c>
      <c r="P8">
        <v>10000</v>
      </c>
      <c r="S8" s="64">
        <f>SUM(Table7910111314151719[[#This Row],[2016 Annual Base Salary]]+Table7910111314151719[[#This Row],[2016 Annual Bonus
(at target)]]+Table7910111314151719[[#This Row],[2016 AEI
(at target)]]+Table7910111314151719[[#This Row],[2016 MTB
(at target)]])</f>
        <v>90000</v>
      </c>
      <c r="T8" t="s">
        <v>29</v>
      </c>
      <c r="U8" t="s">
        <v>29</v>
      </c>
      <c r="V8">
        <f>Table7910111314151719[[#This Row],[2016 TTDC]]*Table11[Budget Allocated]</f>
        <v>4500</v>
      </c>
    </row>
    <row r="9" spans="1:22" x14ac:dyDescent="0.2">
      <c r="A9" s="86"/>
      <c r="B9" s="86"/>
      <c r="C9" s="86"/>
      <c r="D9" s="86"/>
      <c r="F9">
        <v>1648579</v>
      </c>
      <c r="G9" t="s">
        <v>300</v>
      </c>
      <c r="H9" t="s">
        <v>8</v>
      </c>
      <c r="I9" t="s">
        <v>9</v>
      </c>
      <c r="J9" t="str">
        <f>CONCATENATE(Table7910111314151719[[#This Row],[First Name]], " ", Table7910111314151719[[#This Row],[Last Name]])</f>
        <v>John Doe</v>
      </c>
      <c r="K9" t="s">
        <v>52</v>
      </c>
      <c r="L9" t="s">
        <v>15</v>
      </c>
      <c r="M9">
        <v>15</v>
      </c>
      <c r="N9" t="s">
        <v>14</v>
      </c>
      <c r="O9">
        <v>120000</v>
      </c>
      <c r="P9">
        <v>63000</v>
      </c>
      <c r="Q9">
        <v>63000</v>
      </c>
      <c r="S9" s="64">
        <f>SUM(Table7910111314151719[[#This Row],[2016 Annual Base Salary]]+Table7910111314151719[[#This Row],[2016 Annual Bonus
(at target)]]+Table7910111314151719[[#This Row],[2016 AEI
(at target)]]+Table7910111314151719[[#This Row],[2016 MTB
(at target)]])</f>
        <v>246000</v>
      </c>
      <c r="T9" t="s">
        <v>29</v>
      </c>
      <c r="U9" t="s">
        <v>29</v>
      </c>
      <c r="V9">
        <f>Table7910111314151719[[#This Row],[2016 TTDC]]*Table11[Budget Allocated]</f>
        <v>12300</v>
      </c>
    </row>
    <row r="10" spans="1:22" x14ac:dyDescent="0.2">
      <c r="A10" s="86"/>
      <c r="B10" s="86"/>
      <c r="C10" s="86"/>
      <c r="D10" s="86"/>
      <c r="F10">
        <v>804481</v>
      </c>
      <c r="G10" t="s">
        <v>301</v>
      </c>
      <c r="H10" t="s">
        <v>34</v>
      </c>
      <c r="I10" t="s">
        <v>291</v>
      </c>
      <c r="J10" t="str">
        <f>CONCATENATE(Table7910111314151719[[#This Row],[First Name]], " ", Table7910111314151719[[#This Row],[Last Name]])</f>
        <v>Johnson Johnsson</v>
      </c>
      <c r="K10" t="s">
        <v>53</v>
      </c>
      <c r="L10" t="s">
        <v>80</v>
      </c>
      <c r="M10">
        <v>11</v>
      </c>
      <c r="N10" t="s">
        <v>82</v>
      </c>
      <c r="O10">
        <v>70000</v>
      </c>
      <c r="P10">
        <v>18000</v>
      </c>
      <c r="S10" s="64">
        <f>SUM(Table7910111314151719[[#This Row],[2016 Annual Base Salary]]+Table7910111314151719[[#This Row],[2016 Annual Bonus
(at target)]]+Table7910111314151719[[#This Row],[2016 AEI
(at target)]]+Table7910111314151719[[#This Row],[2016 MTB
(at target)]])</f>
        <v>88000</v>
      </c>
      <c r="T10" t="s">
        <v>29</v>
      </c>
      <c r="U10" t="s">
        <v>29</v>
      </c>
      <c r="V10">
        <f>Table7910111314151719[[#This Row],[2016 TTDC]]*Table11[Budget Allocated]</f>
        <v>4400</v>
      </c>
    </row>
    <row r="11" spans="1:22" x14ac:dyDescent="0.2">
      <c r="A11" s="86"/>
      <c r="B11" s="86"/>
      <c r="C11" s="86"/>
      <c r="D11" s="86"/>
      <c r="F11">
        <v>113225</v>
      </c>
      <c r="G11" t="s">
        <v>302</v>
      </c>
      <c r="H11" t="s">
        <v>39</v>
      </c>
      <c r="I11" t="s">
        <v>49</v>
      </c>
      <c r="J11" t="str">
        <f>CONCATENATE(Table7910111314151719[[#This Row],[First Name]], " ", Table7910111314151719[[#This Row],[Last Name]])</f>
        <v>Kim Jones</v>
      </c>
      <c r="K11" t="s">
        <v>54</v>
      </c>
      <c r="L11" t="s">
        <v>77</v>
      </c>
      <c r="M11">
        <v>10</v>
      </c>
      <c r="N11" t="s">
        <v>82</v>
      </c>
      <c r="O11">
        <v>46008</v>
      </c>
      <c r="P11">
        <v>8000</v>
      </c>
      <c r="S11" s="64">
        <f>SUM(Table7910111314151719[[#This Row],[2016 Annual Base Salary]]+Table7910111314151719[[#This Row],[2016 Annual Bonus
(at target)]]+Table7910111314151719[[#This Row],[2016 AEI
(at target)]]+Table7910111314151719[[#This Row],[2016 MTB
(at target)]])</f>
        <v>54008</v>
      </c>
      <c r="T11" t="s">
        <v>29</v>
      </c>
      <c r="U11" t="s">
        <v>29</v>
      </c>
      <c r="V11">
        <f>Table7910111314151719[[#This Row],[2016 TTDC]]*Table11[Budget Allocated]</f>
        <v>2700.4</v>
      </c>
    </row>
    <row r="12" spans="1:22" x14ac:dyDescent="0.2">
      <c r="A12" s="86"/>
      <c r="B12" s="86"/>
      <c r="C12" s="86"/>
      <c r="D12" s="86"/>
      <c r="F12">
        <v>103998</v>
      </c>
      <c r="G12" t="s">
        <v>303</v>
      </c>
      <c r="H12" t="s">
        <v>40</v>
      </c>
      <c r="I12" t="s">
        <v>50</v>
      </c>
      <c r="J12" t="str">
        <f>CONCATENATE(Table7910111314151719[[#This Row],[First Name]], " ", Table7910111314151719[[#This Row],[Last Name]])</f>
        <v>Robert Rolling</v>
      </c>
      <c r="K12" t="s">
        <v>54</v>
      </c>
      <c r="L12" t="s">
        <v>78</v>
      </c>
      <c r="M12">
        <v>10</v>
      </c>
      <c r="N12" t="s">
        <v>82</v>
      </c>
      <c r="O12">
        <v>63000</v>
      </c>
      <c r="P12">
        <v>11000</v>
      </c>
      <c r="S12" s="64">
        <f>SUM(Table7910111314151719[[#This Row],[2016 Annual Base Salary]]+Table7910111314151719[[#This Row],[2016 Annual Bonus
(at target)]]+Table7910111314151719[[#This Row],[2016 AEI
(at target)]]+Table7910111314151719[[#This Row],[2016 MTB
(at target)]])</f>
        <v>74000</v>
      </c>
      <c r="T12" t="s">
        <v>29</v>
      </c>
      <c r="U12" t="s">
        <v>29</v>
      </c>
      <c r="V12">
        <f>Table7910111314151719[[#This Row],[2016 TTDC]]*Table11[Budget Allocated]</f>
        <v>3700</v>
      </c>
    </row>
    <row r="13" spans="1:22" x14ac:dyDescent="0.2">
      <c r="A13" s="86"/>
      <c r="B13" s="86"/>
      <c r="C13" s="86"/>
      <c r="D13" s="86"/>
      <c r="F13">
        <v>804166</v>
      </c>
      <c r="G13" t="s">
        <v>298</v>
      </c>
      <c r="H13" t="s">
        <v>32</v>
      </c>
      <c r="I13" t="s">
        <v>43</v>
      </c>
      <c r="J13" t="str">
        <f>CONCATENATE(Table7910111314151719[[#This Row],[First Name]], " ", Table7910111314151719[[#This Row],[Last Name]])</f>
        <v>Samuel Beacher</v>
      </c>
      <c r="K13" t="s">
        <v>52</v>
      </c>
      <c r="L13" t="s">
        <v>76</v>
      </c>
      <c r="M13">
        <v>11</v>
      </c>
      <c r="N13" t="s">
        <v>82</v>
      </c>
      <c r="O13">
        <v>70000</v>
      </c>
      <c r="P13">
        <v>7000</v>
      </c>
      <c r="S13" s="64">
        <f>SUM(Table7910111314151719[[#This Row],[2016 Annual Base Salary]]+Table7910111314151719[[#This Row],[2016 Annual Bonus
(at target)]]+Table7910111314151719[[#This Row],[2016 AEI
(at target)]]+Table7910111314151719[[#This Row],[2016 MTB
(at target)]])</f>
        <v>77000</v>
      </c>
      <c r="T13" t="s">
        <v>29</v>
      </c>
      <c r="U13" t="s">
        <v>29</v>
      </c>
      <c r="V13">
        <f>Table7910111314151719[[#This Row],[2016 TTDC]]*Table11[Budget Allocated]</f>
        <v>3850</v>
      </c>
    </row>
    <row r="14" spans="1:22" x14ac:dyDescent="0.2">
      <c r="A14" s="86"/>
      <c r="B14" s="86"/>
      <c r="C14" s="86"/>
      <c r="D14" s="86"/>
      <c r="F14">
        <v>39209</v>
      </c>
      <c r="G14" t="s">
        <v>298</v>
      </c>
      <c r="H14" t="s">
        <v>38</v>
      </c>
      <c r="I14" t="s">
        <v>48</v>
      </c>
      <c r="J14" t="str">
        <f>CONCATENATE(Table7910111314151719[[#This Row],[First Name]], " ", Table7910111314151719[[#This Row],[Last Name]])</f>
        <v>Semrel Mousta</v>
      </c>
      <c r="K14" t="s">
        <v>54</v>
      </c>
      <c r="L14" t="s">
        <v>77</v>
      </c>
      <c r="M14">
        <v>11</v>
      </c>
      <c r="N14" t="s">
        <v>82</v>
      </c>
      <c r="O14">
        <v>70008</v>
      </c>
      <c r="P14">
        <v>20000</v>
      </c>
      <c r="S14" s="64">
        <f>SUM(Table7910111314151719[[#This Row],[2016 Annual Base Salary]]+Table7910111314151719[[#This Row],[2016 Annual Bonus
(at target)]]+Table7910111314151719[[#This Row],[2016 AEI
(at target)]]+Table7910111314151719[[#This Row],[2016 MTB
(at target)]])</f>
        <v>90008</v>
      </c>
      <c r="T14" t="s">
        <v>29</v>
      </c>
      <c r="U14" t="s">
        <v>29</v>
      </c>
      <c r="V14">
        <f>Table7910111314151719[[#This Row],[2016 TTDC]]*Table11[Budget Allocated]</f>
        <v>4500.4000000000005</v>
      </c>
    </row>
    <row r="15" spans="1:22" x14ac:dyDescent="0.2">
      <c r="A15" s="86"/>
      <c r="B15" s="86"/>
      <c r="C15" s="86"/>
      <c r="D15" s="86"/>
      <c r="F15">
        <v>1245</v>
      </c>
      <c r="G15" t="s">
        <v>297</v>
      </c>
      <c r="H15" t="s">
        <v>33</v>
      </c>
      <c r="I15" t="s">
        <v>44</v>
      </c>
      <c r="J15" t="str">
        <f>CONCATENATE(Table7910111314151719[[#This Row],[First Name]], " ", Table7910111314151719[[#This Row],[Last Name]])</f>
        <v>Tom Lones</v>
      </c>
      <c r="K15" t="s">
        <v>53</v>
      </c>
      <c r="L15" t="s">
        <v>79</v>
      </c>
      <c r="M15">
        <v>12</v>
      </c>
      <c r="N15" t="s">
        <v>82</v>
      </c>
      <c r="O15">
        <v>46000</v>
      </c>
      <c r="P15">
        <v>11000</v>
      </c>
      <c r="S15" s="64">
        <f>SUM(Table7910111314151719[[#This Row],[2016 Annual Base Salary]]+Table7910111314151719[[#This Row],[2016 Annual Bonus
(at target)]]+Table7910111314151719[[#This Row],[2016 AEI
(at target)]]+Table7910111314151719[[#This Row],[2016 MTB
(at target)]])</f>
        <v>57000</v>
      </c>
      <c r="T15" t="s">
        <v>29</v>
      </c>
      <c r="U15" t="s">
        <v>29</v>
      </c>
      <c r="V15">
        <f>Table7910111314151719[[#This Row],[2016 TTDC]]*Table11[Budget Allocated]</f>
        <v>2850</v>
      </c>
    </row>
    <row r="16" spans="1:22" x14ac:dyDescent="0.2">
      <c r="A16" s="86"/>
      <c r="B16" s="86"/>
      <c r="C16" s="86"/>
      <c r="D16" s="86"/>
      <c r="F16">
        <v>801068</v>
      </c>
      <c r="G16" t="s">
        <v>301</v>
      </c>
      <c r="H16" t="s">
        <v>41</v>
      </c>
      <c r="I16" t="s">
        <v>51</v>
      </c>
      <c r="J16" t="str">
        <f>CONCATENATE(Table7910111314151719[[#This Row],[First Name]], " ", Table7910111314151719[[#This Row],[Last Name]])</f>
        <v>Tony Prince</v>
      </c>
      <c r="K16" t="s">
        <v>54</v>
      </c>
      <c r="L16" t="s">
        <v>78</v>
      </c>
      <c r="M16">
        <v>10</v>
      </c>
      <c r="N16" t="s">
        <v>82</v>
      </c>
      <c r="O16">
        <v>70000</v>
      </c>
      <c r="P16">
        <v>10000</v>
      </c>
      <c r="S16" s="64">
        <f>SUM(Table7910111314151719[[#This Row],[2016 Annual Base Salary]]+Table7910111314151719[[#This Row],[2016 Annual Bonus
(at target)]]+Table7910111314151719[[#This Row],[2016 AEI
(at target)]]+Table7910111314151719[[#This Row],[2016 MTB
(at target)]])</f>
        <v>80000</v>
      </c>
      <c r="T16" t="s">
        <v>29</v>
      </c>
      <c r="U16" t="s">
        <v>29</v>
      </c>
      <c r="V16">
        <f>Table7910111314151719[[#This Row],[2016 TTDC]]*Table11[Budget Allocated]</f>
        <v>4000</v>
      </c>
    </row>
    <row r="17" spans="1:25" x14ac:dyDescent="0.2">
      <c r="A17" s="86"/>
      <c r="B17" s="86"/>
      <c r="C17" s="86"/>
      <c r="D17" s="86"/>
      <c r="F17">
        <v>803352</v>
      </c>
      <c r="G17" t="s">
        <v>296</v>
      </c>
      <c r="H17" t="s">
        <v>35</v>
      </c>
      <c r="I17" t="s">
        <v>45</v>
      </c>
      <c r="J17" t="str">
        <f>CONCATENATE(Table7910111314151719[[#This Row],[First Name]], " ", Table7910111314151719[[#This Row],[Last Name]])</f>
        <v>Caroline Diener</v>
      </c>
      <c r="K17" t="s">
        <v>53</v>
      </c>
      <c r="L17" t="s">
        <v>81</v>
      </c>
      <c r="M17">
        <v>12</v>
      </c>
      <c r="N17" t="s">
        <v>82</v>
      </c>
      <c r="O17">
        <v>72000</v>
      </c>
      <c r="P17">
        <v>20000</v>
      </c>
      <c r="S17" s="64">
        <f>SUM(Table7910111314151719[[#This Row],[2016 Annual Base Salary]]+Table7910111314151719[[#This Row],[2016 Annual Bonus
(at target)]]+Table7910111314151719[[#This Row],[2016 AEI
(at target)]]+Table7910111314151719[[#This Row],[2016 MTB
(at target)]])</f>
        <v>92000</v>
      </c>
      <c r="T17" t="s">
        <v>29</v>
      </c>
      <c r="U17" t="s">
        <v>29</v>
      </c>
      <c r="V17">
        <f>Table7910111314151719[[#This Row],[2016 TTDC]]*Table11[Budget Allocated]</f>
        <v>4600</v>
      </c>
    </row>
    <row r="18" spans="1:25" x14ac:dyDescent="0.2">
      <c r="A18" s="86"/>
      <c r="B18" s="86"/>
      <c r="C18" s="86"/>
      <c r="D18" s="86"/>
      <c r="V18" t="str">
        <f t="shared" ref="V18:W81" si="0">TRIM(G18)</f>
        <v/>
      </c>
      <c r="W18" t="str">
        <f t="shared" si="0"/>
        <v/>
      </c>
      <c r="X18" t="str">
        <f t="shared" ref="X18:Y81" si="1">PROPER(V18)</f>
        <v/>
      </c>
      <c r="Y18" t="str">
        <f t="shared" si="1"/>
        <v/>
      </c>
    </row>
    <row r="19" spans="1:25" x14ac:dyDescent="0.2">
      <c r="A19" s="86"/>
      <c r="B19" s="86"/>
      <c r="C19" s="86"/>
      <c r="D19" s="86"/>
      <c r="F19" t="s">
        <v>7</v>
      </c>
      <c r="G19" t="s">
        <v>194</v>
      </c>
      <c r="V19" t="str">
        <f t="shared" si="0"/>
        <v>(All)</v>
      </c>
      <c r="W19" t="str">
        <f t="shared" si="0"/>
        <v/>
      </c>
      <c r="X19" t="str">
        <f t="shared" si="1"/>
        <v>(All)</v>
      </c>
      <c r="Y19" t="str">
        <f t="shared" si="1"/>
        <v/>
      </c>
    </row>
    <row r="20" spans="1:25" x14ac:dyDescent="0.2">
      <c r="A20" s="86"/>
      <c r="B20" s="86"/>
      <c r="C20" s="86"/>
      <c r="D20" s="86"/>
      <c r="F20" s="60"/>
      <c r="G20" s="60"/>
      <c r="H20" s="60"/>
      <c r="I20" s="60"/>
      <c r="J20" s="60"/>
      <c r="K20" s="60"/>
      <c r="L20" s="60"/>
      <c r="M20" s="60"/>
      <c r="N20" s="60"/>
      <c r="O20" s="60"/>
      <c r="P20" s="60"/>
      <c r="Q20" s="60"/>
      <c r="R20" s="60"/>
      <c r="S20" s="60"/>
      <c r="T20" s="60"/>
      <c r="U20" s="60"/>
      <c r="V20" t="str">
        <f t="shared" si="0"/>
        <v/>
      </c>
      <c r="W20" t="str">
        <f t="shared" si="0"/>
        <v/>
      </c>
      <c r="X20" t="str">
        <f t="shared" si="1"/>
        <v/>
      </c>
      <c r="Y20" t="str">
        <f t="shared" si="1"/>
        <v/>
      </c>
    </row>
    <row r="21" spans="1:25" x14ac:dyDescent="0.2">
      <c r="A21" s="86"/>
      <c r="B21" s="86"/>
      <c r="C21" s="86"/>
      <c r="D21" s="86"/>
      <c r="F21" t="s">
        <v>155</v>
      </c>
      <c r="G21" t="s">
        <v>169</v>
      </c>
      <c r="H21" t="s">
        <v>310</v>
      </c>
      <c r="I21" t="s">
        <v>171</v>
      </c>
      <c r="J21" t="s">
        <v>172</v>
      </c>
      <c r="K21" t="s">
        <v>170</v>
      </c>
      <c r="L21" s="67"/>
      <c r="M21" s="67"/>
      <c r="N21" s="67"/>
      <c r="O21" s="67"/>
      <c r="P21" s="60"/>
      <c r="Q21" s="60"/>
      <c r="R21" s="60"/>
      <c r="S21" s="60"/>
      <c r="T21" s="60"/>
      <c r="U21" s="60"/>
      <c r="Y21" t="str">
        <f t="shared" si="1"/>
        <v/>
      </c>
    </row>
    <row r="22" spans="1:25" x14ac:dyDescent="0.2">
      <c r="A22" s="86"/>
      <c r="B22" s="86"/>
      <c r="C22" s="86"/>
      <c r="D22" s="86"/>
      <c r="F22" s="16" t="s">
        <v>14</v>
      </c>
      <c r="G22" s="22">
        <v>200000</v>
      </c>
      <c r="H22" s="22">
        <v>73000</v>
      </c>
      <c r="I22" s="22">
        <v>63000</v>
      </c>
      <c r="J22" s="22"/>
      <c r="K22" s="22">
        <v>336000</v>
      </c>
      <c r="L22" s="60"/>
      <c r="M22" s="60"/>
      <c r="N22" s="60"/>
      <c r="O22" s="60"/>
      <c r="P22" s="60"/>
      <c r="Q22" s="60"/>
      <c r="R22" s="60"/>
      <c r="S22" s="60"/>
      <c r="T22" s="60"/>
      <c r="U22" s="60"/>
      <c r="Y22" t="str">
        <f t="shared" si="1"/>
        <v/>
      </c>
    </row>
    <row r="23" spans="1:25" x14ac:dyDescent="0.2">
      <c r="A23" s="86"/>
      <c r="B23" s="86"/>
      <c r="C23" s="86"/>
      <c r="D23" s="86"/>
      <c r="F23" s="23" t="s">
        <v>52</v>
      </c>
      <c r="G23" s="22">
        <v>200000</v>
      </c>
      <c r="H23" s="22">
        <v>73000</v>
      </c>
      <c r="I23" s="22">
        <v>63000</v>
      </c>
      <c r="J23" s="22"/>
      <c r="K23" s="22">
        <v>336000</v>
      </c>
      <c r="L23" s="60"/>
      <c r="M23" s="61"/>
      <c r="N23" s="60"/>
      <c r="O23" s="68"/>
      <c r="P23" s="60"/>
      <c r="Q23" s="60"/>
      <c r="R23" s="60"/>
      <c r="S23" s="60"/>
      <c r="T23" s="60"/>
      <c r="U23" s="60"/>
      <c r="Y23" t="str">
        <f t="shared" si="1"/>
        <v/>
      </c>
    </row>
    <row r="24" spans="1:25" x14ac:dyDescent="0.2">
      <c r="A24" s="86"/>
      <c r="B24" s="86"/>
      <c r="C24" s="86"/>
      <c r="D24" s="86"/>
      <c r="F24" s="24" t="s">
        <v>159</v>
      </c>
      <c r="G24" s="22">
        <v>80000</v>
      </c>
      <c r="H24" s="22">
        <v>10000</v>
      </c>
      <c r="I24" s="22"/>
      <c r="J24" s="22"/>
      <c r="K24" s="22">
        <v>90000</v>
      </c>
      <c r="L24" s="60"/>
      <c r="M24" s="60"/>
      <c r="N24" s="60"/>
      <c r="O24" s="60"/>
      <c r="P24" s="60"/>
      <c r="Q24" s="60"/>
      <c r="R24" s="60"/>
      <c r="S24" s="60"/>
      <c r="T24" s="60"/>
      <c r="U24" s="60"/>
      <c r="Y24" t="str">
        <f t="shared" si="1"/>
        <v/>
      </c>
    </row>
    <row r="25" spans="1:25" x14ac:dyDescent="0.2">
      <c r="A25" s="86"/>
      <c r="B25" s="86"/>
      <c r="C25" s="86"/>
      <c r="D25" s="86"/>
      <c r="F25" s="24" t="s">
        <v>160</v>
      </c>
      <c r="G25" s="22">
        <v>120000</v>
      </c>
      <c r="H25" s="22">
        <v>63000</v>
      </c>
      <c r="I25" s="22">
        <v>63000</v>
      </c>
      <c r="J25" s="22"/>
      <c r="K25" s="22">
        <v>246000</v>
      </c>
      <c r="L25" s="60"/>
      <c r="M25" s="60"/>
      <c r="N25" s="60"/>
      <c r="O25" s="60"/>
      <c r="P25" s="60"/>
      <c r="Q25" s="60"/>
      <c r="R25" s="60"/>
      <c r="S25" s="60"/>
      <c r="T25" s="60"/>
      <c r="U25" s="60"/>
      <c r="Y25" t="str">
        <f t="shared" si="1"/>
        <v/>
      </c>
    </row>
    <row r="26" spans="1:25" x14ac:dyDescent="0.2">
      <c r="A26" s="86"/>
      <c r="B26" s="86"/>
      <c r="C26" s="86"/>
      <c r="D26" s="86"/>
      <c r="F26" s="16" t="s">
        <v>82</v>
      </c>
      <c r="G26" s="22">
        <v>733428.30769230775</v>
      </c>
      <c r="H26" s="22">
        <v>159000</v>
      </c>
      <c r="I26" s="22"/>
      <c r="J26" s="22"/>
      <c r="K26" s="22">
        <v>892428.30769230775</v>
      </c>
      <c r="L26" s="60"/>
      <c r="M26" s="60"/>
      <c r="N26" s="60"/>
      <c r="O26" s="60"/>
      <c r="P26" s="60"/>
      <c r="Q26" s="60"/>
      <c r="R26" s="60"/>
      <c r="S26" s="60"/>
      <c r="T26" s="60"/>
      <c r="U26" s="60"/>
      <c r="Y26" t="str">
        <f t="shared" si="1"/>
        <v/>
      </c>
    </row>
    <row r="27" spans="1:25" x14ac:dyDescent="0.2">
      <c r="A27" s="86"/>
      <c r="B27" s="86"/>
      <c r="C27" s="86"/>
      <c r="D27" s="86"/>
      <c r="F27" s="23" t="s">
        <v>54</v>
      </c>
      <c r="G27" s="22">
        <v>309016</v>
      </c>
      <c r="H27" s="22">
        <v>61000</v>
      </c>
      <c r="I27" s="22"/>
      <c r="J27" s="22"/>
      <c r="K27" s="22">
        <v>370016</v>
      </c>
      <c r="L27" s="60"/>
      <c r="M27" s="60"/>
      <c r="N27" s="60"/>
      <c r="O27" s="60"/>
      <c r="P27" s="60"/>
      <c r="Q27" s="60"/>
      <c r="R27" s="60"/>
      <c r="S27" s="60"/>
      <c r="T27" s="60"/>
      <c r="U27" s="60"/>
      <c r="Y27" t="str">
        <f t="shared" si="1"/>
        <v/>
      </c>
    </row>
    <row r="28" spans="1:25" x14ac:dyDescent="0.2">
      <c r="A28" s="86"/>
      <c r="B28" s="86"/>
      <c r="C28" s="86"/>
      <c r="D28" s="86"/>
      <c r="F28" s="24" t="s">
        <v>255</v>
      </c>
      <c r="G28" s="22">
        <v>60000</v>
      </c>
      <c r="H28" s="22">
        <v>12000</v>
      </c>
      <c r="I28" s="22"/>
      <c r="J28" s="22"/>
      <c r="K28" s="22">
        <v>72000</v>
      </c>
      <c r="L28" s="60"/>
      <c r="M28" s="60"/>
      <c r="N28" s="60"/>
      <c r="O28" s="60"/>
      <c r="P28" s="60"/>
      <c r="Q28" s="60"/>
      <c r="R28" s="60"/>
      <c r="S28" s="60"/>
      <c r="T28" s="60"/>
      <c r="U28" s="60"/>
      <c r="Y28" t="str">
        <f t="shared" si="1"/>
        <v/>
      </c>
    </row>
    <row r="29" spans="1:25" x14ac:dyDescent="0.2">
      <c r="A29" s="86"/>
      <c r="B29" s="86"/>
      <c r="C29" s="86"/>
      <c r="D29" s="86"/>
      <c r="F29" s="24" t="s">
        <v>162</v>
      </c>
      <c r="G29" s="22">
        <v>46008</v>
      </c>
      <c r="H29" s="22">
        <v>8000</v>
      </c>
      <c r="I29" s="22"/>
      <c r="J29" s="22"/>
      <c r="K29" s="22">
        <v>54008</v>
      </c>
      <c r="L29" s="60"/>
      <c r="M29" s="60"/>
      <c r="N29" s="60"/>
      <c r="O29" s="60"/>
      <c r="P29" s="60"/>
      <c r="Q29" s="60"/>
      <c r="R29" s="60"/>
      <c r="S29" s="60"/>
      <c r="T29" s="60"/>
      <c r="U29" s="60"/>
      <c r="Y29" t="str">
        <f t="shared" si="1"/>
        <v/>
      </c>
    </row>
    <row r="30" spans="1:25" x14ac:dyDescent="0.2">
      <c r="A30" s="86"/>
      <c r="B30" s="86"/>
      <c r="C30" s="86"/>
      <c r="D30" s="86"/>
      <c r="F30" s="24" t="s">
        <v>163</v>
      </c>
      <c r="G30" s="22">
        <v>63000</v>
      </c>
      <c r="H30" s="22">
        <v>11000</v>
      </c>
      <c r="I30" s="22"/>
      <c r="J30" s="22"/>
      <c r="K30" s="22">
        <v>74000</v>
      </c>
      <c r="L30" s="60"/>
      <c r="M30" s="60"/>
      <c r="N30" s="60"/>
      <c r="O30" s="60"/>
      <c r="P30" s="60"/>
      <c r="Q30" s="60"/>
      <c r="R30" s="60"/>
      <c r="S30" s="60"/>
      <c r="T30" s="60"/>
      <c r="U30" s="60"/>
      <c r="Y30" t="str">
        <f t="shared" si="1"/>
        <v/>
      </c>
    </row>
    <row r="31" spans="1:25" x14ac:dyDescent="0.2">
      <c r="A31" s="86"/>
      <c r="B31" s="86"/>
      <c r="C31" s="86"/>
      <c r="D31" s="86"/>
      <c r="F31" s="24" t="s">
        <v>165</v>
      </c>
      <c r="G31" s="22">
        <v>70008</v>
      </c>
      <c r="H31" s="22">
        <v>20000</v>
      </c>
      <c r="I31" s="22"/>
      <c r="J31" s="22"/>
      <c r="K31" s="22">
        <v>90008</v>
      </c>
      <c r="L31" s="60"/>
      <c r="M31" s="60"/>
      <c r="N31" s="60"/>
      <c r="O31" s="60"/>
      <c r="P31" s="60"/>
      <c r="Q31" s="60"/>
      <c r="R31" s="60"/>
      <c r="S31" s="60"/>
      <c r="T31" s="60"/>
      <c r="U31" s="60"/>
      <c r="Y31" t="str">
        <f t="shared" si="1"/>
        <v/>
      </c>
    </row>
    <row r="32" spans="1:25" x14ac:dyDescent="0.2">
      <c r="A32" s="86"/>
      <c r="B32" s="86"/>
      <c r="C32" s="86"/>
      <c r="D32" s="86"/>
      <c r="F32" s="24" t="s">
        <v>167</v>
      </c>
      <c r="G32" s="22">
        <v>70000</v>
      </c>
      <c r="H32" s="22">
        <v>10000</v>
      </c>
      <c r="I32" s="22"/>
      <c r="J32" s="22"/>
      <c r="K32" s="22">
        <v>80000</v>
      </c>
      <c r="L32" s="60"/>
      <c r="M32" s="60"/>
      <c r="N32" s="60"/>
      <c r="O32" s="60"/>
      <c r="P32" s="60"/>
      <c r="Q32" s="60"/>
      <c r="R32" s="60"/>
      <c r="S32" s="60"/>
      <c r="T32" s="60"/>
      <c r="U32" s="60"/>
      <c r="Y32" t="str">
        <f t="shared" si="1"/>
        <v/>
      </c>
    </row>
    <row r="33" spans="1:25" x14ac:dyDescent="0.2">
      <c r="A33" s="86"/>
      <c r="B33" s="86"/>
      <c r="C33" s="86"/>
      <c r="D33" s="86"/>
      <c r="F33" s="23" t="s">
        <v>53</v>
      </c>
      <c r="G33" s="22">
        <v>324412.30769230769</v>
      </c>
      <c r="H33" s="22">
        <v>81000</v>
      </c>
      <c r="I33" s="22"/>
      <c r="J33" s="22"/>
      <c r="K33" s="22">
        <v>405412.30769230769</v>
      </c>
      <c r="L33" s="60"/>
      <c r="M33" s="60"/>
      <c r="N33" s="60"/>
      <c r="O33" s="60"/>
      <c r="P33" s="60"/>
      <c r="Q33" s="60"/>
      <c r="R33" s="60"/>
      <c r="S33" s="60"/>
      <c r="T33" s="60"/>
      <c r="U33" s="60"/>
      <c r="Y33" t="str">
        <f t="shared" si="1"/>
        <v/>
      </c>
    </row>
    <row r="34" spans="1:25" x14ac:dyDescent="0.2">
      <c r="A34" s="86"/>
      <c r="B34" s="86"/>
      <c r="C34" s="86"/>
      <c r="D34" s="86"/>
      <c r="F34" s="24" t="s">
        <v>156</v>
      </c>
      <c r="G34" s="22">
        <v>144000</v>
      </c>
      <c r="H34" s="22">
        <v>40000</v>
      </c>
      <c r="I34" s="22"/>
      <c r="J34" s="22"/>
      <c r="K34" s="22">
        <v>184000</v>
      </c>
      <c r="L34" s="60"/>
      <c r="M34" s="60"/>
      <c r="N34" s="60"/>
      <c r="O34" s="60"/>
      <c r="P34" s="60"/>
      <c r="Q34" s="60"/>
      <c r="R34" s="60"/>
      <c r="S34" s="60"/>
      <c r="T34" s="60"/>
      <c r="U34" s="60"/>
      <c r="Y34" t="str">
        <f t="shared" si="1"/>
        <v/>
      </c>
    </row>
    <row r="35" spans="1:25" x14ac:dyDescent="0.2">
      <c r="A35" s="86"/>
      <c r="B35" s="86"/>
      <c r="C35" s="86"/>
      <c r="D35" s="86"/>
      <c r="F35" s="24" t="s">
        <v>157</v>
      </c>
      <c r="G35" s="22">
        <v>64412.307692307688</v>
      </c>
      <c r="H35" s="22">
        <v>12000</v>
      </c>
      <c r="I35" s="22"/>
      <c r="J35" s="22"/>
      <c r="K35" s="22">
        <v>76412.307692307688</v>
      </c>
      <c r="L35" s="60"/>
      <c r="M35" s="60"/>
      <c r="N35" s="60"/>
      <c r="O35" s="60"/>
      <c r="P35" s="60"/>
      <c r="Q35" s="60"/>
      <c r="R35" s="60"/>
      <c r="S35" s="60"/>
      <c r="T35" s="60"/>
      <c r="U35" s="60"/>
      <c r="Y35" t="str">
        <f t="shared" si="1"/>
        <v/>
      </c>
    </row>
    <row r="36" spans="1:25" x14ac:dyDescent="0.2">
      <c r="A36" s="86"/>
      <c r="B36" s="86"/>
      <c r="C36" s="86"/>
      <c r="D36" s="86"/>
      <c r="F36" s="24" t="s">
        <v>309</v>
      </c>
      <c r="G36" s="22">
        <v>70000</v>
      </c>
      <c r="H36" s="22">
        <v>18000</v>
      </c>
      <c r="I36" s="22"/>
      <c r="J36" s="22"/>
      <c r="K36" s="22">
        <v>88000</v>
      </c>
      <c r="L36" s="60"/>
      <c r="M36" s="60"/>
      <c r="N36" s="60"/>
      <c r="O36" s="60"/>
      <c r="P36" s="60"/>
      <c r="Q36" s="60"/>
      <c r="R36" s="60"/>
      <c r="S36" s="60"/>
      <c r="T36" s="60"/>
      <c r="U36" s="60"/>
      <c r="Y36" t="str">
        <f t="shared" si="1"/>
        <v/>
      </c>
    </row>
    <row r="37" spans="1:25" x14ac:dyDescent="0.2">
      <c r="A37" s="86"/>
      <c r="B37" s="86"/>
      <c r="C37" s="86"/>
      <c r="D37" s="86"/>
      <c r="F37" s="24" t="s">
        <v>166</v>
      </c>
      <c r="G37" s="22">
        <v>46000</v>
      </c>
      <c r="H37" s="22">
        <v>11000</v>
      </c>
      <c r="I37" s="22"/>
      <c r="J37" s="22"/>
      <c r="K37" s="22">
        <v>57000</v>
      </c>
      <c r="L37" s="60"/>
      <c r="M37" s="60"/>
      <c r="N37" s="60"/>
      <c r="O37" s="60"/>
      <c r="P37" s="60"/>
      <c r="Q37" s="60"/>
      <c r="R37" s="60"/>
      <c r="S37" s="60"/>
      <c r="T37" s="60"/>
      <c r="U37" s="60"/>
      <c r="Y37" t="str">
        <f t="shared" si="1"/>
        <v/>
      </c>
    </row>
    <row r="38" spans="1:25" x14ac:dyDescent="0.2">
      <c r="A38" s="86"/>
      <c r="B38" s="86"/>
      <c r="C38" s="86"/>
      <c r="D38" s="86"/>
      <c r="F38" s="23" t="s">
        <v>52</v>
      </c>
      <c r="G38" s="22">
        <v>100000</v>
      </c>
      <c r="H38" s="22">
        <v>17000</v>
      </c>
      <c r="I38" s="22"/>
      <c r="J38" s="22"/>
      <c r="K38" s="22">
        <v>117000</v>
      </c>
      <c r="L38" s="60"/>
      <c r="M38" s="60"/>
      <c r="N38" s="60"/>
      <c r="O38" s="60"/>
      <c r="P38" s="60"/>
      <c r="Q38" s="60"/>
      <c r="R38" s="60"/>
      <c r="S38" s="60"/>
      <c r="T38" s="60"/>
      <c r="U38" s="60"/>
      <c r="Y38" t="str">
        <f t="shared" si="1"/>
        <v/>
      </c>
    </row>
    <row r="39" spans="1:25" x14ac:dyDescent="0.2">
      <c r="A39" s="86"/>
      <c r="B39" s="86"/>
      <c r="C39" s="86"/>
      <c r="D39" s="86"/>
      <c r="F39" s="24" t="s">
        <v>158</v>
      </c>
      <c r="G39" s="22">
        <v>30000</v>
      </c>
      <c r="H39" s="22">
        <v>10000</v>
      </c>
      <c r="I39" s="22"/>
      <c r="J39" s="22"/>
      <c r="K39" s="22">
        <v>40000</v>
      </c>
      <c r="L39" s="60"/>
      <c r="M39" s="60"/>
      <c r="N39" s="60"/>
      <c r="O39" s="60"/>
      <c r="P39" s="60"/>
      <c r="Q39" s="60"/>
      <c r="R39" s="60"/>
      <c r="S39" s="60"/>
      <c r="T39" s="60"/>
      <c r="U39" s="60"/>
      <c r="Y39" t="str">
        <f t="shared" si="1"/>
        <v/>
      </c>
    </row>
    <row r="40" spans="1:25" x14ac:dyDescent="0.2">
      <c r="A40" s="86"/>
      <c r="B40" s="86"/>
      <c r="C40" s="86"/>
      <c r="D40" s="86"/>
      <c r="F40" s="24" t="s">
        <v>164</v>
      </c>
      <c r="G40" s="22">
        <v>70000</v>
      </c>
      <c r="H40" s="22">
        <v>7000</v>
      </c>
      <c r="I40" s="22"/>
      <c r="J40" s="22"/>
      <c r="K40" s="22">
        <v>77000</v>
      </c>
      <c r="L40" s="60"/>
      <c r="M40" s="60"/>
      <c r="N40" s="60"/>
      <c r="O40" s="60"/>
      <c r="P40" s="60"/>
      <c r="Q40" s="60"/>
      <c r="R40" s="60"/>
      <c r="S40" s="60"/>
      <c r="T40" s="60"/>
      <c r="U40" s="60"/>
      <c r="Y40" t="str">
        <f t="shared" si="1"/>
        <v/>
      </c>
    </row>
    <row r="41" spans="1:25" x14ac:dyDescent="0.2">
      <c r="A41" s="86"/>
      <c r="B41" s="86"/>
      <c r="C41" s="86"/>
      <c r="D41" s="86"/>
      <c r="F41" s="16" t="s">
        <v>168</v>
      </c>
      <c r="G41" s="22">
        <v>933428.30769230775</v>
      </c>
      <c r="H41" s="22">
        <v>232000</v>
      </c>
      <c r="I41" s="22">
        <v>63000</v>
      </c>
      <c r="J41" s="22"/>
      <c r="K41" s="22">
        <v>1228428.3076923077</v>
      </c>
      <c r="L41" s="60"/>
      <c r="M41" s="60"/>
      <c r="N41" s="60"/>
      <c r="O41" s="60"/>
      <c r="P41" s="60"/>
      <c r="Q41" s="60"/>
      <c r="R41" s="60"/>
      <c r="S41" s="60"/>
      <c r="T41" s="60"/>
      <c r="U41" s="60"/>
      <c r="Y41" t="str">
        <f t="shared" si="1"/>
        <v/>
      </c>
    </row>
    <row r="42" spans="1:25" x14ac:dyDescent="0.2">
      <c r="F42" s="60"/>
      <c r="G42" s="60"/>
      <c r="H42" s="60"/>
      <c r="I42" s="60"/>
      <c r="J42" s="60"/>
      <c r="K42" s="60"/>
      <c r="L42" s="60"/>
      <c r="M42" s="60"/>
      <c r="N42" s="60"/>
      <c r="O42" s="60"/>
      <c r="P42" s="60"/>
      <c r="Q42" s="60"/>
      <c r="R42" s="60"/>
      <c r="S42" s="60"/>
      <c r="T42" s="60"/>
      <c r="U42" s="60"/>
      <c r="Y42" t="str">
        <f t="shared" si="1"/>
        <v/>
      </c>
    </row>
    <row r="43" spans="1:25" x14ac:dyDescent="0.2">
      <c r="F43" s="60"/>
      <c r="G43" s="60"/>
      <c r="H43" s="60"/>
      <c r="I43" s="60"/>
      <c r="J43" s="60"/>
      <c r="K43" s="60"/>
      <c r="L43" s="60"/>
      <c r="M43" s="60"/>
      <c r="N43" s="60"/>
      <c r="O43" s="60"/>
      <c r="P43" s="60"/>
      <c r="Q43" s="60"/>
      <c r="R43" s="60"/>
      <c r="S43" s="60"/>
      <c r="T43" s="60"/>
      <c r="U43" s="60"/>
      <c r="V43" t="str">
        <f t="shared" si="0"/>
        <v/>
      </c>
      <c r="W43" t="str">
        <f t="shared" si="0"/>
        <v/>
      </c>
      <c r="X43" t="str">
        <f t="shared" si="1"/>
        <v/>
      </c>
      <c r="Y43" t="str">
        <f t="shared" si="1"/>
        <v/>
      </c>
    </row>
    <row r="44" spans="1:25" x14ac:dyDescent="0.2">
      <c r="V44" t="str">
        <f t="shared" si="0"/>
        <v/>
      </c>
      <c r="W44" t="str">
        <f t="shared" si="0"/>
        <v/>
      </c>
      <c r="X44" t="str">
        <f t="shared" si="1"/>
        <v/>
      </c>
      <c r="Y44" t="str">
        <f t="shared" si="1"/>
        <v/>
      </c>
    </row>
    <row r="45" spans="1:25" x14ac:dyDescent="0.2">
      <c r="V45" t="str">
        <f t="shared" si="0"/>
        <v/>
      </c>
      <c r="W45" t="str">
        <f t="shared" si="0"/>
        <v/>
      </c>
      <c r="X45" t="str">
        <f t="shared" si="1"/>
        <v/>
      </c>
      <c r="Y45" t="str">
        <f t="shared" si="1"/>
        <v/>
      </c>
    </row>
    <row r="46" spans="1:25" x14ac:dyDescent="0.2">
      <c r="V46" t="str">
        <f t="shared" si="0"/>
        <v/>
      </c>
      <c r="W46" t="str">
        <f t="shared" si="0"/>
        <v/>
      </c>
      <c r="X46" t="str">
        <f t="shared" si="1"/>
        <v/>
      </c>
      <c r="Y46" t="str">
        <f t="shared" si="1"/>
        <v/>
      </c>
    </row>
    <row r="47" spans="1:25" x14ac:dyDescent="0.2">
      <c r="V47" t="str">
        <f t="shared" si="0"/>
        <v/>
      </c>
      <c r="W47" t="str">
        <f t="shared" si="0"/>
        <v/>
      </c>
      <c r="X47" t="str">
        <f t="shared" si="1"/>
        <v/>
      </c>
      <c r="Y47" t="str">
        <f t="shared" si="1"/>
        <v/>
      </c>
    </row>
    <row r="48" spans="1:25" x14ac:dyDescent="0.2">
      <c r="V48" t="str">
        <f t="shared" si="0"/>
        <v/>
      </c>
      <c r="W48" t="str">
        <f t="shared" si="0"/>
        <v/>
      </c>
      <c r="X48" t="str">
        <f t="shared" si="1"/>
        <v/>
      </c>
      <c r="Y48" t="str">
        <f t="shared" si="1"/>
        <v/>
      </c>
    </row>
    <row r="49" spans="22:25" x14ac:dyDescent="0.2">
      <c r="V49" t="str">
        <f t="shared" si="0"/>
        <v/>
      </c>
      <c r="W49" t="str">
        <f t="shared" si="0"/>
        <v/>
      </c>
      <c r="X49" t="str">
        <f t="shared" si="1"/>
        <v/>
      </c>
      <c r="Y49" t="str">
        <f t="shared" si="1"/>
        <v/>
      </c>
    </row>
    <row r="50" spans="22:25" x14ac:dyDescent="0.2">
      <c r="V50" t="str">
        <f t="shared" si="0"/>
        <v/>
      </c>
      <c r="W50" t="str">
        <f t="shared" si="0"/>
        <v/>
      </c>
      <c r="X50" t="str">
        <f t="shared" si="1"/>
        <v/>
      </c>
      <c r="Y50" t="str">
        <f t="shared" si="1"/>
        <v/>
      </c>
    </row>
    <row r="51" spans="22:25" x14ac:dyDescent="0.2">
      <c r="V51" t="str">
        <f t="shared" si="0"/>
        <v/>
      </c>
      <c r="W51" t="str">
        <f t="shared" si="0"/>
        <v/>
      </c>
      <c r="X51" t="str">
        <f t="shared" si="1"/>
        <v/>
      </c>
      <c r="Y51" t="str">
        <f t="shared" si="1"/>
        <v/>
      </c>
    </row>
    <row r="52" spans="22:25" x14ac:dyDescent="0.2">
      <c r="V52" t="str">
        <f t="shared" si="0"/>
        <v/>
      </c>
      <c r="W52" t="str">
        <f t="shared" si="0"/>
        <v/>
      </c>
      <c r="X52" t="str">
        <f t="shared" si="1"/>
        <v/>
      </c>
      <c r="Y52" t="str">
        <f t="shared" si="1"/>
        <v/>
      </c>
    </row>
    <row r="53" spans="22:25" x14ac:dyDescent="0.2">
      <c r="V53" t="str">
        <f t="shared" si="0"/>
        <v/>
      </c>
      <c r="W53" t="str">
        <f t="shared" si="0"/>
        <v/>
      </c>
      <c r="X53" t="str">
        <f t="shared" si="1"/>
        <v/>
      </c>
      <c r="Y53" t="str">
        <f t="shared" si="1"/>
        <v/>
      </c>
    </row>
    <row r="54" spans="22:25" x14ac:dyDescent="0.2">
      <c r="V54" t="str">
        <f t="shared" si="0"/>
        <v/>
      </c>
      <c r="W54" t="str">
        <f t="shared" si="0"/>
        <v/>
      </c>
      <c r="X54" t="str">
        <f t="shared" si="1"/>
        <v/>
      </c>
      <c r="Y54" t="str">
        <f t="shared" si="1"/>
        <v/>
      </c>
    </row>
    <row r="55" spans="22:25" x14ac:dyDescent="0.2">
      <c r="V55" t="str">
        <f t="shared" si="0"/>
        <v/>
      </c>
      <c r="W55" t="str">
        <f t="shared" si="0"/>
        <v/>
      </c>
      <c r="X55" t="str">
        <f t="shared" si="1"/>
        <v/>
      </c>
      <c r="Y55" t="str">
        <f t="shared" si="1"/>
        <v/>
      </c>
    </row>
    <row r="56" spans="22:25" x14ac:dyDescent="0.2">
      <c r="V56" t="str">
        <f t="shared" si="0"/>
        <v/>
      </c>
      <c r="W56" t="str">
        <f t="shared" si="0"/>
        <v/>
      </c>
      <c r="X56" t="str">
        <f t="shared" si="1"/>
        <v/>
      </c>
      <c r="Y56" t="str">
        <f t="shared" si="1"/>
        <v/>
      </c>
    </row>
    <row r="57" spans="22:25" x14ac:dyDescent="0.2">
      <c r="V57" t="str">
        <f t="shared" si="0"/>
        <v/>
      </c>
      <c r="W57" t="str">
        <f t="shared" si="0"/>
        <v/>
      </c>
      <c r="X57" t="str">
        <f t="shared" si="1"/>
        <v/>
      </c>
      <c r="Y57" t="str">
        <f t="shared" si="1"/>
        <v/>
      </c>
    </row>
    <row r="58" spans="22:25" x14ac:dyDescent="0.2">
      <c r="V58" t="str">
        <f t="shared" si="0"/>
        <v/>
      </c>
      <c r="W58" t="str">
        <f t="shared" si="0"/>
        <v/>
      </c>
      <c r="X58" t="str">
        <f t="shared" si="1"/>
        <v/>
      </c>
      <c r="Y58" t="str">
        <f t="shared" si="1"/>
        <v/>
      </c>
    </row>
    <row r="59" spans="22:25" x14ac:dyDescent="0.2">
      <c r="V59" t="str">
        <f t="shared" si="0"/>
        <v/>
      </c>
      <c r="W59" t="str">
        <f t="shared" si="0"/>
        <v/>
      </c>
      <c r="X59" t="str">
        <f t="shared" si="1"/>
        <v/>
      </c>
      <c r="Y59" t="str">
        <f t="shared" si="1"/>
        <v/>
      </c>
    </row>
    <row r="60" spans="22:25" x14ac:dyDescent="0.2">
      <c r="V60" t="str">
        <f t="shared" si="0"/>
        <v/>
      </c>
      <c r="W60" t="str">
        <f t="shared" si="0"/>
        <v/>
      </c>
      <c r="X60" t="str">
        <f t="shared" si="1"/>
        <v/>
      </c>
      <c r="Y60" t="str">
        <f t="shared" si="1"/>
        <v/>
      </c>
    </row>
    <row r="61" spans="22:25" x14ac:dyDescent="0.2">
      <c r="V61" t="str">
        <f t="shared" si="0"/>
        <v/>
      </c>
      <c r="W61" t="str">
        <f t="shared" si="0"/>
        <v/>
      </c>
      <c r="X61" t="str">
        <f t="shared" si="1"/>
        <v/>
      </c>
      <c r="Y61" t="str">
        <f t="shared" si="1"/>
        <v/>
      </c>
    </row>
    <row r="62" spans="22:25" x14ac:dyDescent="0.2">
      <c r="V62" t="str">
        <f t="shared" si="0"/>
        <v/>
      </c>
      <c r="W62" t="str">
        <f t="shared" si="0"/>
        <v/>
      </c>
      <c r="X62" t="str">
        <f t="shared" si="1"/>
        <v/>
      </c>
      <c r="Y62" t="str">
        <f t="shared" si="1"/>
        <v/>
      </c>
    </row>
    <row r="63" spans="22:25" x14ac:dyDescent="0.2">
      <c r="V63" t="str">
        <f t="shared" si="0"/>
        <v/>
      </c>
      <c r="W63" t="str">
        <f t="shared" si="0"/>
        <v/>
      </c>
      <c r="X63" t="str">
        <f t="shared" si="1"/>
        <v/>
      </c>
      <c r="Y63" t="str">
        <f t="shared" si="1"/>
        <v/>
      </c>
    </row>
    <row r="64" spans="22:25" x14ac:dyDescent="0.2">
      <c r="V64" t="str">
        <f t="shared" si="0"/>
        <v/>
      </c>
      <c r="W64" t="str">
        <f t="shared" si="0"/>
        <v/>
      </c>
      <c r="X64" t="str">
        <f t="shared" si="1"/>
        <v/>
      </c>
      <c r="Y64" t="str">
        <f t="shared" si="1"/>
        <v/>
      </c>
    </row>
    <row r="65" spans="22:25" x14ac:dyDescent="0.2">
      <c r="V65" t="str">
        <f t="shared" si="0"/>
        <v/>
      </c>
      <c r="W65" t="str">
        <f t="shared" si="0"/>
        <v/>
      </c>
      <c r="X65" t="str">
        <f t="shared" si="1"/>
        <v/>
      </c>
      <c r="Y65" t="str">
        <f t="shared" si="1"/>
        <v/>
      </c>
    </row>
    <row r="66" spans="22:25" x14ac:dyDescent="0.2">
      <c r="V66" t="str">
        <f t="shared" si="0"/>
        <v/>
      </c>
      <c r="W66" t="str">
        <f t="shared" si="0"/>
        <v/>
      </c>
      <c r="X66" t="str">
        <f t="shared" si="1"/>
        <v/>
      </c>
      <c r="Y66" t="str">
        <f t="shared" si="1"/>
        <v/>
      </c>
    </row>
    <row r="67" spans="22:25" x14ac:dyDescent="0.2">
      <c r="V67" t="str">
        <f t="shared" si="0"/>
        <v/>
      </c>
      <c r="W67" t="str">
        <f t="shared" si="0"/>
        <v/>
      </c>
      <c r="X67" t="str">
        <f t="shared" si="1"/>
        <v/>
      </c>
      <c r="Y67" t="str">
        <f t="shared" si="1"/>
        <v/>
      </c>
    </row>
    <row r="68" spans="22:25" x14ac:dyDescent="0.2">
      <c r="V68" t="str">
        <f t="shared" si="0"/>
        <v/>
      </c>
      <c r="W68" t="str">
        <f t="shared" si="0"/>
        <v/>
      </c>
      <c r="X68" t="str">
        <f t="shared" si="1"/>
        <v/>
      </c>
      <c r="Y68" t="str">
        <f t="shared" si="1"/>
        <v/>
      </c>
    </row>
    <row r="69" spans="22:25" x14ac:dyDescent="0.2">
      <c r="V69" t="str">
        <f t="shared" si="0"/>
        <v/>
      </c>
      <c r="W69" t="str">
        <f t="shared" si="0"/>
        <v/>
      </c>
      <c r="X69" t="str">
        <f t="shared" si="1"/>
        <v/>
      </c>
      <c r="Y69" t="str">
        <f t="shared" si="1"/>
        <v/>
      </c>
    </row>
    <row r="70" spans="22:25" x14ac:dyDescent="0.2">
      <c r="V70" t="str">
        <f t="shared" si="0"/>
        <v/>
      </c>
      <c r="W70" t="str">
        <f t="shared" si="0"/>
        <v/>
      </c>
      <c r="X70" t="str">
        <f t="shared" si="1"/>
        <v/>
      </c>
      <c r="Y70" t="str">
        <f t="shared" si="1"/>
        <v/>
      </c>
    </row>
    <row r="71" spans="22:25" x14ac:dyDescent="0.2">
      <c r="V71" t="str">
        <f t="shared" si="0"/>
        <v/>
      </c>
      <c r="W71" t="str">
        <f t="shared" si="0"/>
        <v/>
      </c>
      <c r="X71" t="str">
        <f t="shared" si="1"/>
        <v/>
      </c>
      <c r="Y71" t="str">
        <f t="shared" si="1"/>
        <v/>
      </c>
    </row>
    <row r="72" spans="22:25" x14ac:dyDescent="0.2">
      <c r="V72" t="str">
        <f t="shared" si="0"/>
        <v/>
      </c>
      <c r="W72" t="str">
        <f t="shared" si="0"/>
        <v/>
      </c>
      <c r="X72" t="str">
        <f t="shared" si="1"/>
        <v/>
      </c>
      <c r="Y72" t="str">
        <f t="shared" si="1"/>
        <v/>
      </c>
    </row>
    <row r="73" spans="22:25" x14ac:dyDescent="0.2">
      <c r="V73" t="str">
        <f t="shared" si="0"/>
        <v/>
      </c>
      <c r="W73" t="str">
        <f t="shared" si="0"/>
        <v/>
      </c>
      <c r="X73" t="str">
        <f t="shared" si="1"/>
        <v/>
      </c>
      <c r="Y73" t="str">
        <f t="shared" si="1"/>
        <v/>
      </c>
    </row>
    <row r="74" spans="22:25" x14ac:dyDescent="0.2">
      <c r="V74" t="str">
        <f t="shared" si="0"/>
        <v/>
      </c>
      <c r="W74" t="str">
        <f t="shared" si="0"/>
        <v/>
      </c>
      <c r="X74" t="str">
        <f t="shared" si="1"/>
        <v/>
      </c>
      <c r="Y74" t="str">
        <f t="shared" si="1"/>
        <v/>
      </c>
    </row>
    <row r="75" spans="22:25" x14ac:dyDescent="0.2">
      <c r="V75" t="str">
        <f t="shared" si="0"/>
        <v/>
      </c>
      <c r="W75" t="str">
        <f t="shared" si="0"/>
        <v/>
      </c>
      <c r="X75" t="str">
        <f t="shared" si="1"/>
        <v/>
      </c>
      <c r="Y75" t="str">
        <f t="shared" si="1"/>
        <v/>
      </c>
    </row>
    <row r="76" spans="22:25" x14ac:dyDescent="0.2">
      <c r="V76" t="str">
        <f t="shared" si="0"/>
        <v/>
      </c>
      <c r="W76" t="str">
        <f t="shared" si="0"/>
        <v/>
      </c>
      <c r="X76" t="str">
        <f t="shared" si="1"/>
        <v/>
      </c>
      <c r="Y76" t="str">
        <f t="shared" si="1"/>
        <v/>
      </c>
    </row>
    <row r="77" spans="22:25" x14ac:dyDescent="0.2">
      <c r="V77" t="str">
        <f t="shared" si="0"/>
        <v/>
      </c>
      <c r="W77" t="str">
        <f t="shared" si="0"/>
        <v/>
      </c>
      <c r="X77" t="str">
        <f t="shared" si="1"/>
        <v/>
      </c>
      <c r="Y77" t="str">
        <f t="shared" si="1"/>
        <v/>
      </c>
    </row>
    <row r="78" spans="22:25" x14ac:dyDescent="0.2">
      <c r="V78" t="str">
        <f t="shared" si="0"/>
        <v/>
      </c>
      <c r="W78" t="str">
        <f t="shared" si="0"/>
        <v/>
      </c>
      <c r="X78" t="str">
        <f t="shared" si="1"/>
        <v/>
      </c>
      <c r="Y78" t="str">
        <f t="shared" si="1"/>
        <v/>
      </c>
    </row>
    <row r="79" spans="22:25" x14ac:dyDescent="0.2">
      <c r="V79" t="str">
        <f t="shared" si="0"/>
        <v/>
      </c>
      <c r="W79" t="str">
        <f t="shared" si="0"/>
        <v/>
      </c>
      <c r="X79" t="str">
        <f t="shared" si="1"/>
        <v/>
      </c>
      <c r="Y79" t="str">
        <f t="shared" si="1"/>
        <v/>
      </c>
    </row>
    <row r="80" spans="22:25" x14ac:dyDescent="0.2">
      <c r="V80" t="str">
        <f t="shared" si="0"/>
        <v/>
      </c>
      <c r="W80" t="str">
        <f t="shared" si="0"/>
        <v/>
      </c>
      <c r="X80" t="str">
        <f t="shared" si="1"/>
        <v/>
      </c>
      <c r="Y80" t="str">
        <f t="shared" si="1"/>
        <v/>
      </c>
    </row>
    <row r="81" spans="22:25" x14ac:dyDescent="0.2">
      <c r="V81" t="str">
        <f t="shared" si="0"/>
        <v/>
      </c>
      <c r="W81" t="str">
        <f t="shared" si="0"/>
        <v/>
      </c>
      <c r="X81" t="str">
        <f t="shared" si="1"/>
        <v/>
      </c>
      <c r="Y81" t="str">
        <f t="shared" si="1"/>
        <v/>
      </c>
    </row>
    <row r="82" spans="22:25" x14ac:dyDescent="0.2">
      <c r="V82" t="str">
        <f t="shared" ref="V82:W120" si="2">TRIM(G82)</f>
        <v/>
      </c>
      <c r="W82" t="str">
        <f t="shared" si="2"/>
        <v/>
      </c>
      <c r="X82" t="str">
        <f t="shared" ref="X82:Y120" si="3">PROPER(V82)</f>
        <v/>
      </c>
      <c r="Y82" t="str">
        <f t="shared" si="3"/>
        <v/>
      </c>
    </row>
    <row r="83" spans="22:25" x14ac:dyDescent="0.2">
      <c r="V83" t="str">
        <f t="shared" si="2"/>
        <v/>
      </c>
      <c r="W83" t="str">
        <f t="shared" si="2"/>
        <v/>
      </c>
      <c r="X83" t="str">
        <f t="shared" si="3"/>
        <v/>
      </c>
      <c r="Y83" t="str">
        <f t="shared" si="3"/>
        <v/>
      </c>
    </row>
    <row r="84" spans="22:25" x14ac:dyDescent="0.2">
      <c r="V84" t="str">
        <f t="shared" si="2"/>
        <v/>
      </c>
      <c r="W84" t="str">
        <f t="shared" si="2"/>
        <v/>
      </c>
      <c r="X84" t="str">
        <f t="shared" si="3"/>
        <v/>
      </c>
      <c r="Y84" t="str">
        <f t="shared" si="3"/>
        <v/>
      </c>
    </row>
    <row r="85" spans="22:25" x14ac:dyDescent="0.2">
      <c r="V85" t="str">
        <f t="shared" si="2"/>
        <v/>
      </c>
      <c r="W85" t="str">
        <f t="shared" si="2"/>
        <v/>
      </c>
      <c r="X85" t="str">
        <f t="shared" si="3"/>
        <v/>
      </c>
      <c r="Y85" t="str">
        <f t="shared" si="3"/>
        <v/>
      </c>
    </row>
    <row r="86" spans="22:25" x14ac:dyDescent="0.2">
      <c r="V86" t="str">
        <f t="shared" si="2"/>
        <v/>
      </c>
      <c r="W86" t="str">
        <f t="shared" si="2"/>
        <v/>
      </c>
      <c r="X86" t="str">
        <f t="shared" si="3"/>
        <v/>
      </c>
      <c r="Y86" t="str">
        <f t="shared" si="3"/>
        <v/>
      </c>
    </row>
    <row r="87" spans="22:25" x14ac:dyDescent="0.2">
      <c r="V87" t="str">
        <f t="shared" si="2"/>
        <v/>
      </c>
      <c r="W87" t="str">
        <f t="shared" si="2"/>
        <v/>
      </c>
      <c r="X87" t="str">
        <f t="shared" si="3"/>
        <v/>
      </c>
      <c r="Y87" t="str">
        <f t="shared" si="3"/>
        <v/>
      </c>
    </row>
    <row r="88" spans="22:25" x14ac:dyDescent="0.2">
      <c r="V88" t="str">
        <f t="shared" si="2"/>
        <v/>
      </c>
      <c r="W88" t="str">
        <f t="shared" si="2"/>
        <v/>
      </c>
      <c r="X88" t="str">
        <f t="shared" si="3"/>
        <v/>
      </c>
      <c r="Y88" t="str">
        <f t="shared" si="3"/>
        <v/>
      </c>
    </row>
    <row r="89" spans="22:25" x14ac:dyDescent="0.2">
      <c r="V89" t="str">
        <f t="shared" si="2"/>
        <v/>
      </c>
      <c r="W89" t="str">
        <f t="shared" si="2"/>
        <v/>
      </c>
      <c r="X89" t="str">
        <f t="shared" si="3"/>
        <v/>
      </c>
      <c r="Y89" t="str">
        <f t="shared" si="3"/>
        <v/>
      </c>
    </row>
    <row r="90" spans="22:25" x14ac:dyDescent="0.2">
      <c r="V90" t="str">
        <f t="shared" si="2"/>
        <v/>
      </c>
      <c r="W90" t="str">
        <f t="shared" si="2"/>
        <v/>
      </c>
      <c r="X90" t="str">
        <f t="shared" si="3"/>
        <v/>
      </c>
      <c r="Y90" t="str">
        <f t="shared" si="3"/>
        <v/>
      </c>
    </row>
    <row r="91" spans="22:25" x14ac:dyDescent="0.2">
      <c r="V91" t="str">
        <f t="shared" si="2"/>
        <v/>
      </c>
      <c r="W91" t="str">
        <f t="shared" si="2"/>
        <v/>
      </c>
      <c r="X91" t="str">
        <f t="shared" si="3"/>
        <v/>
      </c>
      <c r="Y91" t="str">
        <f t="shared" si="3"/>
        <v/>
      </c>
    </row>
    <row r="92" spans="22:25" x14ac:dyDescent="0.2">
      <c r="V92" t="str">
        <f t="shared" si="2"/>
        <v/>
      </c>
      <c r="W92" t="str">
        <f t="shared" si="2"/>
        <v/>
      </c>
      <c r="X92" t="str">
        <f t="shared" si="3"/>
        <v/>
      </c>
      <c r="Y92" t="str">
        <f t="shared" si="3"/>
        <v/>
      </c>
    </row>
    <row r="93" spans="22:25" x14ac:dyDescent="0.2">
      <c r="V93" t="str">
        <f t="shared" si="2"/>
        <v/>
      </c>
      <c r="W93" t="str">
        <f t="shared" si="2"/>
        <v/>
      </c>
      <c r="X93" t="str">
        <f t="shared" si="3"/>
        <v/>
      </c>
      <c r="Y93" t="str">
        <f t="shared" si="3"/>
        <v/>
      </c>
    </row>
    <row r="94" spans="22:25" x14ac:dyDescent="0.2">
      <c r="V94" t="str">
        <f t="shared" si="2"/>
        <v/>
      </c>
      <c r="W94" t="str">
        <f t="shared" si="2"/>
        <v/>
      </c>
      <c r="X94" t="str">
        <f t="shared" si="3"/>
        <v/>
      </c>
      <c r="Y94" t="str">
        <f t="shared" si="3"/>
        <v/>
      </c>
    </row>
    <row r="95" spans="22:25" x14ac:dyDescent="0.2">
      <c r="V95" t="str">
        <f t="shared" si="2"/>
        <v/>
      </c>
      <c r="W95" t="str">
        <f t="shared" si="2"/>
        <v/>
      </c>
      <c r="X95" t="str">
        <f t="shared" si="3"/>
        <v/>
      </c>
      <c r="Y95" t="str">
        <f t="shared" si="3"/>
        <v/>
      </c>
    </row>
    <row r="96" spans="22:25" x14ac:dyDescent="0.2">
      <c r="V96" t="str">
        <f t="shared" si="2"/>
        <v/>
      </c>
      <c r="W96" t="str">
        <f t="shared" si="2"/>
        <v/>
      </c>
      <c r="X96" t="str">
        <f t="shared" si="3"/>
        <v/>
      </c>
      <c r="Y96" t="str">
        <f t="shared" si="3"/>
        <v/>
      </c>
    </row>
    <row r="97" spans="22:25" x14ac:dyDescent="0.2">
      <c r="V97" t="str">
        <f t="shared" si="2"/>
        <v/>
      </c>
      <c r="W97" t="str">
        <f t="shared" si="2"/>
        <v/>
      </c>
      <c r="X97" t="str">
        <f t="shared" si="3"/>
        <v/>
      </c>
      <c r="Y97" t="str">
        <f t="shared" si="3"/>
        <v/>
      </c>
    </row>
    <row r="98" spans="22:25" x14ac:dyDescent="0.2">
      <c r="V98" t="str">
        <f t="shared" si="2"/>
        <v/>
      </c>
      <c r="W98" t="str">
        <f t="shared" si="2"/>
        <v/>
      </c>
      <c r="X98" t="str">
        <f t="shared" si="3"/>
        <v/>
      </c>
      <c r="Y98" t="str">
        <f t="shared" si="3"/>
        <v/>
      </c>
    </row>
    <row r="99" spans="22:25" x14ac:dyDescent="0.2">
      <c r="V99" t="str">
        <f t="shared" si="2"/>
        <v/>
      </c>
      <c r="W99" t="str">
        <f t="shared" si="2"/>
        <v/>
      </c>
      <c r="X99" t="str">
        <f t="shared" si="3"/>
        <v/>
      </c>
      <c r="Y99" t="str">
        <f t="shared" si="3"/>
        <v/>
      </c>
    </row>
    <row r="100" spans="22:25" x14ac:dyDescent="0.2">
      <c r="V100" t="str">
        <f t="shared" si="2"/>
        <v/>
      </c>
      <c r="W100" t="str">
        <f t="shared" si="2"/>
        <v/>
      </c>
      <c r="X100" t="str">
        <f t="shared" si="3"/>
        <v/>
      </c>
      <c r="Y100" t="str">
        <f t="shared" si="3"/>
        <v/>
      </c>
    </row>
    <row r="101" spans="22:25" x14ac:dyDescent="0.2">
      <c r="V101" t="str">
        <f t="shared" si="2"/>
        <v/>
      </c>
      <c r="W101" t="str">
        <f t="shared" si="2"/>
        <v/>
      </c>
      <c r="X101" t="str">
        <f t="shared" si="3"/>
        <v/>
      </c>
      <c r="Y101" t="str">
        <f t="shared" si="3"/>
        <v/>
      </c>
    </row>
    <row r="102" spans="22:25" x14ac:dyDescent="0.2">
      <c r="V102" t="str">
        <f t="shared" si="2"/>
        <v/>
      </c>
      <c r="W102" t="str">
        <f t="shared" si="2"/>
        <v/>
      </c>
      <c r="X102" t="str">
        <f t="shared" si="3"/>
        <v/>
      </c>
      <c r="Y102" t="str">
        <f t="shared" si="3"/>
        <v/>
      </c>
    </row>
    <row r="103" spans="22:25" x14ac:dyDescent="0.2">
      <c r="V103" t="str">
        <f t="shared" si="2"/>
        <v/>
      </c>
      <c r="W103" t="str">
        <f t="shared" si="2"/>
        <v/>
      </c>
      <c r="X103" t="str">
        <f t="shared" si="3"/>
        <v/>
      </c>
      <c r="Y103" t="str">
        <f t="shared" si="3"/>
        <v/>
      </c>
    </row>
    <row r="104" spans="22:25" x14ac:dyDescent="0.2">
      <c r="V104" t="str">
        <f t="shared" si="2"/>
        <v/>
      </c>
      <c r="W104" t="str">
        <f t="shared" si="2"/>
        <v/>
      </c>
      <c r="X104" t="str">
        <f t="shared" si="3"/>
        <v/>
      </c>
      <c r="Y104" t="str">
        <f t="shared" si="3"/>
        <v/>
      </c>
    </row>
    <row r="105" spans="22:25" x14ac:dyDescent="0.2">
      <c r="V105" t="str">
        <f t="shared" si="2"/>
        <v/>
      </c>
      <c r="W105" t="str">
        <f t="shared" si="2"/>
        <v/>
      </c>
      <c r="X105" t="str">
        <f t="shared" si="3"/>
        <v/>
      </c>
      <c r="Y105" t="str">
        <f t="shared" si="3"/>
        <v/>
      </c>
    </row>
    <row r="106" spans="22:25" x14ac:dyDescent="0.2">
      <c r="V106" t="str">
        <f t="shared" si="2"/>
        <v/>
      </c>
      <c r="W106" t="str">
        <f t="shared" si="2"/>
        <v/>
      </c>
      <c r="X106" t="str">
        <f t="shared" si="3"/>
        <v/>
      </c>
      <c r="Y106" t="str">
        <f t="shared" si="3"/>
        <v/>
      </c>
    </row>
    <row r="107" spans="22:25" x14ac:dyDescent="0.2">
      <c r="V107" t="str">
        <f t="shared" si="2"/>
        <v/>
      </c>
      <c r="W107" t="str">
        <f t="shared" si="2"/>
        <v/>
      </c>
      <c r="X107" t="str">
        <f t="shared" si="3"/>
        <v/>
      </c>
      <c r="Y107" t="str">
        <f t="shared" si="3"/>
        <v/>
      </c>
    </row>
    <row r="108" spans="22:25" x14ac:dyDescent="0.2">
      <c r="V108" t="str">
        <f t="shared" si="2"/>
        <v/>
      </c>
      <c r="W108" t="str">
        <f t="shared" si="2"/>
        <v/>
      </c>
      <c r="X108" t="str">
        <f t="shared" si="3"/>
        <v/>
      </c>
      <c r="Y108" t="str">
        <f t="shared" si="3"/>
        <v/>
      </c>
    </row>
    <row r="109" spans="22:25" x14ac:dyDescent="0.2">
      <c r="V109" t="str">
        <f t="shared" si="2"/>
        <v/>
      </c>
      <c r="W109" t="str">
        <f t="shared" si="2"/>
        <v/>
      </c>
      <c r="X109" t="str">
        <f t="shared" si="3"/>
        <v/>
      </c>
      <c r="Y109" t="str">
        <f t="shared" si="3"/>
        <v/>
      </c>
    </row>
    <row r="110" spans="22:25" x14ac:dyDescent="0.2">
      <c r="V110" t="str">
        <f t="shared" si="2"/>
        <v/>
      </c>
      <c r="W110" t="str">
        <f t="shared" si="2"/>
        <v/>
      </c>
      <c r="X110" t="str">
        <f t="shared" si="3"/>
        <v/>
      </c>
      <c r="Y110" t="str">
        <f t="shared" si="3"/>
        <v/>
      </c>
    </row>
    <row r="111" spans="22:25" x14ac:dyDescent="0.2">
      <c r="V111" t="str">
        <f t="shared" si="2"/>
        <v/>
      </c>
      <c r="W111" t="str">
        <f t="shared" si="2"/>
        <v/>
      </c>
      <c r="X111" t="str">
        <f t="shared" si="3"/>
        <v/>
      </c>
      <c r="Y111" t="str">
        <f t="shared" si="3"/>
        <v/>
      </c>
    </row>
    <row r="112" spans="22:25" x14ac:dyDescent="0.2">
      <c r="V112" t="str">
        <f t="shared" si="2"/>
        <v/>
      </c>
      <c r="W112" t="str">
        <f t="shared" si="2"/>
        <v/>
      </c>
      <c r="X112" t="str">
        <f t="shared" si="3"/>
        <v/>
      </c>
      <c r="Y112" t="str">
        <f t="shared" si="3"/>
        <v/>
      </c>
    </row>
    <row r="113" spans="22:25" x14ac:dyDescent="0.2">
      <c r="V113" t="str">
        <f t="shared" si="2"/>
        <v/>
      </c>
      <c r="W113" t="str">
        <f t="shared" si="2"/>
        <v/>
      </c>
      <c r="X113" t="str">
        <f t="shared" si="3"/>
        <v/>
      </c>
      <c r="Y113" t="str">
        <f t="shared" si="3"/>
        <v/>
      </c>
    </row>
    <row r="114" spans="22:25" x14ac:dyDescent="0.2">
      <c r="V114" t="str">
        <f t="shared" si="2"/>
        <v/>
      </c>
      <c r="W114" t="str">
        <f t="shared" si="2"/>
        <v/>
      </c>
      <c r="X114" t="str">
        <f t="shared" si="3"/>
        <v/>
      </c>
      <c r="Y114" t="str">
        <f t="shared" si="3"/>
        <v/>
      </c>
    </row>
    <row r="115" spans="22:25" x14ac:dyDescent="0.2">
      <c r="V115" t="str">
        <f t="shared" si="2"/>
        <v/>
      </c>
      <c r="W115" t="str">
        <f t="shared" si="2"/>
        <v/>
      </c>
      <c r="X115" t="str">
        <f t="shared" si="3"/>
        <v/>
      </c>
      <c r="Y115" t="str">
        <f t="shared" si="3"/>
        <v/>
      </c>
    </row>
    <row r="116" spans="22:25" x14ac:dyDescent="0.2">
      <c r="V116" t="str">
        <f t="shared" si="2"/>
        <v/>
      </c>
      <c r="W116" t="str">
        <f t="shared" si="2"/>
        <v/>
      </c>
      <c r="X116" t="str">
        <f t="shared" si="3"/>
        <v/>
      </c>
      <c r="Y116" t="str">
        <f t="shared" si="3"/>
        <v/>
      </c>
    </row>
    <row r="117" spans="22:25" x14ac:dyDescent="0.2">
      <c r="V117" t="str">
        <f t="shared" si="2"/>
        <v/>
      </c>
      <c r="W117" t="str">
        <f t="shared" si="2"/>
        <v/>
      </c>
      <c r="X117" t="str">
        <f t="shared" si="3"/>
        <v/>
      </c>
      <c r="Y117" t="str">
        <f t="shared" si="3"/>
        <v/>
      </c>
    </row>
    <row r="118" spans="22:25" x14ac:dyDescent="0.2">
      <c r="V118" t="str">
        <f t="shared" si="2"/>
        <v/>
      </c>
      <c r="W118" t="str">
        <f t="shared" si="2"/>
        <v/>
      </c>
      <c r="X118" t="str">
        <f t="shared" si="3"/>
        <v/>
      </c>
      <c r="Y118" t="str">
        <f t="shared" si="3"/>
        <v/>
      </c>
    </row>
    <row r="119" spans="22:25" x14ac:dyDescent="0.2">
      <c r="V119" t="str">
        <f t="shared" si="2"/>
        <v/>
      </c>
      <c r="W119" t="str">
        <f t="shared" si="2"/>
        <v/>
      </c>
      <c r="X119" t="str">
        <f t="shared" si="3"/>
        <v/>
      </c>
      <c r="Y119" t="str">
        <f t="shared" si="3"/>
        <v/>
      </c>
    </row>
    <row r="120" spans="22:25" x14ac:dyDescent="0.2">
      <c r="V120" t="str">
        <f t="shared" si="2"/>
        <v/>
      </c>
      <c r="W120" t="str">
        <f t="shared" si="2"/>
        <v/>
      </c>
      <c r="X120" t="str">
        <f t="shared" si="3"/>
        <v/>
      </c>
      <c r="Y120" t="str">
        <f t="shared" si="3"/>
        <v/>
      </c>
    </row>
  </sheetData>
  <mergeCells count="2">
    <mergeCell ref="A4:D41"/>
    <mergeCell ref="A3:D3"/>
  </mergeCells>
  <conditionalFormatting sqref="O4:O17">
    <cfRule type="dataBar" priority="2">
      <dataBar>
        <cfvo type="min"/>
        <cfvo type="max"/>
        <color rgb="FF638EC6"/>
      </dataBar>
      <extLst>
        <ext xmlns:x14="http://schemas.microsoft.com/office/spreadsheetml/2009/9/main" uri="{B025F937-C7B1-47D3-B67F-A62EFF666E3E}">
          <x14:id>{07EF7758-A3C7-4D15-AF2D-6710BA12083A}</x14:id>
        </ext>
      </extLst>
    </cfRule>
  </conditionalFormatting>
  <conditionalFormatting sqref="S4:S17">
    <cfRule type="aboveAverage" dxfId="9" priority="1" aboveAverage="0"/>
  </conditionalFormatting>
  <pageMargins left="0.7" right="0.7" top="0.75" bottom="0.75" header="0.3" footer="0.3"/>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07EF7758-A3C7-4D15-AF2D-6710BA12083A}">
            <x14:dataBar minLength="0" maxLength="100" gradient="0">
              <x14:cfvo type="autoMin"/>
              <x14:cfvo type="autoMax"/>
              <x14:negativeFillColor rgb="FFFF0000"/>
              <x14:axisColor rgb="FF000000"/>
            </x14:dataBar>
          </x14:cfRule>
          <xm:sqref>O4:O17</xm:sqref>
        </x14:conditionalFormatting>
      </x14:conditionalFormatting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tabColor theme="8" tint="-0.249977111117893"/>
  </sheetPr>
  <dimension ref="A2:Y120"/>
  <sheetViews>
    <sheetView workbookViewId="0"/>
  </sheetViews>
  <sheetFormatPr baseColWidth="10" defaultColWidth="8.83203125" defaultRowHeight="15" x14ac:dyDescent="0.2"/>
  <cols>
    <col min="6" max="6" width="20.83203125" customWidth="1"/>
    <col min="7" max="7" width="29.1640625" customWidth="1"/>
    <col min="8" max="8" width="35" customWidth="1"/>
    <col min="9" max="9" width="15" customWidth="1"/>
    <col min="10" max="10" width="16.1640625" customWidth="1"/>
    <col min="11" max="11" width="16.5" customWidth="1"/>
    <col min="12" max="12" width="17.6640625" customWidth="1"/>
    <col min="13" max="13" width="18.6640625" customWidth="1"/>
    <col min="14" max="14" width="24.1640625" customWidth="1"/>
    <col min="15" max="15" width="28.1640625" bestFit="1" customWidth="1"/>
    <col min="16" max="16" width="18.5" bestFit="1" customWidth="1"/>
    <col min="17" max="17" width="19.5" bestFit="1" customWidth="1"/>
    <col min="18" max="18" width="12" bestFit="1" customWidth="1"/>
    <col min="19" max="19" width="11.5" customWidth="1"/>
    <col min="20" max="20" width="21.6640625" customWidth="1"/>
    <col min="21" max="21" width="18.5" customWidth="1"/>
    <col min="22" max="22" width="19.6640625" customWidth="1"/>
    <col min="23" max="23" width="18.6640625" customWidth="1"/>
    <col min="24" max="24" width="17.6640625" customWidth="1"/>
    <col min="25" max="25" width="16.5" customWidth="1"/>
  </cols>
  <sheetData>
    <row r="2" spans="1:22" ht="16" thickBot="1" x14ac:dyDescent="0.25"/>
    <row r="3" spans="1:22" ht="22" thickBot="1" x14ac:dyDescent="0.3">
      <c r="A3" s="87" t="s">
        <v>316</v>
      </c>
      <c r="B3" s="88"/>
      <c r="C3" s="88"/>
      <c r="D3" s="89"/>
      <c r="F3" t="s">
        <v>2</v>
      </c>
      <c r="G3" t="s">
        <v>305</v>
      </c>
      <c r="H3" t="s">
        <v>3</v>
      </c>
      <c r="I3" t="s">
        <v>4</v>
      </c>
      <c r="J3" t="s">
        <v>152</v>
      </c>
      <c r="K3" t="s">
        <v>5</v>
      </c>
      <c r="L3" t="s">
        <v>6</v>
      </c>
      <c r="M3" t="s">
        <v>7</v>
      </c>
      <c r="N3" t="s">
        <v>12</v>
      </c>
      <c r="O3" t="s">
        <v>20</v>
      </c>
      <c r="P3" t="s">
        <v>21</v>
      </c>
      <c r="Q3" t="s">
        <v>22</v>
      </c>
      <c r="R3" t="s">
        <v>23</v>
      </c>
      <c r="S3" t="s">
        <v>24</v>
      </c>
      <c r="T3" t="s">
        <v>28</v>
      </c>
      <c r="U3" t="s">
        <v>58</v>
      </c>
      <c r="V3" t="s">
        <v>295</v>
      </c>
    </row>
    <row r="4" spans="1:22" ht="15" customHeight="1" x14ac:dyDescent="0.2">
      <c r="A4" s="85" t="s">
        <v>312</v>
      </c>
      <c r="B4" s="85"/>
      <c r="C4" s="85"/>
      <c r="D4" s="85"/>
      <c r="F4">
        <v>14638</v>
      </c>
      <c r="G4" t="s">
        <v>296</v>
      </c>
      <c r="H4" t="s">
        <v>35</v>
      </c>
      <c r="I4" t="s">
        <v>45</v>
      </c>
      <c r="J4" t="str">
        <f>CONCATENATE(Table791011131415172021[[#This Row],[First Name]], " ", Table791011131415172021[[#This Row],[Last Name]])</f>
        <v>Caroline Diener</v>
      </c>
      <c r="K4" t="s">
        <v>53</v>
      </c>
      <c r="L4" t="s">
        <v>81</v>
      </c>
      <c r="M4">
        <v>12</v>
      </c>
      <c r="N4" t="s">
        <v>82</v>
      </c>
      <c r="O4">
        <v>72000</v>
      </c>
      <c r="P4">
        <v>20000</v>
      </c>
      <c r="S4" s="64">
        <f>SUM(Table791011131415172021[[#This Row],[2016 Annual Base Salary]]+Table791011131415172021[[#This Row],[2016 Annual Bonus
(at target)]]+Table791011131415172021[[#This Row],[2016 AEI
(at target)]]+Table791011131415172021[[#This Row],[2016 MTB
(at target)]])</f>
        <v>92000</v>
      </c>
      <c r="T4" t="s">
        <v>29</v>
      </c>
      <c r="U4" t="s">
        <v>29</v>
      </c>
      <c r="V4">
        <f>Table791011131415172021[[#This Row],[2016 TTDC]]*Table11[Budget Allocated]</f>
        <v>4600</v>
      </c>
    </row>
    <row r="5" spans="1:22" x14ac:dyDescent="0.2">
      <c r="A5" s="86"/>
      <c r="B5" s="86"/>
      <c r="C5" s="86"/>
      <c r="D5" s="86"/>
      <c r="F5">
        <v>39426</v>
      </c>
      <c r="G5" t="s">
        <v>297</v>
      </c>
      <c r="H5" t="s">
        <v>37</v>
      </c>
      <c r="I5" t="s">
        <v>47</v>
      </c>
      <c r="J5" t="str">
        <f>CONCATENATE(Table791011131415172021[[#This Row],[First Name]], " ", Table791011131415172021[[#This Row],[Last Name]])</f>
        <v>Cristina Taft</v>
      </c>
      <c r="K5" t="s">
        <v>54</v>
      </c>
      <c r="L5" t="s">
        <v>77</v>
      </c>
      <c r="M5">
        <v>10</v>
      </c>
      <c r="N5" t="s">
        <v>82</v>
      </c>
      <c r="O5">
        <v>60000</v>
      </c>
      <c r="P5">
        <v>12000</v>
      </c>
      <c r="S5" s="64">
        <f>SUM(Table791011131415172021[[#This Row],[2016 Annual Base Salary]]+Table791011131415172021[[#This Row],[2016 Annual Bonus
(at target)]]+Table791011131415172021[[#This Row],[2016 AEI
(at target)]]+Table791011131415172021[[#This Row],[2016 MTB
(at target)]])</f>
        <v>72000</v>
      </c>
      <c r="T5" t="s">
        <v>29</v>
      </c>
      <c r="U5" t="s">
        <v>30</v>
      </c>
      <c r="V5">
        <f>Table791011131415172021[[#This Row],[2016 TTDC]]*Table11[Budget Allocated]</f>
        <v>3600</v>
      </c>
    </row>
    <row r="6" spans="1:22" x14ac:dyDescent="0.2">
      <c r="A6" s="86"/>
      <c r="B6" s="86"/>
      <c r="C6" s="86"/>
      <c r="D6" s="86"/>
      <c r="F6">
        <v>39874</v>
      </c>
      <c r="G6" t="s">
        <v>298</v>
      </c>
      <c r="H6" t="s">
        <v>36</v>
      </c>
      <c r="I6" t="s">
        <v>46</v>
      </c>
      <c r="J6" t="str">
        <f>CONCATENATE(Table791011131415172021[[#This Row],[First Name]], " ", Table791011131415172021[[#This Row],[Last Name]])</f>
        <v>Ingrid White</v>
      </c>
      <c r="K6" t="s">
        <v>53</v>
      </c>
      <c r="L6" t="s">
        <v>76</v>
      </c>
      <c r="M6">
        <v>11</v>
      </c>
      <c r="N6" t="s">
        <v>82</v>
      </c>
      <c r="O6">
        <v>64412.307692307688</v>
      </c>
      <c r="P6">
        <v>12000</v>
      </c>
      <c r="S6" s="64">
        <f>SUM(Table791011131415172021[[#This Row],[2016 Annual Base Salary]]+Table791011131415172021[[#This Row],[2016 Annual Bonus
(at target)]]+Table791011131415172021[[#This Row],[2016 AEI
(at target)]]+Table791011131415172021[[#This Row],[2016 MTB
(at target)]])</f>
        <v>76412.307692307688</v>
      </c>
      <c r="T6" t="s">
        <v>29</v>
      </c>
      <c r="U6" t="s">
        <v>29</v>
      </c>
      <c r="V6">
        <f>Table791011131415172021[[#This Row],[2016 TTDC]]*Table11[Budget Allocated]</f>
        <v>3820.6153846153848</v>
      </c>
    </row>
    <row r="7" spans="1:22" x14ac:dyDescent="0.2">
      <c r="A7" s="86"/>
      <c r="B7" s="86"/>
      <c r="C7" s="86"/>
      <c r="D7" s="86"/>
      <c r="F7">
        <v>154987</v>
      </c>
      <c r="G7" t="s">
        <v>299</v>
      </c>
      <c r="H7" t="s">
        <v>26</v>
      </c>
      <c r="I7" t="s">
        <v>27</v>
      </c>
      <c r="J7" t="str">
        <f>CONCATENATE(Table791011131415172021[[#This Row],[First Name]], " ", Table791011131415172021[[#This Row],[Last Name]])</f>
        <v>Jane Deer</v>
      </c>
      <c r="K7" t="s">
        <v>52</v>
      </c>
      <c r="L7" t="s">
        <v>55</v>
      </c>
      <c r="M7">
        <v>10</v>
      </c>
      <c r="N7" t="s">
        <v>82</v>
      </c>
      <c r="O7">
        <v>30000</v>
      </c>
      <c r="P7">
        <v>10000</v>
      </c>
      <c r="S7" s="64">
        <f>SUM(Table791011131415172021[[#This Row],[2016 Annual Base Salary]]+Table791011131415172021[[#This Row],[2016 Annual Bonus
(at target)]]+Table791011131415172021[[#This Row],[2016 AEI
(at target)]]+Table791011131415172021[[#This Row],[2016 MTB
(at target)]])</f>
        <v>40000</v>
      </c>
      <c r="T7" t="s">
        <v>29</v>
      </c>
      <c r="U7" t="s">
        <v>29</v>
      </c>
      <c r="V7">
        <f>Table791011131415172021[[#This Row],[2016 TTDC]]*Table11[Budget Allocated]</f>
        <v>2000</v>
      </c>
    </row>
    <row r="8" spans="1:22" x14ac:dyDescent="0.2">
      <c r="A8" s="86"/>
      <c r="B8" s="86"/>
      <c r="C8" s="86"/>
      <c r="D8" s="86"/>
      <c r="F8">
        <v>119871</v>
      </c>
      <c r="G8" t="s">
        <v>299</v>
      </c>
      <c r="H8" t="s">
        <v>31</v>
      </c>
      <c r="I8" t="s">
        <v>42</v>
      </c>
      <c r="J8" t="str">
        <f>CONCATENATE(Table791011131415172021[[#This Row],[First Name]], " ", Table791011131415172021[[#This Row],[Last Name]])</f>
        <v>Jeffrey Smith</v>
      </c>
      <c r="K8" t="s">
        <v>52</v>
      </c>
      <c r="L8" t="s">
        <v>56</v>
      </c>
      <c r="M8">
        <v>14</v>
      </c>
      <c r="N8" t="s">
        <v>14</v>
      </c>
      <c r="O8">
        <v>80000</v>
      </c>
      <c r="P8">
        <v>10000</v>
      </c>
      <c r="S8" s="64">
        <f>SUM(Table791011131415172021[[#This Row],[2016 Annual Base Salary]]+Table791011131415172021[[#This Row],[2016 Annual Bonus
(at target)]]+Table791011131415172021[[#This Row],[2016 AEI
(at target)]]+Table791011131415172021[[#This Row],[2016 MTB
(at target)]])</f>
        <v>90000</v>
      </c>
      <c r="T8" t="s">
        <v>29</v>
      </c>
      <c r="U8" t="s">
        <v>29</v>
      </c>
      <c r="V8">
        <f>Table791011131415172021[[#This Row],[2016 TTDC]]*Table11[Budget Allocated]</f>
        <v>4500</v>
      </c>
    </row>
    <row r="9" spans="1:22" x14ac:dyDescent="0.2">
      <c r="A9" s="86"/>
      <c r="B9" s="86"/>
      <c r="C9" s="86"/>
      <c r="D9" s="86"/>
      <c r="F9">
        <v>1648579</v>
      </c>
      <c r="G9" t="s">
        <v>300</v>
      </c>
      <c r="H9" t="s">
        <v>8</v>
      </c>
      <c r="I9" t="s">
        <v>9</v>
      </c>
      <c r="J9" t="str">
        <f>CONCATENATE(Table791011131415172021[[#This Row],[First Name]], " ", Table791011131415172021[[#This Row],[Last Name]])</f>
        <v>John Doe</v>
      </c>
      <c r="K9" t="s">
        <v>52</v>
      </c>
      <c r="L9" t="s">
        <v>15</v>
      </c>
      <c r="M9">
        <v>15</v>
      </c>
      <c r="N9" t="s">
        <v>14</v>
      </c>
      <c r="O9">
        <v>120000</v>
      </c>
      <c r="P9">
        <v>63000</v>
      </c>
      <c r="Q9">
        <v>63000</v>
      </c>
      <c r="S9" s="64">
        <f>SUM(Table791011131415172021[[#This Row],[2016 Annual Base Salary]]+Table791011131415172021[[#This Row],[2016 Annual Bonus
(at target)]]+Table791011131415172021[[#This Row],[2016 AEI
(at target)]]+Table791011131415172021[[#This Row],[2016 MTB
(at target)]])</f>
        <v>246000</v>
      </c>
      <c r="T9" t="s">
        <v>29</v>
      </c>
      <c r="U9" t="s">
        <v>29</v>
      </c>
      <c r="V9">
        <f>Table791011131415172021[[#This Row],[2016 TTDC]]*Table11[Budget Allocated]</f>
        <v>12300</v>
      </c>
    </row>
    <row r="10" spans="1:22" x14ac:dyDescent="0.2">
      <c r="A10" s="86"/>
      <c r="B10" s="86"/>
      <c r="C10" s="86"/>
      <c r="D10" s="86"/>
      <c r="F10">
        <v>804481</v>
      </c>
      <c r="G10" t="s">
        <v>301</v>
      </c>
      <c r="H10" t="s">
        <v>34</v>
      </c>
      <c r="I10" t="s">
        <v>291</v>
      </c>
      <c r="J10" t="str">
        <f>CONCATENATE(Table791011131415172021[[#This Row],[First Name]], " ", Table791011131415172021[[#This Row],[Last Name]])</f>
        <v>Johnson Johnsson</v>
      </c>
      <c r="K10" t="s">
        <v>53</v>
      </c>
      <c r="L10" t="s">
        <v>80</v>
      </c>
      <c r="M10">
        <v>11</v>
      </c>
      <c r="N10" t="s">
        <v>82</v>
      </c>
      <c r="O10">
        <v>70000</v>
      </c>
      <c r="P10">
        <v>18000</v>
      </c>
      <c r="S10" s="64">
        <f>SUM(Table791011131415172021[[#This Row],[2016 Annual Base Salary]]+Table791011131415172021[[#This Row],[2016 Annual Bonus
(at target)]]+Table791011131415172021[[#This Row],[2016 AEI
(at target)]]+Table791011131415172021[[#This Row],[2016 MTB
(at target)]])</f>
        <v>88000</v>
      </c>
      <c r="T10" t="s">
        <v>29</v>
      </c>
      <c r="U10" t="s">
        <v>29</v>
      </c>
      <c r="V10">
        <f>Table791011131415172021[[#This Row],[2016 TTDC]]*Table11[Budget Allocated]</f>
        <v>4400</v>
      </c>
    </row>
    <row r="11" spans="1:22" x14ac:dyDescent="0.2">
      <c r="A11" s="86"/>
      <c r="B11" s="86"/>
      <c r="C11" s="86"/>
      <c r="D11" s="86"/>
      <c r="F11">
        <v>113225</v>
      </c>
      <c r="G11" t="s">
        <v>302</v>
      </c>
      <c r="H11" t="s">
        <v>39</v>
      </c>
      <c r="I11" t="s">
        <v>49</v>
      </c>
      <c r="J11" t="str">
        <f>CONCATENATE(Table791011131415172021[[#This Row],[First Name]], " ", Table791011131415172021[[#This Row],[Last Name]])</f>
        <v>Kim Jones</v>
      </c>
      <c r="K11" t="s">
        <v>54</v>
      </c>
      <c r="L11" t="s">
        <v>77</v>
      </c>
      <c r="M11">
        <v>10</v>
      </c>
      <c r="N11" t="s">
        <v>82</v>
      </c>
      <c r="O11">
        <v>46008</v>
      </c>
      <c r="P11">
        <v>8000</v>
      </c>
      <c r="S11" s="64">
        <f>SUM(Table791011131415172021[[#This Row],[2016 Annual Base Salary]]+Table791011131415172021[[#This Row],[2016 Annual Bonus
(at target)]]+Table791011131415172021[[#This Row],[2016 AEI
(at target)]]+Table791011131415172021[[#This Row],[2016 MTB
(at target)]])</f>
        <v>54008</v>
      </c>
      <c r="T11" t="s">
        <v>29</v>
      </c>
      <c r="U11" t="s">
        <v>29</v>
      </c>
      <c r="V11">
        <f>Table791011131415172021[[#This Row],[2016 TTDC]]*Table11[Budget Allocated]</f>
        <v>2700.4</v>
      </c>
    </row>
    <row r="12" spans="1:22" x14ac:dyDescent="0.2">
      <c r="A12" s="86"/>
      <c r="B12" s="86"/>
      <c r="C12" s="86"/>
      <c r="D12" s="86"/>
      <c r="F12">
        <v>103998</v>
      </c>
      <c r="G12" t="s">
        <v>303</v>
      </c>
      <c r="H12" t="s">
        <v>40</v>
      </c>
      <c r="I12" t="s">
        <v>50</v>
      </c>
      <c r="J12" t="str">
        <f>CONCATENATE(Table791011131415172021[[#This Row],[First Name]], " ", Table791011131415172021[[#This Row],[Last Name]])</f>
        <v>Robert Rolling</v>
      </c>
      <c r="K12" t="s">
        <v>54</v>
      </c>
      <c r="L12" t="s">
        <v>78</v>
      </c>
      <c r="M12">
        <v>10</v>
      </c>
      <c r="N12" t="s">
        <v>82</v>
      </c>
      <c r="O12">
        <v>63000</v>
      </c>
      <c r="P12">
        <v>11000</v>
      </c>
      <c r="S12" s="64">
        <f>SUM(Table791011131415172021[[#This Row],[2016 Annual Base Salary]]+Table791011131415172021[[#This Row],[2016 Annual Bonus
(at target)]]+Table791011131415172021[[#This Row],[2016 AEI
(at target)]]+Table791011131415172021[[#This Row],[2016 MTB
(at target)]])</f>
        <v>74000</v>
      </c>
      <c r="T12" t="s">
        <v>29</v>
      </c>
      <c r="U12" t="s">
        <v>29</v>
      </c>
      <c r="V12">
        <f>Table791011131415172021[[#This Row],[2016 TTDC]]*Table11[Budget Allocated]</f>
        <v>3700</v>
      </c>
    </row>
    <row r="13" spans="1:22" x14ac:dyDescent="0.2">
      <c r="A13" s="86"/>
      <c r="B13" s="86"/>
      <c r="C13" s="86"/>
      <c r="D13" s="86"/>
      <c r="F13">
        <v>804166</v>
      </c>
      <c r="G13" t="s">
        <v>298</v>
      </c>
      <c r="H13" t="s">
        <v>32</v>
      </c>
      <c r="I13" t="s">
        <v>43</v>
      </c>
      <c r="J13" t="str">
        <f>CONCATENATE(Table791011131415172021[[#This Row],[First Name]], " ", Table791011131415172021[[#This Row],[Last Name]])</f>
        <v>Samuel Beacher</v>
      </c>
      <c r="K13" t="s">
        <v>52</v>
      </c>
      <c r="L13" t="s">
        <v>76</v>
      </c>
      <c r="M13">
        <v>11</v>
      </c>
      <c r="N13" t="s">
        <v>82</v>
      </c>
      <c r="O13">
        <v>70000</v>
      </c>
      <c r="P13">
        <v>7000</v>
      </c>
      <c r="S13" s="64">
        <f>SUM(Table791011131415172021[[#This Row],[2016 Annual Base Salary]]+Table791011131415172021[[#This Row],[2016 Annual Bonus
(at target)]]+Table791011131415172021[[#This Row],[2016 AEI
(at target)]]+Table791011131415172021[[#This Row],[2016 MTB
(at target)]])</f>
        <v>77000</v>
      </c>
      <c r="T13" t="s">
        <v>29</v>
      </c>
      <c r="U13" t="s">
        <v>29</v>
      </c>
      <c r="V13">
        <f>Table791011131415172021[[#This Row],[2016 TTDC]]*Table11[Budget Allocated]</f>
        <v>3850</v>
      </c>
    </row>
    <row r="14" spans="1:22" x14ac:dyDescent="0.2">
      <c r="A14" s="86"/>
      <c r="B14" s="86"/>
      <c r="C14" s="86"/>
      <c r="D14" s="86"/>
      <c r="F14">
        <v>39209</v>
      </c>
      <c r="G14" t="s">
        <v>298</v>
      </c>
      <c r="H14" t="s">
        <v>38</v>
      </c>
      <c r="I14" t="s">
        <v>48</v>
      </c>
      <c r="J14" t="str">
        <f>CONCATENATE(Table791011131415172021[[#This Row],[First Name]], " ", Table791011131415172021[[#This Row],[Last Name]])</f>
        <v>Semrel Mousta</v>
      </c>
      <c r="K14" t="s">
        <v>54</v>
      </c>
      <c r="L14" t="s">
        <v>77</v>
      </c>
      <c r="M14">
        <v>11</v>
      </c>
      <c r="N14" t="s">
        <v>82</v>
      </c>
      <c r="O14">
        <v>70008</v>
      </c>
      <c r="P14">
        <v>20000</v>
      </c>
      <c r="S14" s="64">
        <f>SUM(Table791011131415172021[[#This Row],[2016 Annual Base Salary]]+Table791011131415172021[[#This Row],[2016 Annual Bonus
(at target)]]+Table791011131415172021[[#This Row],[2016 AEI
(at target)]]+Table791011131415172021[[#This Row],[2016 MTB
(at target)]])</f>
        <v>90008</v>
      </c>
      <c r="T14" t="s">
        <v>29</v>
      </c>
      <c r="U14" t="s">
        <v>29</v>
      </c>
      <c r="V14">
        <f>Table791011131415172021[[#This Row],[2016 TTDC]]*Table11[Budget Allocated]</f>
        <v>4500.4000000000005</v>
      </c>
    </row>
    <row r="15" spans="1:22" x14ac:dyDescent="0.2">
      <c r="A15" s="86"/>
      <c r="B15" s="86"/>
      <c r="C15" s="86"/>
      <c r="D15" s="86"/>
      <c r="F15">
        <v>1245</v>
      </c>
      <c r="G15" t="s">
        <v>297</v>
      </c>
      <c r="H15" t="s">
        <v>33</v>
      </c>
      <c r="I15" t="s">
        <v>44</v>
      </c>
      <c r="J15" t="str">
        <f>CONCATENATE(Table791011131415172021[[#This Row],[First Name]], " ", Table791011131415172021[[#This Row],[Last Name]])</f>
        <v>Tom Lones</v>
      </c>
      <c r="K15" t="s">
        <v>53</v>
      </c>
      <c r="L15" t="s">
        <v>79</v>
      </c>
      <c r="M15">
        <v>12</v>
      </c>
      <c r="N15" t="s">
        <v>82</v>
      </c>
      <c r="O15">
        <v>46000</v>
      </c>
      <c r="P15">
        <v>11000</v>
      </c>
      <c r="S15" s="64">
        <f>SUM(Table791011131415172021[[#This Row],[2016 Annual Base Salary]]+Table791011131415172021[[#This Row],[2016 Annual Bonus
(at target)]]+Table791011131415172021[[#This Row],[2016 AEI
(at target)]]+Table791011131415172021[[#This Row],[2016 MTB
(at target)]])</f>
        <v>57000</v>
      </c>
      <c r="T15" t="s">
        <v>29</v>
      </c>
      <c r="U15" t="s">
        <v>29</v>
      </c>
      <c r="V15">
        <f>Table791011131415172021[[#This Row],[2016 TTDC]]*Table11[Budget Allocated]</f>
        <v>2850</v>
      </c>
    </row>
    <row r="16" spans="1:22" x14ac:dyDescent="0.2">
      <c r="A16" s="86"/>
      <c r="B16" s="86"/>
      <c r="C16" s="86"/>
      <c r="D16" s="86"/>
      <c r="F16">
        <v>801068</v>
      </c>
      <c r="G16" t="s">
        <v>301</v>
      </c>
      <c r="H16" t="s">
        <v>41</v>
      </c>
      <c r="I16" t="s">
        <v>51</v>
      </c>
      <c r="J16" t="str">
        <f>CONCATENATE(Table791011131415172021[[#This Row],[First Name]], " ", Table791011131415172021[[#This Row],[Last Name]])</f>
        <v>Tony Prince</v>
      </c>
      <c r="K16" t="s">
        <v>54</v>
      </c>
      <c r="L16" t="s">
        <v>78</v>
      </c>
      <c r="M16">
        <v>10</v>
      </c>
      <c r="N16" t="s">
        <v>82</v>
      </c>
      <c r="O16">
        <v>70000</v>
      </c>
      <c r="P16">
        <v>10000</v>
      </c>
      <c r="S16" s="64">
        <f>SUM(Table791011131415172021[[#This Row],[2016 Annual Base Salary]]+Table791011131415172021[[#This Row],[2016 Annual Bonus
(at target)]]+Table791011131415172021[[#This Row],[2016 AEI
(at target)]]+Table791011131415172021[[#This Row],[2016 MTB
(at target)]])</f>
        <v>80000</v>
      </c>
      <c r="T16" t="s">
        <v>29</v>
      </c>
      <c r="U16" t="s">
        <v>29</v>
      </c>
      <c r="V16">
        <f>Table791011131415172021[[#This Row],[2016 TTDC]]*Table11[Budget Allocated]</f>
        <v>4000</v>
      </c>
    </row>
    <row r="17" spans="1:25" x14ac:dyDescent="0.2">
      <c r="A17" s="86"/>
      <c r="B17" s="86"/>
      <c r="C17" s="86"/>
      <c r="D17" s="86"/>
      <c r="F17">
        <v>803352</v>
      </c>
      <c r="G17" t="s">
        <v>296</v>
      </c>
      <c r="H17" t="s">
        <v>35</v>
      </c>
      <c r="I17" t="s">
        <v>45</v>
      </c>
      <c r="J17" t="str">
        <f>CONCATENATE(Table791011131415172021[[#This Row],[First Name]], " ", Table791011131415172021[[#This Row],[Last Name]])</f>
        <v>Caroline Diener</v>
      </c>
      <c r="K17" t="s">
        <v>53</v>
      </c>
      <c r="L17" t="s">
        <v>81</v>
      </c>
      <c r="M17">
        <v>12</v>
      </c>
      <c r="N17" t="s">
        <v>82</v>
      </c>
      <c r="O17">
        <v>72000</v>
      </c>
      <c r="P17">
        <v>20000</v>
      </c>
      <c r="S17" s="64">
        <f>SUM(Table791011131415172021[[#This Row],[2016 Annual Base Salary]]+Table791011131415172021[[#This Row],[2016 Annual Bonus
(at target)]]+Table791011131415172021[[#This Row],[2016 AEI
(at target)]]+Table791011131415172021[[#This Row],[2016 MTB
(at target)]])</f>
        <v>92000</v>
      </c>
      <c r="T17" t="s">
        <v>29</v>
      </c>
      <c r="U17" t="s">
        <v>29</v>
      </c>
      <c r="V17">
        <f>Table791011131415172021[[#This Row],[2016 TTDC]]*Table11[Budget Allocated]</f>
        <v>4600</v>
      </c>
    </row>
    <row r="18" spans="1:25" x14ac:dyDescent="0.2">
      <c r="A18" s="86"/>
      <c r="B18" s="86"/>
      <c r="C18" s="86"/>
      <c r="D18" s="86"/>
      <c r="V18" t="str">
        <f t="shared" ref="V18:W81" si="0">TRIM(G18)</f>
        <v/>
      </c>
      <c r="W18" t="str">
        <f t="shared" si="0"/>
        <v/>
      </c>
      <c r="X18" t="str">
        <f t="shared" ref="X18:Y81" si="1">PROPER(V18)</f>
        <v/>
      </c>
      <c r="Y18" t="str">
        <f t="shared" si="1"/>
        <v/>
      </c>
    </row>
    <row r="19" spans="1:25" x14ac:dyDescent="0.2">
      <c r="A19" s="86"/>
      <c r="B19" s="86"/>
      <c r="C19" s="86"/>
      <c r="D19" s="86"/>
      <c r="V19" t="str">
        <f t="shared" si="0"/>
        <v/>
      </c>
      <c r="W19" t="str">
        <f t="shared" si="0"/>
        <v/>
      </c>
      <c r="X19" t="str">
        <f t="shared" si="1"/>
        <v/>
      </c>
      <c r="Y19" t="str">
        <f t="shared" si="1"/>
        <v/>
      </c>
    </row>
    <row r="20" spans="1:25" x14ac:dyDescent="0.2">
      <c r="A20" s="86"/>
      <c r="B20" s="86"/>
      <c r="C20" s="86"/>
      <c r="D20" s="86"/>
      <c r="F20" s="60"/>
      <c r="G20" s="60"/>
      <c r="H20" s="60"/>
      <c r="I20" s="60"/>
      <c r="J20" s="60"/>
      <c r="K20" s="60"/>
      <c r="L20" s="60"/>
      <c r="M20" s="60"/>
      <c r="N20" s="60"/>
      <c r="O20" s="60"/>
      <c r="P20" s="60"/>
      <c r="Q20" s="60"/>
      <c r="R20" s="60"/>
      <c r="S20" s="60"/>
      <c r="T20" s="60"/>
      <c r="U20" s="60"/>
      <c r="V20" t="str">
        <f t="shared" si="0"/>
        <v/>
      </c>
      <c r="W20" t="str">
        <f t="shared" si="0"/>
        <v/>
      </c>
      <c r="X20" t="str">
        <f t="shared" si="1"/>
        <v/>
      </c>
      <c r="Y20" t="str">
        <f t="shared" si="1"/>
        <v/>
      </c>
    </row>
    <row r="21" spans="1:25" x14ac:dyDescent="0.2">
      <c r="A21" s="86"/>
      <c r="B21" s="86"/>
      <c r="C21" s="86"/>
      <c r="D21" s="86"/>
      <c r="F21" s="21" t="s">
        <v>155</v>
      </c>
      <c r="G21" t="s">
        <v>169</v>
      </c>
      <c r="H21" t="s">
        <v>310</v>
      </c>
      <c r="L21" s="67"/>
      <c r="M21" s="67"/>
      <c r="N21" s="67"/>
      <c r="O21" s="67"/>
      <c r="P21" s="60"/>
      <c r="Q21" s="60"/>
      <c r="R21" s="60"/>
      <c r="S21" s="60"/>
      <c r="T21" s="60"/>
      <c r="U21" s="60"/>
      <c r="Y21" t="str">
        <f t="shared" si="1"/>
        <v/>
      </c>
    </row>
    <row r="22" spans="1:25" x14ac:dyDescent="0.2">
      <c r="A22" s="86"/>
      <c r="B22" s="86"/>
      <c r="C22" s="86"/>
      <c r="D22" s="86"/>
      <c r="F22" s="16" t="s">
        <v>14</v>
      </c>
      <c r="G22" s="22">
        <v>200000</v>
      </c>
      <c r="H22" s="22">
        <v>73000</v>
      </c>
      <c r="I22" s="22"/>
      <c r="J22" s="22"/>
      <c r="K22" s="22"/>
      <c r="L22" s="60"/>
      <c r="M22" s="60"/>
      <c r="N22" s="60"/>
      <c r="O22" s="60"/>
      <c r="P22" s="60"/>
      <c r="Q22" s="60"/>
      <c r="R22" s="60"/>
      <c r="S22" s="60"/>
      <c r="T22" s="60"/>
      <c r="U22" s="60"/>
      <c r="Y22" t="str">
        <f t="shared" si="1"/>
        <v/>
      </c>
    </row>
    <row r="23" spans="1:25" x14ac:dyDescent="0.2">
      <c r="A23" s="86"/>
      <c r="B23" s="86"/>
      <c r="C23" s="86"/>
      <c r="D23" s="86"/>
      <c r="F23" s="23" t="s">
        <v>159</v>
      </c>
      <c r="G23" s="22">
        <v>80000</v>
      </c>
      <c r="H23" s="22">
        <v>10000</v>
      </c>
      <c r="I23" s="22"/>
      <c r="J23" s="22"/>
      <c r="K23" s="22"/>
      <c r="L23" s="60"/>
      <c r="M23" s="61"/>
      <c r="N23" s="60"/>
      <c r="O23" s="68"/>
      <c r="P23" s="60"/>
      <c r="Q23" s="60"/>
      <c r="R23" s="60"/>
      <c r="S23" s="60"/>
      <c r="T23" s="60"/>
      <c r="U23" s="60"/>
      <c r="Y23" t="str">
        <f t="shared" si="1"/>
        <v/>
      </c>
    </row>
    <row r="24" spans="1:25" x14ac:dyDescent="0.2">
      <c r="A24" s="86"/>
      <c r="B24" s="86"/>
      <c r="C24" s="86"/>
      <c r="D24" s="86"/>
      <c r="F24" s="23" t="s">
        <v>160</v>
      </c>
      <c r="G24" s="22">
        <v>120000</v>
      </c>
      <c r="H24" s="22">
        <v>63000</v>
      </c>
      <c r="I24" s="22"/>
      <c r="J24" s="22"/>
      <c r="K24" s="22"/>
      <c r="L24" s="60"/>
      <c r="M24" s="60"/>
      <c r="N24" s="60"/>
      <c r="O24" s="60"/>
      <c r="P24" s="60"/>
      <c r="Q24" s="60"/>
      <c r="R24" s="60"/>
      <c r="S24" s="60"/>
      <c r="T24" s="60"/>
      <c r="U24" s="60"/>
      <c r="Y24" t="str">
        <f t="shared" si="1"/>
        <v/>
      </c>
    </row>
    <row r="25" spans="1:25" x14ac:dyDescent="0.2">
      <c r="A25" s="86"/>
      <c r="B25" s="86"/>
      <c r="C25" s="86"/>
      <c r="D25" s="86"/>
      <c r="F25" s="16" t="s">
        <v>82</v>
      </c>
      <c r="G25" s="22">
        <v>733428.30769230775</v>
      </c>
      <c r="H25" s="22">
        <v>159000</v>
      </c>
      <c r="I25" s="22"/>
      <c r="J25" s="22"/>
      <c r="K25" s="22"/>
      <c r="L25" s="60"/>
      <c r="M25" s="60"/>
      <c r="N25" s="60"/>
      <c r="O25" s="60"/>
      <c r="P25" s="60"/>
      <c r="Q25" s="60"/>
      <c r="R25" s="60"/>
      <c r="S25" s="60"/>
      <c r="T25" s="60"/>
      <c r="U25" s="60"/>
      <c r="Y25" t="str">
        <f t="shared" si="1"/>
        <v/>
      </c>
    </row>
    <row r="26" spans="1:25" x14ac:dyDescent="0.2">
      <c r="A26" s="86"/>
      <c r="B26" s="86"/>
      <c r="C26" s="86"/>
      <c r="D26" s="86"/>
      <c r="F26" s="23" t="s">
        <v>156</v>
      </c>
      <c r="G26" s="22">
        <v>144000</v>
      </c>
      <c r="H26" s="22">
        <v>40000</v>
      </c>
      <c r="I26" s="22"/>
      <c r="J26" s="22"/>
      <c r="K26" s="22"/>
      <c r="L26" s="60"/>
      <c r="M26" s="60"/>
      <c r="N26" s="60"/>
      <c r="O26" s="60"/>
      <c r="P26" s="60"/>
      <c r="Q26" s="60"/>
      <c r="R26" s="60"/>
      <c r="S26" s="60"/>
      <c r="T26" s="60"/>
      <c r="U26" s="60"/>
      <c r="Y26" t="str">
        <f t="shared" si="1"/>
        <v/>
      </c>
    </row>
    <row r="27" spans="1:25" x14ac:dyDescent="0.2">
      <c r="A27" s="86"/>
      <c r="B27" s="86"/>
      <c r="C27" s="86"/>
      <c r="D27" s="86"/>
      <c r="F27" s="23" t="s">
        <v>255</v>
      </c>
      <c r="G27" s="22">
        <v>60000</v>
      </c>
      <c r="H27" s="22">
        <v>12000</v>
      </c>
      <c r="I27" s="22"/>
      <c r="J27" s="22"/>
      <c r="K27" s="22"/>
      <c r="L27" s="60"/>
      <c r="M27" s="60"/>
      <c r="N27" s="60"/>
      <c r="O27" s="60"/>
      <c r="P27" s="60"/>
      <c r="Q27" s="60"/>
      <c r="R27" s="60"/>
      <c r="S27" s="60"/>
      <c r="T27" s="60"/>
      <c r="U27" s="60"/>
      <c r="Y27" t="str">
        <f t="shared" si="1"/>
        <v/>
      </c>
    </row>
    <row r="28" spans="1:25" x14ac:dyDescent="0.2">
      <c r="A28" s="86"/>
      <c r="B28" s="86"/>
      <c r="C28" s="86"/>
      <c r="D28" s="86"/>
      <c r="F28" s="23" t="s">
        <v>157</v>
      </c>
      <c r="G28" s="22">
        <v>64412.307692307688</v>
      </c>
      <c r="H28" s="22">
        <v>12000</v>
      </c>
      <c r="I28" s="22"/>
      <c r="J28" s="22"/>
      <c r="K28" s="22"/>
      <c r="L28" s="60"/>
      <c r="M28" s="60"/>
      <c r="N28" s="60"/>
      <c r="O28" s="60"/>
      <c r="P28" s="60"/>
      <c r="Q28" s="60"/>
      <c r="R28" s="60"/>
      <c r="S28" s="60"/>
      <c r="T28" s="60"/>
      <c r="U28" s="60"/>
      <c r="Y28" t="str">
        <f t="shared" si="1"/>
        <v/>
      </c>
    </row>
    <row r="29" spans="1:25" x14ac:dyDescent="0.2">
      <c r="A29" s="86"/>
      <c r="B29" s="86"/>
      <c r="C29" s="86"/>
      <c r="D29" s="86"/>
      <c r="F29" s="23" t="s">
        <v>158</v>
      </c>
      <c r="G29" s="22">
        <v>30000</v>
      </c>
      <c r="H29" s="22">
        <v>10000</v>
      </c>
      <c r="I29" s="22"/>
      <c r="J29" s="22"/>
      <c r="K29" s="22"/>
      <c r="L29" s="60"/>
      <c r="M29" s="60"/>
      <c r="N29" s="60"/>
      <c r="O29" s="60"/>
      <c r="P29" s="60"/>
      <c r="Q29" s="60"/>
      <c r="R29" s="60"/>
      <c r="S29" s="60"/>
      <c r="T29" s="60"/>
      <c r="U29" s="60"/>
      <c r="Y29" t="str">
        <f t="shared" si="1"/>
        <v/>
      </c>
    </row>
    <row r="30" spans="1:25" x14ac:dyDescent="0.2">
      <c r="A30" s="86"/>
      <c r="B30" s="86"/>
      <c r="C30" s="86"/>
      <c r="D30" s="86"/>
      <c r="F30" s="23" t="s">
        <v>309</v>
      </c>
      <c r="G30" s="22">
        <v>70000</v>
      </c>
      <c r="H30" s="22">
        <v>18000</v>
      </c>
      <c r="I30" s="22"/>
      <c r="J30" s="22"/>
      <c r="K30" s="22"/>
      <c r="L30" s="60"/>
      <c r="M30" s="60"/>
      <c r="N30" s="60"/>
      <c r="O30" s="60"/>
      <c r="P30" s="60"/>
      <c r="Q30" s="60"/>
      <c r="R30" s="60"/>
      <c r="S30" s="60"/>
      <c r="T30" s="60"/>
      <c r="U30" s="60"/>
      <c r="Y30" t="str">
        <f t="shared" si="1"/>
        <v/>
      </c>
    </row>
    <row r="31" spans="1:25" x14ac:dyDescent="0.2">
      <c r="A31" s="86"/>
      <c r="B31" s="86"/>
      <c r="C31" s="86"/>
      <c r="D31" s="86"/>
      <c r="F31" s="23" t="s">
        <v>162</v>
      </c>
      <c r="G31" s="22">
        <v>46008</v>
      </c>
      <c r="H31" s="22">
        <v>8000</v>
      </c>
      <c r="I31" s="22"/>
      <c r="J31" s="22"/>
      <c r="K31" s="22"/>
      <c r="L31" s="60"/>
      <c r="M31" s="60"/>
      <c r="N31" s="60"/>
      <c r="O31" s="60"/>
      <c r="P31" s="60"/>
      <c r="Q31" s="60"/>
      <c r="R31" s="60"/>
      <c r="S31" s="60"/>
      <c r="T31" s="60"/>
      <c r="U31" s="60"/>
      <c r="Y31" t="str">
        <f t="shared" si="1"/>
        <v/>
      </c>
    </row>
    <row r="32" spans="1:25" x14ac:dyDescent="0.2">
      <c r="A32" s="86"/>
      <c r="B32" s="86"/>
      <c r="C32" s="86"/>
      <c r="D32" s="86"/>
      <c r="F32" s="23" t="s">
        <v>163</v>
      </c>
      <c r="G32" s="22">
        <v>63000</v>
      </c>
      <c r="H32" s="22">
        <v>11000</v>
      </c>
      <c r="I32" s="22"/>
      <c r="J32" s="22"/>
      <c r="K32" s="22"/>
      <c r="L32" s="60"/>
      <c r="M32" s="60"/>
      <c r="N32" s="60"/>
      <c r="O32" s="60"/>
      <c r="P32" s="60"/>
      <c r="Q32" s="60"/>
      <c r="R32" s="60"/>
      <c r="S32" s="60"/>
      <c r="T32" s="60"/>
      <c r="U32" s="60"/>
      <c r="Y32" t="str">
        <f t="shared" si="1"/>
        <v/>
      </c>
    </row>
    <row r="33" spans="1:25" x14ac:dyDescent="0.2">
      <c r="A33" s="86"/>
      <c r="B33" s="86"/>
      <c r="C33" s="86"/>
      <c r="D33" s="86"/>
      <c r="F33" s="23" t="s">
        <v>164</v>
      </c>
      <c r="G33" s="22">
        <v>70000</v>
      </c>
      <c r="H33" s="22">
        <v>7000</v>
      </c>
      <c r="I33" s="22"/>
      <c r="J33" s="22"/>
      <c r="K33" s="22"/>
      <c r="L33" s="60"/>
      <c r="M33" s="60"/>
      <c r="N33" s="60"/>
      <c r="O33" s="60"/>
      <c r="P33" s="60"/>
      <c r="Q33" s="60"/>
      <c r="R33" s="60"/>
      <c r="S33" s="60"/>
      <c r="T33" s="60"/>
      <c r="U33" s="60"/>
      <c r="Y33" t="str">
        <f t="shared" si="1"/>
        <v/>
      </c>
    </row>
    <row r="34" spans="1:25" x14ac:dyDescent="0.2">
      <c r="A34" s="86"/>
      <c r="B34" s="86"/>
      <c r="C34" s="86"/>
      <c r="D34" s="86"/>
      <c r="F34" s="23" t="s">
        <v>165</v>
      </c>
      <c r="G34" s="22">
        <v>70008</v>
      </c>
      <c r="H34" s="22">
        <v>20000</v>
      </c>
      <c r="I34" s="22"/>
      <c r="J34" s="22"/>
      <c r="K34" s="22"/>
      <c r="L34" s="60"/>
      <c r="M34" s="60"/>
      <c r="N34" s="60"/>
      <c r="O34" s="60"/>
      <c r="P34" s="60"/>
      <c r="Q34" s="60"/>
      <c r="R34" s="60"/>
      <c r="S34" s="60"/>
      <c r="T34" s="60"/>
      <c r="U34" s="60"/>
      <c r="Y34" t="str">
        <f t="shared" si="1"/>
        <v/>
      </c>
    </row>
    <row r="35" spans="1:25" x14ac:dyDescent="0.2">
      <c r="A35" s="86"/>
      <c r="B35" s="86"/>
      <c r="C35" s="86"/>
      <c r="D35" s="86"/>
      <c r="F35" s="23" t="s">
        <v>166</v>
      </c>
      <c r="G35" s="22">
        <v>46000</v>
      </c>
      <c r="H35" s="22">
        <v>11000</v>
      </c>
      <c r="I35" s="22"/>
      <c r="J35" s="22"/>
      <c r="K35" s="22"/>
      <c r="L35" s="60"/>
      <c r="M35" s="60"/>
      <c r="N35" s="60"/>
      <c r="O35" s="60"/>
      <c r="P35" s="60"/>
      <c r="Q35" s="60"/>
      <c r="R35" s="60"/>
      <c r="S35" s="60"/>
      <c r="T35" s="60"/>
      <c r="U35" s="60"/>
      <c r="Y35" t="str">
        <f t="shared" si="1"/>
        <v/>
      </c>
    </row>
    <row r="36" spans="1:25" x14ac:dyDescent="0.2">
      <c r="A36" s="86"/>
      <c r="B36" s="86"/>
      <c r="C36" s="86"/>
      <c r="D36" s="86"/>
      <c r="F36" s="23" t="s">
        <v>167</v>
      </c>
      <c r="G36" s="22">
        <v>70000</v>
      </c>
      <c r="H36" s="22">
        <v>10000</v>
      </c>
      <c r="I36" s="22"/>
      <c r="J36" s="22"/>
      <c r="K36" s="22"/>
      <c r="L36" s="60"/>
      <c r="M36" s="60"/>
      <c r="N36" s="60"/>
      <c r="O36" s="60"/>
      <c r="P36" s="60"/>
      <c r="Q36" s="60"/>
      <c r="R36" s="60"/>
      <c r="S36" s="60"/>
      <c r="T36" s="60"/>
      <c r="U36" s="60"/>
      <c r="Y36" t="str">
        <f t="shared" si="1"/>
        <v/>
      </c>
    </row>
    <row r="37" spans="1:25" x14ac:dyDescent="0.2">
      <c r="A37" s="86"/>
      <c r="B37" s="86"/>
      <c r="C37" s="86"/>
      <c r="D37" s="86"/>
      <c r="F37" s="16" t="s">
        <v>168</v>
      </c>
      <c r="G37" s="22">
        <v>933428.30769230775</v>
      </c>
      <c r="H37" s="22">
        <v>232000</v>
      </c>
      <c r="I37" s="22"/>
      <c r="J37" s="22"/>
      <c r="K37" s="22"/>
      <c r="L37" s="60"/>
      <c r="M37" s="60"/>
      <c r="N37" s="60"/>
      <c r="O37" s="60"/>
      <c r="P37" s="60"/>
      <c r="Q37" s="60"/>
      <c r="R37" s="60"/>
      <c r="S37" s="60"/>
      <c r="T37" s="60"/>
      <c r="U37" s="60"/>
      <c r="Y37" t="str">
        <f t="shared" si="1"/>
        <v/>
      </c>
    </row>
    <row r="38" spans="1:25" x14ac:dyDescent="0.2">
      <c r="A38" s="86"/>
      <c r="B38" s="86"/>
      <c r="C38" s="86"/>
      <c r="D38" s="86"/>
      <c r="I38" s="22"/>
      <c r="J38" s="22"/>
      <c r="K38" s="22"/>
      <c r="L38" s="60"/>
      <c r="M38" s="60"/>
      <c r="N38" s="60"/>
      <c r="O38" s="60"/>
      <c r="P38" s="60"/>
      <c r="Q38" s="60"/>
      <c r="R38" s="60"/>
      <c r="S38" s="60"/>
      <c r="T38" s="60"/>
      <c r="U38" s="60"/>
      <c r="Y38" t="str">
        <f t="shared" si="1"/>
        <v/>
      </c>
    </row>
    <row r="39" spans="1:25" x14ac:dyDescent="0.2">
      <c r="A39" s="86"/>
      <c r="B39" s="86"/>
      <c r="C39" s="86"/>
      <c r="D39" s="86"/>
      <c r="F39" s="24"/>
      <c r="G39" s="22"/>
      <c r="H39" s="22"/>
      <c r="I39" s="22"/>
      <c r="J39" s="22"/>
      <c r="K39" s="22"/>
      <c r="L39" s="60"/>
      <c r="M39" s="60"/>
      <c r="N39" s="60"/>
      <c r="O39" s="60"/>
      <c r="P39" s="60"/>
      <c r="Q39" s="60"/>
      <c r="R39" s="60"/>
      <c r="S39" s="60"/>
      <c r="T39" s="60"/>
      <c r="U39" s="60"/>
      <c r="Y39" t="str">
        <f t="shared" si="1"/>
        <v/>
      </c>
    </row>
    <row r="40" spans="1:25" x14ac:dyDescent="0.2">
      <c r="A40" s="86"/>
      <c r="B40" s="86"/>
      <c r="C40" s="86"/>
      <c r="D40" s="86"/>
      <c r="F40" s="24"/>
      <c r="G40" s="22"/>
      <c r="H40" s="22"/>
      <c r="I40" s="22"/>
      <c r="J40" s="22"/>
      <c r="K40" s="22"/>
      <c r="L40" s="60"/>
      <c r="M40" s="60"/>
      <c r="N40" s="60"/>
      <c r="O40" s="60"/>
      <c r="P40" s="60"/>
      <c r="Q40" s="60"/>
      <c r="R40" s="60"/>
      <c r="S40" s="60"/>
      <c r="T40" s="60"/>
      <c r="U40" s="60"/>
      <c r="Y40" t="str">
        <f t="shared" si="1"/>
        <v/>
      </c>
    </row>
    <row r="41" spans="1:25" x14ac:dyDescent="0.2">
      <c r="A41" s="86"/>
      <c r="B41" s="86"/>
      <c r="C41" s="86"/>
      <c r="D41" s="86"/>
      <c r="F41" s="16"/>
      <c r="G41" s="22"/>
      <c r="H41" s="22"/>
      <c r="I41" s="22"/>
      <c r="J41" s="22"/>
      <c r="K41" s="22"/>
      <c r="L41" s="60"/>
      <c r="M41" s="60"/>
      <c r="N41" s="60"/>
      <c r="O41" s="60"/>
      <c r="P41" s="60"/>
      <c r="Q41" s="60"/>
      <c r="R41" s="60"/>
      <c r="S41" s="60"/>
      <c r="T41" s="60"/>
      <c r="U41" s="60"/>
      <c r="Y41" t="str">
        <f t="shared" si="1"/>
        <v/>
      </c>
    </row>
    <row r="42" spans="1:25" x14ac:dyDescent="0.2">
      <c r="A42" s="86"/>
      <c r="B42" s="86"/>
      <c r="C42" s="86"/>
      <c r="D42" s="86"/>
      <c r="F42" s="60"/>
      <c r="G42" s="60"/>
      <c r="H42" s="60"/>
      <c r="I42" s="60"/>
      <c r="J42" s="60"/>
      <c r="K42" s="60"/>
      <c r="L42" s="60"/>
      <c r="M42" s="60"/>
      <c r="N42" s="60"/>
      <c r="O42" s="60"/>
      <c r="P42" s="60"/>
      <c r="Q42" s="60"/>
      <c r="R42" s="60"/>
      <c r="S42" s="60"/>
      <c r="T42" s="60"/>
      <c r="U42" s="60"/>
      <c r="Y42" t="str">
        <f t="shared" si="1"/>
        <v/>
      </c>
    </row>
    <row r="43" spans="1:25" x14ac:dyDescent="0.2">
      <c r="A43" s="86"/>
      <c r="B43" s="86"/>
      <c r="C43" s="86"/>
      <c r="D43" s="86"/>
      <c r="F43" s="60"/>
      <c r="G43" s="60"/>
      <c r="H43" s="60"/>
      <c r="I43" s="60"/>
      <c r="J43" s="60"/>
      <c r="K43" s="60"/>
      <c r="L43" s="60"/>
      <c r="M43" s="60"/>
      <c r="N43" s="60"/>
      <c r="O43" s="60"/>
      <c r="P43" s="60"/>
      <c r="Q43" s="60"/>
      <c r="R43" s="60"/>
      <c r="S43" s="60"/>
      <c r="T43" s="60"/>
      <c r="U43" s="60"/>
      <c r="V43" t="str">
        <f t="shared" si="0"/>
        <v/>
      </c>
      <c r="W43" t="str">
        <f t="shared" si="0"/>
        <v/>
      </c>
      <c r="X43" t="str">
        <f t="shared" si="1"/>
        <v/>
      </c>
      <c r="Y43" t="str">
        <f t="shared" si="1"/>
        <v/>
      </c>
    </row>
    <row r="44" spans="1:25" x14ac:dyDescent="0.2">
      <c r="A44" s="86"/>
      <c r="B44" s="86"/>
      <c r="C44" s="86"/>
      <c r="D44" s="86"/>
      <c r="V44" t="str">
        <f t="shared" si="0"/>
        <v/>
      </c>
      <c r="W44" t="str">
        <f t="shared" si="0"/>
        <v/>
      </c>
      <c r="X44" t="str">
        <f t="shared" si="1"/>
        <v/>
      </c>
      <c r="Y44" t="str">
        <f t="shared" si="1"/>
        <v/>
      </c>
    </row>
    <row r="45" spans="1:25" x14ac:dyDescent="0.2">
      <c r="A45" s="86"/>
      <c r="B45" s="86"/>
      <c r="C45" s="86"/>
      <c r="D45" s="86"/>
      <c r="V45" t="str">
        <f t="shared" si="0"/>
        <v/>
      </c>
      <c r="W45" t="str">
        <f t="shared" si="0"/>
        <v/>
      </c>
      <c r="X45" t="str">
        <f t="shared" si="1"/>
        <v/>
      </c>
      <c r="Y45" t="str">
        <f t="shared" si="1"/>
        <v/>
      </c>
    </row>
    <row r="46" spans="1:25" x14ac:dyDescent="0.2">
      <c r="A46" s="86"/>
      <c r="B46" s="86"/>
      <c r="C46" s="86"/>
      <c r="D46" s="86"/>
      <c r="V46" t="str">
        <f t="shared" si="0"/>
        <v/>
      </c>
      <c r="W46" t="str">
        <f t="shared" si="0"/>
        <v/>
      </c>
      <c r="X46" t="str">
        <f t="shared" si="1"/>
        <v/>
      </c>
      <c r="Y46" t="str">
        <f t="shared" si="1"/>
        <v/>
      </c>
    </row>
    <row r="47" spans="1:25" x14ac:dyDescent="0.2">
      <c r="A47" s="86"/>
      <c r="B47" s="86"/>
      <c r="C47" s="86"/>
      <c r="D47" s="86"/>
      <c r="V47" t="str">
        <f t="shared" si="0"/>
        <v/>
      </c>
      <c r="W47" t="str">
        <f t="shared" si="0"/>
        <v/>
      </c>
      <c r="X47" t="str">
        <f t="shared" si="1"/>
        <v/>
      </c>
      <c r="Y47" t="str">
        <f t="shared" si="1"/>
        <v/>
      </c>
    </row>
    <row r="48" spans="1:25" x14ac:dyDescent="0.2">
      <c r="A48" s="86"/>
      <c r="B48" s="86"/>
      <c r="C48" s="86"/>
      <c r="D48" s="86"/>
      <c r="V48" t="str">
        <f t="shared" si="0"/>
        <v/>
      </c>
      <c r="W48" t="str">
        <f t="shared" si="0"/>
        <v/>
      </c>
      <c r="X48" t="str">
        <f t="shared" si="1"/>
        <v/>
      </c>
      <c r="Y48" t="str">
        <f t="shared" si="1"/>
        <v/>
      </c>
    </row>
    <row r="49" spans="1:25" x14ac:dyDescent="0.2">
      <c r="A49" s="86"/>
      <c r="B49" s="86"/>
      <c r="C49" s="86"/>
      <c r="D49" s="86"/>
      <c r="V49" t="str">
        <f t="shared" si="0"/>
        <v/>
      </c>
      <c r="W49" t="str">
        <f t="shared" si="0"/>
        <v/>
      </c>
      <c r="X49" t="str">
        <f t="shared" si="1"/>
        <v/>
      </c>
      <c r="Y49" t="str">
        <f t="shared" si="1"/>
        <v/>
      </c>
    </row>
    <row r="50" spans="1:25" x14ac:dyDescent="0.2">
      <c r="A50" s="86"/>
      <c r="B50" s="86"/>
      <c r="C50" s="86"/>
      <c r="D50" s="86"/>
      <c r="V50" t="str">
        <f t="shared" si="0"/>
        <v/>
      </c>
      <c r="W50" t="str">
        <f t="shared" si="0"/>
        <v/>
      </c>
      <c r="X50" t="str">
        <f t="shared" si="1"/>
        <v/>
      </c>
      <c r="Y50" t="str">
        <f t="shared" si="1"/>
        <v/>
      </c>
    </row>
    <row r="51" spans="1:25" x14ac:dyDescent="0.2">
      <c r="A51" s="86"/>
      <c r="B51" s="86"/>
      <c r="C51" s="86"/>
      <c r="D51" s="86"/>
      <c r="V51" t="str">
        <f t="shared" si="0"/>
        <v/>
      </c>
      <c r="W51" t="str">
        <f t="shared" si="0"/>
        <v/>
      </c>
      <c r="X51" t="str">
        <f t="shared" si="1"/>
        <v/>
      </c>
      <c r="Y51" t="str">
        <f t="shared" si="1"/>
        <v/>
      </c>
    </row>
    <row r="52" spans="1:25" x14ac:dyDescent="0.2">
      <c r="A52" s="86"/>
      <c r="B52" s="86"/>
      <c r="C52" s="86"/>
      <c r="D52" s="86"/>
      <c r="V52" t="str">
        <f t="shared" si="0"/>
        <v/>
      </c>
      <c r="W52" t="str">
        <f t="shared" si="0"/>
        <v/>
      </c>
      <c r="X52" t="str">
        <f t="shared" si="1"/>
        <v/>
      </c>
      <c r="Y52" t="str">
        <f t="shared" si="1"/>
        <v/>
      </c>
    </row>
    <row r="53" spans="1:25" x14ac:dyDescent="0.2">
      <c r="A53" s="86"/>
      <c r="B53" s="86"/>
      <c r="C53" s="86"/>
      <c r="D53" s="86"/>
      <c r="V53" t="str">
        <f t="shared" si="0"/>
        <v/>
      </c>
      <c r="W53" t="str">
        <f t="shared" si="0"/>
        <v/>
      </c>
      <c r="X53" t="str">
        <f t="shared" si="1"/>
        <v/>
      </c>
      <c r="Y53" t="str">
        <f t="shared" si="1"/>
        <v/>
      </c>
    </row>
    <row r="54" spans="1:25" x14ac:dyDescent="0.2">
      <c r="A54" s="86"/>
      <c r="B54" s="86"/>
      <c r="C54" s="86"/>
      <c r="D54" s="86"/>
      <c r="V54" t="str">
        <f t="shared" si="0"/>
        <v/>
      </c>
      <c r="W54" t="str">
        <f t="shared" si="0"/>
        <v/>
      </c>
      <c r="X54" t="str">
        <f t="shared" si="1"/>
        <v/>
      </c>
      <c r="Y54" t="str">
        <f t="shared" si="1"/>
        <v/>
      </c>
    </row>
    <row r="55" spans="1:25" x14ac:dyDescent="0.2">
      <c r="A55" s="86"/>
      <c r="B55" s="86"/>
      <c r="C55" s="86"/>
      <c r="D55" s="86"/>
      <c r="V55" t="str">
        <f t="shared" si="0"/>
        <v/>
      </c>
      <c r="W55" t="str">
        <f t="shared" si="0"/>
        <v/>
      </c>
      <c r="X55" t="str">
        <f t="shared" si="1"/>
        <v/>
      </c>
      <c r="Y55" t="str">
        <f t="shared" si="1"/>
        <v/>
      </c>
    </row>
    <row r="56" spans="1:25" x14ac:dyDescent="0.2">
      <c r="A56" s="86"/>
      <c r="B56" s="86"/>
      <c r="C56" s="86"/>
      <c r="D56" s="86"/>
      <c r="V56" t="str">
        <f t="shared" si="0"/>
        <v/>
      </c>
      <c r="W56" t="str">
        <f t="shared" si="0"/>
        <v/>
      </c>
      <c r="X56" t="str">
        <f t="shared" si="1"/>
        <v/>
      </c>
      <c r="Y56" t="str">
        <f t="shared" si="1"/>
        <v/>
      </c>
    </row>
    <row r="57" spans="1:25" x14ac:dyDescent="0.2">
      <c r="A57" s="86"/>
      <c r="B57" s="86"/>
      <c r="C57" s="86"/>
      <c r="D57" s="86"/>
      <c r="V57" t="str">
        <f t="shared" si="0"/>
        <v/>
      </c>
      <c r="W57" t="str">
        <f t="shared" si="0"/>
        <v/>
      </c>
      <c r="X57" t="str">
        <f t="shared" si="1"/>
        <v/>
      </c>
      <c r="Y57" t="str">
        <f t="shared" si="1"/>
        <v/>
      </c>
    </row>
    <row r="58" spans="1:25" x14ac:dyDescent="0.2">
      <c r="V58" t="str">
        <f t="shared" si="0"/>
        <v/>
      </c>
      <c r="W58" t="str">
        <f t="shared" si="0"/>
        <v/>
      </c>
      <c r="X58" t="str">
        <f t="shared" si="1"/>
        <v/>
      </c>
      <c r="Y58" t="str">
        <f t="shared" si="1"/>
        <v/>
      </c>
    </row>
    <row r="59" spans="1:25" x14ac:dyDescent="0.2">
      <c r="V59" t="str">
        <f t="shared" si="0"/>
        <v/>
      </c>
      <c r="W59" t="str">
        <f t="shared" si="0"/>
        <v/>
      </c>
      <c r="X59" t="str">
        <f t="shared" si="1"/>
        <v/>
      </c>
      <c r="Y59" t="str">
        <f t="shared" si="1"/>
        <v/>
      </c>
    </row>
    <row r="60" spans="1:25" x14ac:dyDescent="0.2">
      <c r="V60" t="str">
        <f t="shared" si="0"/>
        <v/>
      </c>
      <c r="W60" t="str">
        <f t="shared" si="0"/>
        <v/>
      </c>
      <c r="X60" t="str">
        <f t="shared" si="1"/>
        <v/>
      </c>
      <c r="Y60" t="str">
        <f t="shared" si="1"/>
        <v/>
      </c>
    </row>
    <row r="61" spans="1:25" x14ac:dyDescent="0.2">
      <c r="V61" t="str">
        <f t="shared" si="0"/>
        <v/>
      </c>
      <c r="W61" t="str">
        <f t="shared" si="0"/>
        <v/>
      </c>
      <c r="X61" t="str">
        <f t="shared" si="1"/>
        <v/>
      </c>
      <c r="Y61" t="str">
        <f t="shared" si="1"/>
        <v/>
      </c>
    </row>
    <row r="62" spans="1:25" x14ac:dyDescent="0.2">
      <c r="V62" t="str">
        <f t="shared" si="0"/>
        <v/>
      </c>
      <c r="W62" t="str">
        <f t="shared" si="0"/>
        <v/>
      </c>
      <c r="X62" t="str">
        <f t="shared" si="1"/>
        <v/>
      </c>
      <c r="Y62" t="str">
        <f t="shared" si="1"/>
        <v/>
      </c>
    </row>
    <row r="63" spans="1:25" x14ac:dyDescent="0.2">
      <c r="V63" t="str">
        <f t="shared" si="0"/>
        <v/>
      </c>
      <c r="W63" t="str">
        <f t="shared" si="0"/>
        <v/>
      </c>
      <c r="X63" t="str">
        <f t="shared" si="1"/>
        <v/>
      </c>
      <c r="Y63" t="str">
        <f t="shared" si="1"/>
        <v/>
      </c>
    </row>
    <row r="64" spans="1:25" x14ac:dyDescent="0.2">
      <c r="V64" t="str">
        <f t="shared" si="0"/>
        <v/>
      </c>
      <c r="W64" t="str">
        <f t="shared" si="0"/>
        <v/>
      </c>
      <c r="X64" t="str">
        <f t="shared" si="1"/>
        <v/>
      </c>
      <c r="Y64" t="str">
        <f t="shared" si="1"/>
        <v/>
      </c>
    </row>
    <row r="65" spans="22:25" x14ac:dyDescent="0.2">
      <c r="V65" t="str">
        <f t="shared" si="0"/>
        <v/>
      </c>
      <c r="W65" t="str">
        <f t="shared" si="0"/>
        <v/>
      </c>
      <c r="X65" t="str">
        <f t="shared" si="1"/>
        <v/>
      </c>
      <c r="Y65" t="str">
        <f t="shared" si="1"/>
        <v/>
      </c>
    </row>
    <row r="66" spans="22:25" x14ac:dyDescent="0.2">
      <c r="V66" t="str">
        <f t="shared" si="0"/>
        <v/>
      </c>
      <c r="W66" t="str">
        <f t="shared" si="0"/>
        <v/>
      </c>
      <c r="X66" t="str">
        <f t="shared" si="1"/>
        <v/>
      </c>
      <c r="Y66" t="str">
        <f t="shared" si="1"/>
        <v/>
      </c>
    </row>
    <row r="67" spans="22:25" x14ac:dyDescent="0.2">
      <c r="V67" t="str">
        <f t="shared" si="0"/>
        <v/>
      </c>
      <c r="W67" t="str">
        <f t="shared" si="0"/>
        <v/>
      </c>
      <c r="X67" t="str">
        <f t="shared" si="1"/>
        <v/>
      </c>
      <c r="Y67" t="str">
        <f t="shared" si="1"/>
        <v/>
      </c>
    </row>
    <row r="68" spans="22:25" x14ac:dyDescent="0.2">
      <c r="V68" t="str">
        <f t="shared" si="0"/>
        <v/>
      </c>
      <c r="W68" t="str">
        <f t="shared" si="0"/>
        <v/>
      </c>
      <c r="X68" t="str">
        <f t="shared" si="1"/>
        <v/>
      </c>
      <c r="Y68" t="str">
        <f t="shared" si="1"/>
        <v/>
      </c>
    </row>
    <row r="69" spans="22:25" x14ac:dyDescent="0.2">
      <c r="V69" t="str">
        <f t="shared" si="0"/>
        <v/>
      </c>
      <c r="W69" t="str">
        <f t="shared" si="0"/>
        <v/>
      </c>
      <c r="X69" t="str">
        <f t="shared" si="1"/>
        <v/>
      </c>
      <c r="Y69" t="str">
        <f t="shared" si="1"/>
        <v/>
      </c>
    </row>
    <row r="70" spans="22:25" x14ac:dyDescent="0.2">
      <c r="V70" t="str">
        <f t="shared" si="0"/>
        <v/>
      </c>
      <c r="W70" t="str">
        <f t="shared" si="0"/>
        <v/>
      </c>
      <c r="X70" t="str">
        <f t="shared" si="1"/>
        <v/>
      </c>
      <c r="Y70" t="str">
        <f t="shared" si="1"/>
        <v/>
      </c>
    </row>
    <row r="71" spans="22:25" x14ac:dyDescent="0.2">
      <c r="V71" t="str">
        <f t="shared" si="0"/>
        <v/>
      </c>
      <c r="W71" t="str">
        <f t="shared" si="0"/>
        <v/>
      </c>
      <c r="X71" t="str">
        <f t="shared" si="1"/>
        <v/>
      </c>
      <c r="Y71" t="str">
        <f t="shared" si="1"/>
        <v/>
      </c>
    </row>
    <row r="72" spans="22:25" x14ac:dyDescent="0.2">
      <c r="V72" t="str">
        <f t="shared" si="0"/>
        <v/>
      </c>
      <c r="W72" t="str">
        <f t="shared" si="0"/>
        <v/>
      </c>
      <c r="X72" t="str">
        <f t="shared" si="1"/>
        <v/>
      </c>
      <c r="Y72" t="str">
        <f t="shared" si="1"/>
        <v/>
      </c>
    </row>
    <row r="73" spans="22:25" x14ac:dyDescent="0.2">
      <c r="V73" t="str">
        <f t="shared" si="0"/>
        <v/>
      </c>
      <c r="W73" t="str">
        <f t="shared" si="0"/>
        <v/>
      </c>
      <c r="X73" t="str">
        <f t="shared" si="1"/>
        <v/>
      </c>
      <c r="Y73" t="str">
        <f t="shared" si="1"/>
        <v/>
      </c>
    </row>
    <row r="74" spans="22:25" x14ac:dyDescent="0.2">
      <c r="V74" t="str">
        <f t="shared" si="0"/>
        <v/>
      </c>
      <c r="W74" t="str">
        <f t="shared" si="0"/>
        <v/>
      </c>
      <c r="X74" t="str">
        <f t="shared" si="1"/>
        <v/>
      </c>
      <c r="Y74" t="str">
        <f t="shared" si="1"/>
        <v/>
      </c>
    </row>
    <row r="75" spans="22:25" x14ac:dyDescent="0.2">
      <c r="V75" t="str">
        <f t="shared" si="0"/>
        <v/>
      </c>
      <c r="W75" t="str">
        <f t="shared" si="0"/>
        <v/>
      </c>
      <c r="X75" t="str">
        <f t="shared" si="1"/>
        <v/>
      </c>
      <c r="Y75" t="str">
        <f t="shared" si="1"/>
        <v/>
      </c>
    </row>
    <row r="76" spans="22:25" x14ac:dyDescent="0.2">
      <c r="V76" t="str">
        <f t="shared" si="0"/>
        <v/>
      </c>
      <c r="W76" t="str">
        <f t="shared" si="0"/>
        <v/>
      </c>
      <c r="X76" t="str">
        <f t="shared" si="1"/>
        <v/>
      </c>
      <c r="Y76" t="str">
        <f t="shared" si="1"/>
        <v/>
      </c>
    </row>
    <row r="77" spans="22:25" x14ac:dyDescent="0.2">
      <c r="V77" t="str">
        <f t="shared" si="0"/>
        <v/>
      </c>
      <c r="W77" t="str">
        <f t="shared" si="0"/>
        <v/>
      </c>
      <c r="X77" t="str">
        <f t="shared" si="1"/>
        <v/>
      </c>
      <c r="Y77" t="str">
        <f t="shared" si="1"/>
        <v/>
      </c>
    </row>
    <row r="78" spans="22:25" x14ac:dyDescent="0.2">
      <c r="V78" t="str">
        <f t="shared" si="0"/>
        <v/>
      </c>
      <c r="W78" t="str">
        <f t="shared" si="0"/>
        <v/>
      </c>
      <c r="X78" t="str">
        <f t="shared" si="1"/>
        <v/>
      </c>
      <c r="Y78" t="str">
        <f t="shared" si="1"/>
        <v/>
      </c>
    </row>
    <row r="79" spans="22:25" x14ac:dyDescent="0.2">
      <c r="V79" t="str">
        <f t="shared" si="0"/>
        <v/>
      </c>
      <c r="W79" t="str">
        <f t="shared" si="0"/>
        <v/>
      </c>
      <c r="X79" t="str">
        <f t="shared" si="1"/>
        <v/>
      </c>
      <c r="Y79" t="str">
        <f t="shared" si="1"/>
        <v/>
      </c>
    </row>
    <row r="80" spans="22:25" x14ac:dyDescent="0.2">
      <c r="V80" t="str">
        <f t="shared" si="0"/>
        <v/>
      </c>
      <c r="W80" t="str">
        <f t="shared" si="0"/>
        <v/>
      </c>
      <c r="X80" t="str">
        <f t="shared" si="1"/>
        <v/>
      </c>
      <c r="Y80" t="str">
        <f t="shared" si="1"/>
        <v/>
      </c>
    </row>
    <row r="81" spans="22:25" x14ac:dyDescent="0.2">
      <c r="V81" t="str">
        <f t="shared" si="0"/>
        <v/>
      </c>
      <c r="W81" t="str">
        <f t="shared" si="0"/>
        <v/>
      </c>
      <c r="X81" t="str">
        <f t="shared" si="1"/>
        <v/>
      </c>
      <c r="Y81" t="str">
        <f t="shared" si="1"/>
        <v/>
      </c>
    </row>
    <row r="82" spans="22:25" x14ac:dyDescent="0.2">
      <c r="V82" t="str">
        <f t="shared" ref="V82:W120" si="2">TRIM(G82)</f>
        <v/>
      </c>
      <c r="W82" t="str">
        <f t="shared" si="2"/>
        <v/>
      </c>
      <c r="X82" t="str">
        <f t="shared" ref="X82:Y120" si="3">PROPER(V82)</f>
        <v/>
      </c>
      <c r="Y82" t="str">
        <f t="shared" si="3"/>
        <v/>
      </c>
    </row>
    <row r="83" spans="22:25" x14ac:dyDescent="0.2">
      <c r="V83" t="str">
        <f t="shared" si="2"/>
        <v/>
      </c>
      <c r="W83" t="str">
        <f t="shared" si="2"/>
        <v/>
      </c>
      <c r="X83" t="str">
        <f t="shared" si="3"/>
        <v/>
      </c>
      <c r="Y83" t="str">
        <f t="shared" si="3"/>
        <v/>
      </c>
    </row>
    <row r="84" spans="22:25" x14ac:dyDescent="0.2">
      <c r="V84" t="str">
        <f t="shared" si="2"/>
        <v/>
      </c>
      <c r="W84" t="str">
        <f t="shared" si="2"/>
        <v/>
      </c>
      <c r="X84" t="str">
        <f t="shared" si="3"/>
        <v/>
      </c>
      <c r="Y84" t="str">
        <f t="shared" si="3"/>
        <v/>
      </c>
    </row>
    <row r="85" spans="22:25" x14ac:dyDescent="0.2">
      <c r="V85" t="str">
        <f t="shared" si="2"/>
        <v/>
      </c>
      <c r="W85" t="str">
        <f t="shared" si="2"/>
        <v/>
      </c>
      <c r="X85" t="str">
        <f t="shared" si="3"/>
        <v/>
      </c>
      <c r="Y85" t="str">
        <f t="shared" si="3"/>
        <v/>
      </c>
    </row>
    <row r="86" spans="22:25" x14ac:dyDescent="0.2">
      <c r="V86" t="str">
        <f t="shared" si="2"/>
        <v/>
      </c>
      <c r="W86" t="str">
        <f t="shared" si="2"/>
        <v/>
      </c>
      <c r="X86" t="str">
        <f t="shared" si="3"/>
        <v/>
      </c>
      <c r="Y86" t="str">
        <f t="shared" si="3"/>
        <v/>
      </c>
    </row>
    <row r="87" spans="22:25" x14ac:dyDescent="0.2">
      <c r="V87" t="str">
        <f t="shared" si="2"/>
        <v/>
      </c>
      <c r="W87" t="str">
        <f t="shared" si="2"/>
        <v/>
      </c>
      <c r="X87" t="str">
        <f t="shared" si="3"/>
        <v/>
      </c>
      <c r="Y87" t="str">
        <f t="shared" si="3"/>
        <v/>
      </c>
    </row>
    <row r="88" spans="22:25" x14ac:dyDescent="0.2">
      <c r="V88" t="str">
        <f t="shared" si="2"/>
        <v/>
      </c>
      <c r="W88" t="str">
        <f t="shared" si="2"/>
        <v/>
      </c>
      <c r="X88" t="str">
        <f t="shared" si="3"/>
        <v/>
      </c>
      <c r="Y88" t="str">
        <f t="shared" si="3"/>
        <v/>
      </c>
    </row>
    <row r="89" spans="22:25" x14ac:dyDescent="0.2">
      <c r="V89" t="str">
        <f t="shared" si="2"/>
        <v/>
      </c>
      <c r="W89" t="str">
        <f t="shared" si="2"/>
        <v/>
      </c>
      <c r="X89" t="str">
        <f t="shared" si="3"/>
        <v/>
      </c>
      <c r="Y89" t="str">
        <f t="shared" si="3"/>
        <v/>
      </c>
    </row>
    <row r="90" spans="22:25" x14ac:dyDescent="0.2">
      <c r="V90" t="str">
        <f t="shared" si="2"/>
        <v/>
      </c>
      <c r="W90" t="str">
        <f t="shared" si="2"/>
        <v/>
      </c>
      <c r="X90" t="str">
        <f t="shared" si="3"/>
        <v/>
      </c>
      <c r="Y90" t="str">
        <f t="shared" si="3"/>
        <v/>
      </c>
    </row>
    <row r="91" spans="22:25" x14ac:dyDescent="0.2">
      <c r="V91" t="str">
        <f t="shared" si="2"/>
        <v/>
      </c>
      <c r="W91" t="str">
        <f t="shared" si="2"/>
        <v/>
      </c>
      <c r="X91" t="str">
        <f t="shared" si="3"/>
        <v/>
      </c>
      <c r="Y91" t="str">
        <f t="shared" si="3"/>
        <v/>
      </c>
    </row>
    <row r="92" spans="22:25" x14ac:dyDescent="0.2">
      <c r="V92" t="str">
        <f t="shared" si="2"/>
        <v/>
      </c>
      <c r="W92" t="str">
        <f t="shared" si="2"/>
        <v/>
      </c>
      <c r="X92" t="str">
        <f t="shared" si="3"/>
        <v/>
      </c>
      <c r="Y92" t="str">
        <f t="shared" si="3"/>
        <v/>
      </c>
    </row>
    <row r="93" spans="22:25" x14ac:dyDescent="0.2">
      <c r="V93" t="str">
        <f t="shared" si="2"/>
        <v/>
      </c>
      <c r="W93" t="str">
        <f t="shared" si="2"/>
        <v/>
      </c>
      <c r="X93" t="str">
        <f t="shared" si="3"/>
        <v/>
      </c>
      <c r="Y93" t="str">
        <f t="shared" si="3"/>
        <v/>
      </c>
    </row>
    <row r="94" spans="22:25" x14ac:dyDescent="0.2">
      <c r="V94" t="str">
        <f t="shared" si="2"/>
        <v/>
      </c>
      <c r="W94" t="str">
        <f t="shared" si="2"/>
        <v/>
      </c>
      <c r="X94" t="str">
        <f t="shared" si="3"/>
        <v/>
      </c>
      <c r="Y94" t="str">
        <f t="shared" si="3"/>
        <v/>
      </c>
    </row>
    <row r="95" spans="22:25" x14ac:dyDescent="0.2">
      <c r="V95" t="str">
        <f t="shared" si="2"/>
        <v/>
      </c>
      <c r="W95" t="str">
        <f t="shared" si="2"/>
        <v/>
      </c>
      <c r="X95" t="str">
        <f t="shared" si="3"/>
        <v/>
      </c>
      <c r="Y95" t="str">
        <f t="shared" si="3"/>
        <v/>
      </c>
    </row>
    <row r="96" spans="22:25" x14ac:dyDescent="0.2">
      <c r="V96" t="str">
        <f t="shared" si="2"/>
        <v/>
      </c>
      <c r="W96" t="str">
        <f t="shared" si="2"/>
        <v/>
      </c>
      <c r="X96" t="str">
        <f t="shared" si="3"/>
        <v/>
      </c>
      <c r="Y96" t="str">
        <f t="shared" si="3"/>
        <v/>
      </c>
    </row>
    <row r="97" spans="22:25" x14ac:dyDescent="0.2">
      <c r="V97" t="str">
        <f t="shared" si="2"/>
        <v/>
      </c>
      <c r="W97" t="str">
        <f t="shared" si="2"/>
        <v/>
      </c>
      <c r="X97" t="str">
        <f t="shared" si="3"/>
        <v/>
      </c>
      <c r="Y97" t="str">
        <f t="shared" si="3"/>
        <v/>
      </c>
    </row>
    <row r="98" spans="22:25" x14ac:dyDescent="0.2">
      <c r="V98" t="str">
        <f t="shared" si="2"/>
        <v/>
      </c>
      <c r="W98" t="str">
        <f t="shared" si="2"/>
        <v/>
      </c>
      <c r="X98" t="str">
        <f t="shared" si="3"/>
        <v/>
      </c>
      <c r="Y98" t="str">
        <f t="shared" si="3"/>
        <v/>
      </c>
    </row>
    <row r="99" spans="22:25" x14ac:dyDescent="0.2">
      <c r="V99" t="str">
        <f t="shared" si="2"/>
        <v/>
      </c>
      <c r="W99" t="str">
        <f t="shared" si="2"/>
        <v/>
      </c>
      <c r="X99" t="str">
        <f t="shared" si="3"/>
        <v/>
      </c>
      <c r="Y99" t="str">
        <f t="shared" si="3"/>
        <v/>
      </c>
    </row>
    <row r="100" spans="22:25" x14ac:dyDescent="0.2">
      <c r="V100" t="str">
        <f t="shared" si="2"/>
        <v/>
      </c>
      <c r="W100" t="str">
        <f t="shared" si="2"/>
        <v/>
      </c>
      <c r="X100" t="str">
        <f t="shared" si="3"/>
        <v/>
      </c>
      <c r="Y100" t="str">
        <f t="shared" si="3"/>
        <v/>
      </c>
    </row>
    <row r="101" spans="22:25" x14ac:dyDescent="0.2">
      <c r="V101" t="str">
        <f t="shared" si="2"/>
        <v/>
      </c>
      <c r="W101" t="str">
        <f t="shared" si="2"/>
        <v/>
      </c>
      <c r="X101" t="str">
        <f t="shared" si="3"/>
        <v/>
      </c>
      <c r="Y101" t="str">
        <f t="shared" si="3"/>
        <v/>
      </c>
    </row>
    <row r="102" spans="22:25" x14ac:dyDescent="0.2">
      <c r="V102" t="str">
        <f t="shared" si="2"/>
        <v/>
      </c>
      <c r="W102" t="str">
        <f t="shared" si="2"/>
        <v/>
      </c>
      <c r="X102" t="str">
        <f t="shared" si="3"/>
        <v/>
      </c>
      <c r="Y102" t="str">
        <f t="shared" si="3"/>
        <v/>
      </c>
    </row>
    <row r="103" spans="22:25" x14ac:dyDescent="0.2">
      <c r="V103" t="str">
        <f t="shared" si="2"/>
        <v/>
      </c>
      <c r="W103" t="str">
        <f t="shared" si="2"/>
        <v/>
      </c>
      <c r="X103" t="str">
        <f t="shared" si="3"/>
        <v/>
      </c>
      <c r="Y103" t="str">
        <f t="shared" si="3"/>
        <v/>
      </c>
    </row>
    <row r="104" spans="22:25" x14ac:dyDescent="0.2">
      <c r="V104" t="str">
        <f t="shared" si="2"/>
        <v/>
      </c>
      <c r="W104" t="str">
        <f t="shared" si="2"/>
        <v/>
      </c>
      <c r="X104" t="str">
        <f t="shared" si="3"/>
        <v/>
      </c>
      <c r="Y104" t="str">
        <f t="shared" si="3"/>
        <v/>
      </c>
    </row>
    <row r="105" spans="22:25" x14ac:dyDescent="0.2">
      <c r="V105" t="str">
        <f t="shared" si="2"/>
        <v/>
      </c>
      <c r="W105" t="str">
        <f t="shared" si="2"/>
        <v/>
      </c>
      <c r="X105" t="str">
        <f t="shared" si="3"/>
        <v/>
      </c>
      <c r="Y105" t="str">
        <f t="shared" si="3"/>
        <v/>
      </c>
    </row>
    <row r="106" spans="22:25" x14ac:dyDescent="0.2">
      <c r="V106" t="str">
        <f t="shared" si="2"/>
        <v/>
      </c>
      <c r="W106" t="str">
        <f t="shared" si="2"/>
        <v/>
      </c>
      <c r="X106" t="str">
        <f t="shared" si="3"/>
        <v/>
      </c>
      <c r="Y106" t="str">
        <f t="shared" si="3"/>
        <v/>
      </c>
    </row>
    <row r="107" spans="22:25" x14ac:dyDescent="0.2">
      <c r="V107" t="str">
        <f t="shared" si="2"/>
        <v/>
      </c>
      <c r="W107" t="str">
        <f t="shared" si="2"/>
        <v/>
      </c>
      <c r="X107" t="str">
        <f t="shared" si="3"/>
        <v/>
      </c>
      <c r="Y107" t="str">
        <f t="shared" si="3"/>
        <v/>
      </c>
    </row>
    <row r="108" spans="22:25" x14ac:dyDescent="0.2">
      <c r="V108" t="str">
        <f t="shared" si="2"/>
        <v/>
      </c>
      <c r="W108" t="str">
        <f t="shared" si="2"/>
        <v/>
      </c>
      <c r="X108" t="str">
        <f t="shared" si="3"/>
        <v/>
      </c>
      <c r="Y108" t="str">
        <f t="shared" si="3"/>
        <v/>
      </c>
    </row>
    <row r="109" spans="22:25" x14ac:dyDescent="0.2">
      <c r="V109" t="str">
        <f t="shared" si="2"/>
        <v/>
      </c>
      <c r="W109" t="str">
        <f t="shared" si="2"/>
        <v/>
      </c>
      <c r="X109" t="str">
        <f t="shared" si="3"/>
        <v/>
      </c>
      <c r="Y109" t="str">
        <f t="shared" si="3"/>
        <v/>
      </c>
    </row>
    <row r="110" spans="22:25" x14ac:dyDescent="0.2">
      <c r="V110" t="str">
        <f t="shared" si="2"/>
        <v/>
      </c>
      <c r="W110" t="str">
        <f t="shared" si="2"/>
        <v/>
      </c>
      <c r="X110" t="str">
        <f t="shared" si="3"/>
        <v/>
      </c>
      <c r="Y110" t="str">
        <f t="shared" si="3"/>
        <v/>
      </c>
    </row>
    <row r="111" spans="22:25" x14ac:dyDescent="0.2">
      <c r="V111" t="str">
        <f t="shared" si="2"/>
        <v/>
      </c>
      <c r="W111" t="str">
        <f t="shared" si="2"/>
        <v/>
      </c>
      <c r="X111" t="str">
        <f t="shared" si="3"/>
        <v/>
      </c>
      <c r="Y111" t="str">
        <f t="shared" si="3"/>
        <v/>
      </c>
    </row>
    <row r="112" spans="22:25" x14ac:dyDescent="0.2">
      <c r="V112" t="str">
        <f t="shared" si="2"/>
        <v/>
      </c>
      <c r="W112" t="str">
        <f t="shared" si="2"/>
        <v/>
      </c>
      <c r="X112" t="str">
        <f t="shared" si="3"/>
        <v/>
      </c>
      <c r="Y112" t="str">
        <f t="shared" si="3"/>
        <v/>
      </c>
    </row>
    <row r="113" spans="22:25" x14ac:dyDescent="0.2">
      <c r="V113" t="str">
        <f t="shared" si="2"/>
        <v/>
      </c>
      <c r="W113" t="str">
        <f t="shared" si="2"/>
        <v/>
      </c>
      <c r="X113" t="str">
        <f t="shared" si="3"/>
        <v/>
      </c>
      <c r="Y113" t="str">
        <f t="shared" si="3"/>
        <v/>
      </c>
    </row>
    <row r="114" spans="22:25" x14ac:dyDescent="0.2">
      <c r="V114" t="str">
        <f t="shared" si="2"/>
        <v/>
      </c>
      <c r="W114" t="str">
        <f t="shared" si="2"/>
        <v/>
      </c>
      <c r="X114" t="str">
        <f t="shared" si="3"/>
        <v/>
      </c>
      <c r="Y114" t="str">
        <f t="shared" si="3"/>
        <v/>
      </c>
    </row>
    <row r="115" spans="22:25" x14ac:dyDescent="0.2">
      <c r="V115" t="str">
        <f t="shared" si="2"/>
        <v/>
      </c>
      <c r="W115" t="str">
        <f t="shared" si="2"/>
        <v/>
      </c>
      <c r="X115" t="str">
        <f t="shared" si="3"/>
        <v/>
      </c>
      <c r="Y115" t="str">
        <f t="shared" si="3"/>
        <v/>
      </c>
    </row>
    <row r="116" spans="22:25" x14ac:dyDescent="0.2">
      <c r="V116" t="str">
        <f t="shared" si="2"/>
        <v/>
      </c>
      <c r="W116" t="str">
        <f t="shared" si="2"/>
        <v/>
      </c>
      <c r="X116" t="str">
        <f t="shared" si="3"/>
        <v/>
      </c>
      <c r="Y116" t="str">
        <f t="shared" si="3"/>
        <v/>
      </c>
    </row>
    <row r="117" spans="22:25" x14ac:dyDescent="0.2">
      <c r="V117" t="str">
        <f t="shared" si="2"/>
        <v/>
      </c>
      <c r="W117" t="str">
        <f t="shared" si="2"/>
        <v/>
      </c>
      <c r="X117" t="str">
        <f t="shared" si="3"/>
        <v/>
      </c>
      <c r="Y117" t="str">
        <f t="shared" si="3"/>
        <v/>
      </c>
    </row>
    <row r="118" spans="22:25" x14ac:dyDescent="0.2">
      <c r="V118" t="str">
        <f t="shared" si="2"/>
        <v/>
      </c>
      <c r="W118" t="str">
        <f t="shared" si="2"/>
        <v/>
      </c>
      <c r="X118" t="str">
        <f t="shared" si="3"/>
        <v/>
      </c>
      <c r="Y118" t="str">
        <f t="shared" si="3"/>
        <v/>
      </c>
    </row>
    <row r="119" spans="22:25" x14ac:dyDescent="0.2">
      <c r="V119" t="str">
        <f t="shared" si="2"/>
        <v/>
      </c>
      <c r="W119" t="str">
        <f t="shared" si="2"/>
        <v/>
      </c>
      <c r="X119" t="str">
        <f t="shared" si="3"/>
        <v/>
      </c>
      <c r="Y119" t="str">
        <f t="shared" si="3"/>
        <v/>
      </c>
    </row>
    <row r="120" spans="22:25" x14ac:dyDescent="0.2">
      <c r="V120" t="str">
        <f t="shared" si="2"/>
        <v/>
      </c>
      <c r="W120" t="str">
        <f t="shared" si="2"/>
        <v/>
      </c>
      <c r="X120" t="str">
        <f t="shared" si="3"/>
        <v/>
      </c>
      <c r="Y120" t="str">
        <f t="shared" si="3"/>
        <v/>
      </c>
    </row>
  </sheetData>
  <mergeCells count="2">
    <mergeCell ref="A3:D3"/>
    <mergeCell ref="A4:D57"/>
  </mergeCells>
  <conditionalFormatting sqref="O4:O17">
    <cfRule type="dataBar" priority="2">
      <dataBar>
        <cfvo type="min"/>
        <cfvo type="max"/>
        <color rgb="FF638EC6"/>
      </dataBar>
      <extLst>
        <ext xmlns:x14="http://schemas.microsoft.com/office/spreadsheetml/2009/9/main" uri="{B025F937-C7B1-47D3-B67F-A62EFF666E3E}">
          <x14:id>{5E420669-F6BC-4B15-96D4-5D0DB84BF512}</x14:id>
        </ext>
      </extLst>
    </cfRule>
  </conditionalFormatting>
  <conditionalFormatting sqref="S4:S17">
    <cfRule type="aboveAverage" dxfId="4" priority="1" aboveAverage="0"/>
  </conditionalFormatting>
  <pageMargins left="0.7" right="0.7" top="0.75" bottom="0.75" header="0.3" footer="0.3"/>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5E420669-F6BC-4B15-96D4-5D0DB84BF512}">
            <x14:dataBar minLength="0" maxLength="100" gradient="0">
              <x14:cfvo type="autoMin"/>
              <x14:cfvo type="autoMax"/>
              <x14:negativeFillColor rgb="FFFF0000"/>
              <x14:axisColor rgb="FF000000"/>
            </x14:dataBar>
          </x14:cfRule>
          <xm:sqref>O4:O17</xm:sqref>
        </x14:conditionalFormatting>
      </x14:conditionalFormattings>
    </ex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Props1.xml><?xml version="1.0" encoding="utf-8"?>
<ds:datastoreItem xmlns:ds="http://schemas.openxmlformats.org/officeDocument/2006/customXml" ds:itemID="{23F0C9C7-ACE2-4743-8B7E-E1332C22D03C}">
  <ds:schemaRefs/>
</ds:datastoreItem>
</file>

<file path=customXml/itemProps2.xml><?xml version="1.0" encoding="utf-8"?>
<ds:datastoreItem xmlns:ds="http://schemas.openxmlformats.org/officeDocument/2006/customXml" ds:itemID="{FF8F11B1-4999-43B7-87C3-C11507448038}">
  <ds:schemaRefs/>
</ds:datastoreItem>
</file>

<file path=customXml/itemProps3.xml><?xml version="1.0" encoding="utf-8"?>
<ds:datastoreItem xmlns:ds="http://schemas.openxmlformats.org/officeDocument/2006/customXml" ds:itemID="{CD9E0626-29F5-4FDD-A8EE-678227C79A8D}">
  <ds:schemaRefs/>
</ds:datastoreItem>
</file>

<file path=customXml/itemProps4.xml><?xml version="1.0" encoding="utf-8"?>
<ds:datastoreItem xmlns:ds="http://schemas.openxmlformats.org/officeDocument/2006/customXml" ds:itemID="{D87ACDA9-971C-47AD-A2F4-65692D293F90}">
  <ds:schemaRefs/>
</ds:datastoreItem>
</file>

<file path=customXml/itemProps5.xml><?xml version="1.0" encoding="utf-8"?>
<ds:datastoreItem xmlns:ds="http://schemas.openxmlformats.org/officeDocument/2006/customXml" ds:itemID="{1A8BABEE-86E8-4DDD-927D-2EEFC9F46CBF}">
  <ds:schemaRefs/>
</ds:datastoreItem>
</file>

<file path=customXml/itemProps6.xml><?xml version="1.0" encoding="utf-8"?>
<ds:datastoreItem xmlns:ds="http://schemas.openxmlformats.org/officeDocument/2006/customXml" ds:itemID="{10F32803-7794-45F8-B93D-D9A6A3A63BD6}">
  <ds:schemaRefs/>
</ds:datastoreItem>
</file>

<file path=customXml/itemProps7.xml><?xml version="1.0" encoding="utf-8"?>
<ds:datastoreItem xmlns:ds="http://schemas.openxmlformats.org/officeDocument/2006/customXml" ds:itemID="{B233176A-AF75-4397-B1FC-D6A97B14C98D}">
  <ds:schemaRefs/>
</ds:datastoreItem>
</file>

<file path=customXml/itemProps8.xml><?xml version="1.0" encoding="utf-8"?>
<ds:datastoreItem xmlns:ds="http://schemas.openxmlformats.org/officeDocument/2006/customXml" ds:itemID="{EBE83915-E07F-4714-81D4-B6730D7FE676}">
  <ds:schemaRefs/>
</ds:datastoreItem>
</file>

<file path=customXml/itemProps9.xml><?xml version="1.0" encoding="utf-8"?>
<ds:datastoreItem xmlns:ds="http://schemas.openxmlformats.org/officeDocument/2006/customXml" ds:itemID="{E5C52D82-F085-4FA7-8DFF-2605D0F1D93B}">
  <ds:schemaRefs/>
</ds:datastoreItem>
</file>

<file path=customXml/itemProps10.xml><?xml version="1.0" encoding="utf-8"?>
<ds:datastoreItem xmlns:ds="http://schemas.openxmlformats.org/officeDocument/2006/customXml" ds:itemID="{1E7987DF-14E6-4FBF-8528-A74B8F59F934}">
  <ds:schemaRefs/>
</ds:datastoreItem>
</file>

<file path=customXml/itemProps11.xml><?xml version="1.0" encoding="utf-8"?>
<ds:datastoreItem xmlns:ds="http://schemas.openxmlformats.org/officeDocument/2006/customXml" ds:itemID="{FD007E85-608C-471C-8A8B-14CA3E22378E}">
  <ds:schemaRefs/>
</ds:datastoreItem>
</file>

<file path=customXml/itemProps12.xml><?xml version="1.0" encoding="utf-8"?>
<ds:datastoreItem xmlns:ds="http://schemas.openxmlformats.org/officeDocument/2006/customXml" ds:itemID="{B86BC674-51EC-4787-8A62-755460C86970}">
  <ds:schemaRefs/>
</ds:datastoreItem>
</file>

<file path=customXml/itemProps13.xml><?xml version="1.0" encoding="utf-8"?>
<ds:datastoreItem xmlns:ds="http://schemas.openxmlformats.org/officeDocument/2006/customXml" ds:itemID="{62CEFE9A-E29E-4D73-8F82-ACEBAAC9D346}">
  <ds:schemaRefs/>
</ds:datastoreItem>
</file>

<file path=customXml/itemProps14.xml><?xml version="1.0" encoding="utf-8"?>
<ds:datastoreItem xmlns:ds="http://schemas.openxmlformats.org/officeDocument/2006/customXml" ds:itemID="{739EEE82-B766-4818-9C4B-ED177940317E}">
  <ds:schemaRefs/>
</ds:datastoreItem>
</file>

<file path=customXml/itemProps15.xml><?xml version="1.0" encoding="utf-8"?>
<ds:datastoreItem xmlns:ds="http://schemas.openxmlformats.org/officeDocument/2006/customXml" ds:itemID="{0E132AD2-3A17-44A8-A24A-95D4907A6959}">
  <ds:schemaRefs/>
</ds:datastoreItem>
</file>

<file path=customXml/itemProps16.xml><?xml version="1.0" encoding="utf-8"?>
<ds:datastoreItem xmlns:ds="http://schemas.openxmlformats.org/officeDocument/2006/customXml" ds:itemID="{A4590D5C-FD4B-4FE1-A956-7E34D72A96FF}">
  <ds:schemaRefs/>
</ds:datastoreItem>
</file>

<file path=customXml/itemProps17.xml><?xml version="1.0" encoding="utf-8"?>
<ds:datastoreItem xmlns:ds="http://schemas.openxmlformats.org/officeDocument/2006/customXml" ds:itemID="{25F21212-2484-4C4F-9CB3-E42350F9E72E}">
  <ds:schemaRefs/>
</ds:datastoreItem>
</file>

<file path=customXml/itemProps18.xml><?xml version="1.0" encoding="utf-8"?>
<ds:datastoreItem xmlns:ds="http://schemas.openxmlformats.org/officeDocument/2006/customXml" ds:itemID="{7539EEF5-8100-4D11-AE4C-9FDB10C85768}">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20</vt:i4>
      </vt:variant>
      <vt:variant>
        <vt:lpstr>Named Ranges</vt:lpstr>
      </vt:variant>
      <vt:variant>
        <vt:i4>49</vt:i4>
      </vt:variant>
    </vt:vector>
  </HeadingPairs>
  <TitlesOfParts>
    <vt:vector size="69" baseType="lpstr">
      <vt:lpstr>Topics to Cover</vt:lpstr>
      <vt:lpstr>Examples</vt:lpstr>
      <vt:lpstr>Pivot Table</vt:lpstr>
      <vt:lpstr>Dynamic Chart</vt:lpstr>
      <vt:lpstr>Pivot Chart</vt:lpstr>
      <vt:lpstr>Dropdowns</vt:lpstr>
      <vt:lpstr>EXERCISES --&gt;</vt:lpstr>
      <vt:lpstr>(1) Trim and Proper</vt:lpstr>
      <vt:lpstr>(2) Complete Data </vt:lpstr>
      <vt:lpstr>(3) Conditional Formatting</vt:lpstr>
      <vt:lpstr>(4) Adding And Summing Data</vt:lpstr>
      <vt:lpstr>(5) Pivot Table</vt:lpstr>
      <vt:lpstr>(6) Pivot Chart</vt:lpstr>
      <vt:lpstr>COMPLETED EXERCISE EXAMPLES --&gt;</vt:lpstr>
      <vt:lpstr>(1)</vt:lpstr>
      <vt:lpstr>(2)</vt:lpstr>
      <vt:lpstr>(3)</vt:lpstr>
      <vt:lpstr>(4)</vt:lpstr>
      <vt:lpstr>(5)</vt:lpstr>
      <vt:lpstr>(6)</vt:lpstr>
      <vt:lpstr>'(4)'!BudgetAllocated</vt:lpstr>
      <vt:lpstr>'(4) Adding And Summing Data'!BudgetAllocated</vt:lpstr>
      <vt:lpstr>'(5)'!BudgetAllocated</vt:lpstr>
      <vt:lpstr>'(5) Pivot Table'!BudgetAllocated</vt:lpstr>
      <vt:lpstr>'(6)'!BudgetAllocated</vt:lpstr>
      <vt:lpstr>'(6) Pivot Chart'!BudgetAllocated</vt:lpstr>
      <vt:lpstr>BudgetAllocated</vt:lpstr>
      <vt:lpstr>Examples!Criteria</vt:lpstr>
      <vt:lpstr>'(1)'!dd_Budget_Relevance</vt:lpstr>
      <vt:lpstr>'(2)'!dd_Budget_Relevance</vt:lpstr>
      <vt:lpstr>'(2) Complete Data '!dd_Budget_Relevance</vt:lpstr>
      <vt:lpstr>'(3)'!dd_Budget_Relevance</vt:lpstr>
      <vt:lpstr>'(3) Conditional Formatting'!dd_Budget_Relevance</vt:lpstr>
      <vt:lpstr>'(4)'!dd_Budget_Relevance</vt:lpstr>
      <vt:lpstr>'(4) Adding And Summing Data'!dd_Budget_Relevance</vt:lpstr>
      <vt:lpstr>'(5)'!dd_Budget_Relevance</vt:lpstr>
      <vt:lpstr>'(5) Pivot Table'!dd_Budget_Relevance</vt:lpstr>
      <vt:lpstr>'(6)'!dd_Budget_Relevance</vt:lpstr>
      <vt:lpstr>'(6) Pivot Chart'!dd_Budget_Relevance</vt:lpstr>
      <vt:lpstr>dd_Budget_Relevance</vt:lpstr>
      <vt:lpstr>'(1)'!dd_Upgrade</vt:lpstr>
      <vt:lpstr>'(2)'!dd_Upgrade</vt:lpstr>
      <vt:lpstr>'(2) Complete Data '!dd_Upgrade</vt:lpstr>
      <vt:lpstr>'(3)'!dd_Upgrade</vt:lpstr>
      <vt:lpstr>'(3) Conditional Formatting'!dd_Upgrade</vt:lpstr>
      <vt:lpstr>'(4)'!dd_Upgrade</vt:lpstr>
      <vt:lpstr>'(4) Adding And Summing Data'!dd_Upgrade</vt:lpstr>
      <vt:lpstr>'(5)'!dd_Upgrade</vt:lpstr>
      <vt:lpstr>'(5) Pivot Table'!dd_Upgrade</vt:lpstr>
      <vt:lpstr>'(6)'!dd_Upgrade</vt:lpstr>
      <vt:lpstr>'(6) Pivot Chart'!dd_Upgrade</vt:lpstr>
      <vt:lpstr>dd_Upgrade</vt:lpstr>
      <vt:lpstr>'(5)'!Department_Table</vt:lpstr>
      <vt:lpstr>'(5) Pivot Table'!Department_Table</vt:lpstr>
      <vt:lpstr>'(6)'!Department_Table</vt:lpstr>
      <vt:lpstr>'(6) Pivot Chart'!Department_Table</vt:lpstr>
      <vt:lpstr>Department_Table</vt:lpstr>
      <vt:lpstr>'(1)'!Example_Table_Headings</vt:lpstr>
      <vt:lpstr>'(2)'!Example_Table_Headings</vt:lpstr>
      <vt:lpstr>'(2) Complete Data '!Example_Table_Headings</vt:lpstr>
      <vt:lpstr>'(3)'!Example_Table_Headings</vt:lpstr>
      <vt:lpstr>'(3) Conditional Formatting'!Example_Table_Headings</vt:lpstr>
      <vt:lpstr>'(4)'!Example_Table_Headings</vt:lpstr>
      <vt:lpstr>'(4) Adding And Summing Data'!Example_Table_Headings</vt:lpstr>
      <vt:lpstr>'(5)'!Example_Table_Headings</vt:lpstr>
      <vt:lpstr>'(5) Pivot Table'!Example_Table_Headings</vt:lpstr>
      <vt:lpstr>'(6)'!Example_Table_Headings</vt:lpstr>
      <vt:lpstr>'(6) Pivot Chart'!Example_Table_Headings</vt:lpstr>
      <vt:lpstr>Example_Table_Headings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Austin, Luke E</cp:lastModifiedBy>
  <dcterms:created xsi:type="dcterms:W3CDTF">2006-09-16T00:00:00Z</dcterms:created>
  <dcterms:modified xsi:type="dcterms:W3CDTF">2021-07-13T20:52:16Z</dcterms:modified>
</cp:coreProperties>
</file>