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 Ho\BA240\Projects\Project Functions\"/>
    </mc:Choice>
  </mc:AlternateContent>
  <xr:revisionPtr revIDLastSave="0" documentId="13_ncr:1_{F7E53EF0-418C-4DA9-8DE1-F5E29FF95AE9}" xr6:coauthVersionLast="47" xr6:coauthVersionMax="47" xr10:uidLastSave="{00000000-0000-0000-0000-000000000000}"/>
  <bookViews>
    <workbookView xWindow="-108" yWindow="-108" windowWidth="23256" windowHeight="13896" tabRatio="790" xr2:uid="{00000000-000D-0000-FFFF-FFFF00000000}"/>
  </bookViews>
  <sheets>
    <sheet name="Membership Dues" sheetId="10" r:id="rId1"/>
    <sheet name="Discount" sheetId="11" r:id="rId2"/>
    <sheet name="Payment Plans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2" l="1"/>
  <c r="G22" i="12"/>
  <c r="G20" i="12"/>
  <c r="G18" i="12"/>
  <c r="B23" i="12"/>
  <c r="B22" i="12"/>
  <c r="B18" i="12"/>
  <c r="B20" i="12"/>
  <c r="D6" i="11"/>
  <c r="E6" i="11" s="1"/>
  <c r="D4" i="11"/>
  <c r="E4" i="11" s="1"/>
  <c r="E5" i="11"/>
  <c r="E7" i="11"/>
  <c r="E8" i="11"/>
  <c r="E9" i="11"/>
  <c r="E10" i="11"/>
  <c r="E11" i="11"/>
  <c r="E12" i="11"/>
  <c r="D5" i="11"/>
  <c r="D7" i="11"/>
  <c r="D8" i="11"/>
  <c r="D9" i="11"/>
  <c r="D10" i="11"/>
  <c r="D11" i="11"/>
  <c r="D12" i="11"/>
  <c r="J21" i="10"/>
  <c r="J20" i="10"/>
  <c r="J19" i="10"/>
  <c r="J18" i="10"/>
  <c r="J17" i="10"/>
  <c r="H5" i="10"/>
  <c r="H6" i="10"/>
  <c r="H7" i="10"/>
  <c r="H8" i="10"/>
  <c r="H9" i="10"/>
  <c r="H10" i="10"/>
  <c r="H11" i="10"/>
  <c r="H12" i="10"/>
  <c r="H4" i="10"/>
  <c r="F5" i="10"/>
  <c r="F6" i="10"/>
  <c r="F7" i="10"/>
  <c r="F8" i="10"/>
  <c r="F9" i="10"/>
  <c r="F10" i="10"/>
  <c r="F11" i="10"/>
  <c r="F12" i="10"/>
  <c r="F4" i="10"/>
  <c r="D5" i="10"/>
  <c r="D6" i="10"/>
  <c r="D7" i="10"/>
  <c r="D8" i="10"/>
  <c r="D9" i="10"/>
  <c r="D10" i="10"/>
  <c r="D11" i="10"/>
  <c r="D12" i="10"/>
  <c r="D4" i="10"/>
  <c r="B5" i="10"/>
  <c r="B6" i="10"/>
  <c r="B7" i="10"/>
  <c r="B8" i="10"/>
  <c r="B9" i="10"/>
  <c r="B10" i="10"/>
  <c r="B11" i="10"/>
  <c r="B12" i="10"/>
  <c r="B4" i="10"/>
</calcChain>
</file>

<file path=xl/sharedStrings.xml><?xml version="1.0" encoding="utf-8"?>
<sst xmlns="http://schemas.openxmlformats.org/spreadsheetml/2006/main" count="116" uniqueCount="54">
  <si>
    <t>Down Payment</t>
  </si>
  <si>
    <t>Cost</t>
  </si>
  <si>
    <t>Yes</t>
  </si>
  <si>
    <t>No</t>
  </si>
  <si>
    <t>Total Due</t>
  </si>
  <si>
    <t>Years</t>
  </si>
  <si>
    <t>Annual Total</t>
  </si>
  <si>
    <t>Summary Statistics</t>
  </si>
  <si>
    <t>Member ID</t>
  </si>
  <si>
    <t>Member Name</t>
  </si>
  <si>
    <t>Smith</t>
  </si>
  <si>
    <t>Garvia</t>
  </si>
  <si>
    <t>Miller</t>
  </si>
  <si>
    <t>Jones</t>
  </si>
  <si>
    <t>Brown</t>
  </si>
  <si>
    <t>Johnson</t>
  </si>
  <si>
    <t>Williams</t>
  </si>
  <si>
    <t>Rodriguez</t>
  </si>
  <si>
    <t>Davis</t>
  </si>
  <si>
    <t>Gold</t>
  </si>
  <si>
    <t>Silver</t>
  </si>
  <si>
    <t>Insurance</t>
  </si>
  <si>
    <t>Insurance Cost</t>
  </si>
  <si>
    <t>A176-9</t>
  </si>
  <si>
    <t>A104-2</t>
  </si>
  <si>
    <t>A153-51</t>
  </si>
  <si>
    <t>A157-95</t>
  </si>
  <si>
    <t>A112-93</t>
  </si>
  <si>
    <t>A127-10</t>
  </si>
  <si>
    <t>A132-84</t>
  </si>
  <si>
    <t>A179-69</t>
  </si>
  <si>
    <t>A182-11</t>
  </si>
  <si>
    <t>Dicounted Total</t>
  </si>
  <si>
    <t>Lowest Total Due</t>
  </si>
  <si>
    <t>Average Total Due</t>
  </si>
  <si>
    <t>Maxium Total Due</t>
  </si>
  <si>
    <t>Median Total Due</t>
  </si>
  <si>
    <t>Discount Amount</t>
  </si>
  <si>
    <t>Principal (PV)</t>
  </si>
  <si>
    <t>Annual Interest Rate</t>
  </si>
  <si>
    <t>Monthly Rate (Rate)</t>
  </si>
  <si>
    <t>Number of Monthly Payments (NPER)</t>
  </si>
  <si>
    <t>Monthly Payment (PMT)</t>
  </si>
  <si>
    <t>Member Name:  Davis</t>
  </si>
  <si>
    <t>Total Due:  3500</t>
  </si>
  <si>
    <t>Down Payment:  500</t>
  </si>
  <si>
    <t>Member Name:  Garvia</t>
  </si>
  <si>
    <t>Total Due:  2850</t>
  </si>
  <si>
    <t>Down Payment:  1000</t>
  </si>
  <si>
    <t xml:space="preserve">Financing Offer:  3 years @ 6% APR </t>
  </si>
  <si>
    <t xml:space="preserve">Financing Offer:  2 years @ 8% APR </t>
  </si>
  <si>
    <t>Number of Members</t>
  </si>
  <si>
    <t>Membership Type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</si>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</sst>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71" formatCode="_-&quot;$&quot;* #,##0_-;\-&quot;$&quot;* #,##0_-;_-&quot;$&quot;* &quot;-&quot;??_-;_-@_-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22"/>
      <color theme="3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2"/>
      <color rgb="FFFFFFFF"/>
      <name val="Arial"/>
      <family val="2"/>
    </font>
    <font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0" fontId="5" fillId="0" borderId="0"/>
    <xf numFmtId="165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165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7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8" fillId="3" borderId="0"/>
  </cellStyleXfs>
  <cellXfs count="41">
    <xf numFmtId="0" fontId="0" fillId="0" borderId="0" xfId="0"/>
    <xf numFmtId="0" fontId="3" fillId="0" borderId="0" xfId="6" applyFont="1"/>
    <xf numFmtId="14" fontId="5" fillId="0" borderId="0" xfId="7" applyNumberFormat="1"/>
    <xf numFmtId="14" fontId="3" fillId="0" borderId="0" xfId="9" applyNumberFormat="1" applyFont="1"/>
    <xf numFmtId="10" fontId="5" fillId="0" borderId="0" xfId="11" applyNumberFormat="1"/>
    <xf numFmtId="166" fontId="0" fillId="0" borderId="0" xfId="17" applyNumberFormat="1" applyFont="1"/>
    <xf numFmtId="164" fontId="0" fillId="0" borderId="0" xfId="0" applyNumberFormat="1"/>
    <xf numFmtId="166" fontId="0" fillId="0" borderId="0" xfId="19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9" fontId="0" fillId="0" borderId="9" xfId="0" applyNumberFormat="1" applyBorder="1"/>
    <xf numFmtId="0" fontId="8" fillId="3" borderId="9" xfId="23" applyBorder="1"/>
    <xf numFmtId="0" fontId="2" fillId="0" borderId="9" xfId="6" applyFont="1" applyBorder="1"/>
    <xf numFmtId="0" fontId="6" fillId="0" borderId="9" xfId="18" applyFont="1" applyBorder="1"/>
    <xf numFmtId="0" fontId="5" fillId="0" borderId="9" xfId="4" applyBorder="1"/>
    <xf numFmtId="0" fontId="5" fillId="0" borderId="9" xfId="8" applyBorder="1" applyAlignment="1">
      <alignment horizontal="center"/>
    </xf>
    <xf numFmtId="0" fontId="2" fillId="0" borderId="9" xfId="16" applyFont="1" applyBorder="1"/>
    <xf numFmtId="166" fontId="0" fillId="0" borderId="9" xfId="17" applyNumberFormat="1" applyFont="1" applyBorder="1"/>
    <xf numFmtId="0" fontId="2" fillId="0" borderId="9" xfId="4" applyFont="1" applyBorder="1"/>
    <xf numFmtId="166" fontId="0" fillId="0" borderId="9" xfId="5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2" fillId="0" borderId="12" xfId="0" applyFont="1" applyBorder="1"/>
    <xf numFmtId="0" fontId="1" fillId="2" borderId="9" xfId="20" applyBorder="1"/>
    <xf numFmtId="0" fontId="1" fillId="2" borderId="9" xfId="20" applyNumberFormat="1" applyBorder="1"/>
    <xf numFmtId="0" fontId="1" fillId="2" borderId="9" xfId="20" quotePrefix="1" applyNumberFormat="1" applyBorder="1"/>
    <xf numFmtId="0" fontId="9" fillId="0" borderId="0" xfId="0" applyFont="1"/>
    <xf numFmtId="0" fontId="10" fillId="0" borderId="0" xfId="0" applyFont="1"/>
    <xf numFmtId="0" fontId="4" fillId="0" borderId="0" xfId="15" applyNumberFormat="1" applyFont="1" applyAlignment="1">
      <alignment horizontal="center"/>
    </xf>
    <xf numFmtId="171" fontId="1" fillId="2" borderId="9" xfId="20" applyNumberFormat="1" applyBorder="1"/>
    <xf numFmtId="8" fontId="1" fillId="2" borderId="9" xfId="20" applyNumberFormat="1" applyBorder="1"/>
  </cellXfs>
  <cellStyles count="24">
    <cellStyle name="40% - Accent3" xfId="20" builtinId="39"/>
    <cellStyle name="4ghxJmQiUA/RC43gNXOgvszB6uepn6G1vtEb0UlRDIE=-~nSMk4QoSlI4qg4z1PXSRbw==" xfId="13" xr:uid="{00000000-0005-0000-0000-000002000000}"/>
    <cellStyle name="Best Blue" xfId="23" xr:uid="{7B0AB436-D044-472D-B4D2-A9968829D18F}"/>
    <cellStyle name="Currency" xfId="19" builtinId="4"/>
    <cellStyle name="Custom Style 1" xfId="1" xr:uid="{00000000-0005-0000-0000-000002000000}"/>
    <cellStyle name="Custom Style 2" xfId="2" xr:uid="{00000000-0005-0000-0000-000003000000}"/>
    <cellStyle name="CxLWstF8A6b+/Y1mfhBwXmc+vi/SEKKN0aOOkEZnm+8=-~0BPztr8GAtaWLeKlsxfPLA==" xfId="4" xr:uid="{00000000-0005-0000-0000-000002000000}"/>
    <cellStyle name="ea35a4j34rkgkrRPTXzU7iEdJp0y6cXv0tWYUqFOM+U=-~fqNh8wdeRBewNyqt3AsoIQ==" xfId="18" xr:uid="{00000000-0005-0000-0000-000012000000}"/>
    <cellStyle name="JOtKMoWv4TuwabaMx5G3oXvH4cksIHgiq4bb2Vs1Ef0=-~GC2OJDw0m2RLfYQPP6hUEA==" xfId="3" xr:uid="{00000000-0005-0000-0000-000003000000}"/>
    <cellStyle name="MJ02KPcq6E1UbcGcdXKC0MgbA/Ev2ggYMrESfu6NuyE=-~O0W7vkwpiXTc0zq/wV1WvQ==" xfId="11" xr:uid="{00000000-0005-0000-0000-000002000000}"/>
    <cellStyle name="NdYJXeKZ4/d9lUnXSiBWxo7aghijIDcQCZvzjzYASUc=-~nYYIIZXzyUftgVb0tIG90A==" xfId="16" xr:uid="{00000000-0005-0000-0000-000010000000}"/>
    <cellStyle name="Normal" xfId="0" builtinId="0"/>
    <cellStyle name="Normal 2" xfId="21" xr:uid="{5AC36626-9B66-4103-8DA7-868D87AC959D}"/>
    <cellStyle name="Percent 2" xfId="22" xr:uid="{321D7B97-86DD-4280-9514-3901EDF9DC13}"/>
    <cellStyle name="q1z+xjbGNM3vtD1cOxWQfKoeuA+LRUCnFMDNUsuXLoo=-~gQKyN8hBoKEtp38+cLTCnQ==" xfId="6" xr:uid="{00000000-0005-0000-0000-000002000000}"/>
    <cellStyle name="RzmACeITnoeBnBFrpwIyRYgDbLInU2h4QQLznX113b4=-~Tyb8+MetZbUEIWkhBfz8AQ==" xfId="15" xr:uid="{00000000-0005-0000-0000-000002000000}"/>
    <cellStyle name="RZRPH/p01eFp4BrOw0OUF20dVvLeoFbsyIUmUkLwtKM=-~I5j5yNSD/0QjBiCrsp/5nQ==" xfId="9" xr:uid="{00000000-0005-0000-0000-000002000000}"/>
    <cellStyle name="sCl/lon9t45ExutxIBrtn0XddxB1AhjtTL+IwglTzQs=-~9ruEgB4gQENWrPWVr2IvdQ==" xfId="5" xr:uid="{00000000-0005-0000-0000-000003000000}"/>
    <cellStyle name="tar3ThoMYrGUli6XGmvGZqPNuNafOumrqWRHnSCgPMs=-~Lz3EGi1TlxIERk2u3z6YTw==" xfId="17" xr:uid="{00000000-0005-0000-0000-000011000000}"/>
    <cellStyle name="tcA9Q+XiNIKwq1UgwmBaVnTn2hU4azpwOa7EI3Vr/G8=-~NaMfqD46gqpWkEJGhYcjFg==" xfId="14" xr:uid="{00000000-0005-0000-0000-000002000000}"/>
    <cellStyle name="UKV2rXYr8qd98zJTzu8N4hpkdrzKypeZU8DNIPFzLJc=-~qTpe/p5vdiYnUa2uoFYeRA==" xfId="7" xr:uid="{00000000-0005-0000-0000-000002000000}"/>
    <cellStyle name="WCcZGE1CFnQ7Xk4BKwq3XfK2RUQQ695/5rgqTVzaX80=-~KABDQn021UKcEO81Z/UgIQ==" xfId="8" xr:uid="{00000000-0005-0000-0000-000002000000}"/>
    <cellStyle name="woyTs6nLWWs6KGpOzb7P7D1V73LR1TY/jiFof8+mdQw=-~Rp2aZruVLD74s+01wPiYUw==" xfId="10" xr:uid="{00000000-0005-0000-0000-000002000000}"/>
    <cellStyle name="YPS5QTwbQFTRQowkorU3YUTi4vBIrCYg8izUg1m7wMI=-~OeoP0eaqZZNwXlO32P6XCQ==" xfId="1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X1000"/>
  <sheetViews>
    <sheetView tabSelected="1" workbookViewId="0">
      <selection activeCell="C35" sqref="C35"/>
    </sheetView>
  </sheetViews>
  <sheetFormatPr defaultRowHeight="12.75" customHeight="1" x14ac:dyDescent="0.25"/>
  <cols>
    <col min="1" max="1" width="11.77734375" customWidth="1"/>
    <col min="2" max="2" width="14.109375" customWidth="1"/>
    <col min="3" max="3" width="17" customWidth="1"/>
    <col min="4" max="4" width="16.88671875" customWidth="1"/>
    <col min="5" max="5" width="8.88671875" customWidth="1"/>
    <col min="6" max="6" width="11.21875" customWidth="1"/>
    <col min="7" max="7" width="6" bestFit="1" customWidth="1"/>
    <col min="8" max="8" width="11.5546875" customWidth="1"/>
    <col min="9" max="9" width="13.21875" customWidth="1"/>
    <col min="10" max="10" width="17.44140625" customWidth="1"/>
    <col min="11" max="11" width="16.21875" customWidth="1"/>
    <col min="15" max="16" width="11.88671875" bestFit="1" customWidth="1"/>
  </cols>
  <sheetData>
    <row r="1" spans="1:10" ht="24" customHeight="1" x14ac:dyDescent="0.45">
      <c r="B1" s="38"/>
      <c r="C1" s="38"/>
      <c r="D1" s="38"/>
      <c r="E1" s="38"/>
      <c r="F1" s="38"/>
      <c r="G1" s="38"/>
      <c r="H1" s="38"/>
      <c r="I1" s="38"/>
      <c r="J1" s="38"/>
    </row>
    <row r="2" spans="1:10" ht="12.75" customHeight="1" x14ac:dyDescent="0.25">
      <c r="B2" s="3"/>
      <c r="C2" s="2"/>
    </row>
    <row r="3" spans="1:10" ht="13.2" x14ac:dyDescent="0.25">
      <c r="A3" s="20" t="s">
        <v>8</v>
      </c>
      <c r="B3" s="20" t="s">
        <v>9</v>
      </c>
      <c r="C3" s="20" t="s">
        <v>52</v>
      </c>
      <c r="D3" s="20" t="s">
        <v>1</v>
      </c>
      <c r="E3" s="20" t="s">
        <v>21</v>
      </c>
      <c r="F3" s="20" t="s">
        <v>6</v>
      </c>
      <c r="G3" s="20" t="s">
        <v>5</v>
      </c>
      <c r="H3" s="20" t="s">
        <v>4</v>
      </c>
    </row>
    <row r="4" spans="1:10" ht="14.4" x14ac:dyDescent="0.3">
      <c r="A4" s="18" t="s">
        <v>24</v>
      </c>
      <c r="B4" s="33" t="str">
        <f>_xlfn.XLOOKUP(A4,$A$17:$A$25,$B$17:$B$25)</f>
        <v>Davis</v>
      </c>
      <c r="C4" s="22" t="s">
        <v>53</v>
      </c>
      <c r="D4" s="39">
        <f>_xlfn.XLOOKUP(C4,$D$17:$D$19,$E$17:$E$19)</f>
        <v>2000</v>
      </c>
      <c r="E4" s="23" t="s">
        <v>3</v>
      </c>
      <c r="F4" s="39">
        <f>IF(E4 = "Yes",D4 + 250,D4)</f>
        <v>2000</v>
      </c>
      <c r="G4" s="24">
        <v>2</v>
      </c>
      <c r="H4" s="39">
        <f>F4*G4</f>
        <v>4000</v>
      </c>
      <c r="J4" s="7"/>
    </row>
    <row r="5" spans="1:10" ht="14.4" x14ac:dyDescent="0.3">
      <c r="A5" s="18" t="s">
        <v>27</v>
      </c>
      <c r="B5" s="33" t="str">
        <f t="shared" ref="B5:B12" si="0">_xlfn.XLOOKUP(A5,$A$17:$A$25,$B$17:$B$25)</f>
        <v>Jones</v>
      </c>
      <c r="C5" s="22" t="s">
        <v>19</v>
      </c>
      <c r="D5" s="39">
        <f t="shared" ref="D5:D12" si="1">_xlfn.XLOOKUP(C5,$D$17:$D$19,$E$17:$E$19)</f>
        <v>1050</v>
      </c>
      <c r="E5" s="23" t="s">
        <v>2</v>
      </c>
      <c r="F5" s="39">
        <f t="shared" ref="F5:F12" si="2">IF(E5 = "Yes",D5 + 250,D5)</f>
        <v>1300</v>
      </c>
      <c r="G5" s="24">
        <v>3</v>
      </c>
      <c r="H5" s="39">
        <f t="shared" ref="H5:H12" si="3">F5*G5</f>
        <v>3900</v>
      </c>
      <c r="J5" s="7"/>
    </row>
    <row r="6" spans="1:10" ht="14.4" x14ac:dyDescent="0.3">
      <c r="A6" s="18" t="s">
        <v>28</v>
      </c>
      <c r="B6" s="33" t="str">
        <f t="shared" si="0"/>
        <v>Miller</v>
      </c>
      <c r="C6" s="25" t="s">
        <v>20</v>
      </c>
      <c r="D6" s="39">
        <f t="shared" si="1"/>
        <v>750</v>
      </c>
      <c r="E6" s="23" t="s">
        <v>2</v>
      </c>
      <c r="F6" s="39">
        <f t="shared" si="2"/>
        <v>1000</v>
      </c>
      <c r="G6" s="24">
        <v>1</v>
      </c>
      <c r="H6" s="39">
        <f t="shared" si="3"/>
        <v>1000</v>
      </c>
      <c r="J6" s="7"/>
    </row>
    <row r="7" spans="1:10" ht="14.4" x14ac:dyDescent="0.3">
      <c r="A7" s="18" t="s">
        <v>29</v>
      </c>
      <c r="B7" s="33" t="str">
        <f t="shared" si="0"/>
        <v>Rodriguez</v>
      </c>
      <c r="C7" s="25" t="s">
        <v>20</v>
      </c>
      <c r="D7" s="39">
        <f t="shared" si="1"/>
        <v>750</v>
      </c>
      <c r="E7" s="23" t="s">
        <v>3</v>
      </c>
      <c r="F7" s="39">
        <f t="shared" si="2"/>
        <v>750</v>
      </c>
      <c r="G7" s="24">
        <v>2</v>
      </c>
      <c r="H7" s="39">
        <f t="shared" si="3"/>
        <v>1500</v>
      </c>
      <c r="J7" s="7"/>
    </row>
    <row r="8" spans="1:10" ht="14.4" x14ac:dyDescent="0.3">
      <c r="A8" s="18" t="s">
        <v>25</v>
      </c>
      <c r="B8" s="33" t="str">
        <f t="shared" si="0"/>
        <v>Garvia</v>
      </c>
      <c r="C8" s="22" t="s">
        <v>19</v>
      </c>
      <c r="D8" s="39">
        <f t="shared" si="1"/>
        <v>1050</v>
      </c>
      <c r="E8" s="23" t="s">
        <v>3</v>
      </c>
      <c r="F8" s="39">
        <f t="shared" si="2"/>
        <v>1050</v>
      </c>
      <c r="G8" s="24">
        <v>3</v>
      </c>
      <c r="H8" s="39">
        <f t="shared" si="3"/>
        <v>3150</v>
      </c>
      <c r="J8" s="7"/>
    </row>
    <row r="9" spans="1:10" ht="14.4" x14ac:dyDescent="0.3">
      <c r="A9" s="18" t="s">
        <v>26</v>
      </c>
      <c r="B9" s="33" t="str">
        <f t="shared" si="0"/>
        <v>Johnson</v>
      </c>
      <c r="C9" s="22" t="s">
        <v>19</v>
      </c>
      <c r="D9" s="39">
        <f t="shared" si="1"/>
        <v>1050</v>
      </c>
      <c r="E9" s="23" t="s">
        <v>2</v>
      </c>
      <c r="F9" s="39">
        <f t="shared" si="2"/>
        <v>1300</v>
      </c>
      <c r="G9" s="24">
        <v>2</v>
      </c>
      <c r="H9" s="39">
        <f t="shared" si="3"/>
        <v>2600</v>
      </c>
      <c r="J9" s="7"/>
    </row>
    <row r="10" spans="1:10" ht="14.4" x14ac:dyDescent="0.3">
      <c r="A10" s="18" t="s">
        <v>23</v>
      </c>
      <c r="B10" s="33" t="str">
        <f t="shared" si="0"/>
        <v>Brown</v>
      </c>
      <c r="C10" s="22" t="s">
        <v>53</v>
      </c>
      <c r="D10" s="39">
        <f t="shared" si="1"/>
        <v>2000</v>
      </c>
      <c r="E10" s="23" t="s">
        <v>3</v>
      </c>
      <c r="F10" s="39">
        <f t="shared" si="2"/>
        <v>2000</v>
      </c>
      <c r="G10" s="24">
        <v>1</v>
      </c>
      <c r="H10" s="39">
        <f t="shared" si="3"/>
        <v>2000</v>
      </c>
      <c r="J10" s="7"/>
    </row>
    <row r="11" spans="1:10" ht="14.4" x14ac:dyDescent="0.3">
      <c r="A11" s="18" t="s">
        <v>30</v>
      </c>
      <c r="B11" s="33" t="str">
        <f t="shared" si="0"/>
        <v>Smith</v>
      </c>
      <c r="C11" s="25" t="s">
        <v>20</v>
      </c>
      <c r="D11" s="39">
        <f t="shared" si="1"/>
        <v>750</v>
      </c>
      <c r="E11" s="23" t="s">
        <v>2</v>
      </c>
      <c r="F11" s="39">
        <f t="shared" si="2"/>
        <v>1000</v>
      </c>
      <c r="G11" s="24">
        <v>3</v>
      </c>
      <c r="H11" s="39">
        <f t="shared" si="3"/>
        <v>3000</v>
      </c>
      <c r="J11" s="7"/>
    </row>
    <row r="12" spans="1:10" ht="14.4" x14ac:dyDescent="0.3">
      <c r="A12" s="18" t="s">
        <v>31</v>
      </c>
      <c r="B12" s="33" t="str">
        <f t="shared" si="0"/>
        <v>Williams</v>
      </c>
      <c r="C12" s="25" t="s">
        <v>20</v>
      </c>
      <c r="D12" s="39">
        <f t="shared" si="1"/>
        <v>750</v>
      </c>
      <c r="E12" s="23" t="s">
        <v>3</v>
      </c>
      <c r="F12" s="39">
        <f t="shared" si="2"/>
        <v>750</v>
      </c>
      <c r="G12" s="24">
        <v>3</v>
      </c>
      <c r="H12" s="39">
        <f t="shared" si="3"/>
        <v>2250</v>
      </c>
      <c r="J12" s="7"/>
    </row>
    <row r="13" spans="1:10" ht="12.75" customHeight="1" x14ac:dyDescent="0.25">
      <c r="J13" s="7"/>
    </row>
    <row r="16" spans="1:10" ht="13.2" x14ac:dyDescent="0.25">
      <c r="A16" s="20" t="s">
        <v>8</v>
      </c>
      <c r="B16" s="20" t="s">
        <v>9</v>
      </c>
      <c r="D16" s="20" t="s">
        <v>52</v>
      </c>
      <c r="E16" s="20" t="s">
        <v>1</v>
      </c>
      <c r="H16" s="20" t="s">
        <v>7</v>
      </c>
      <c r="I16" s="20"/>
      <c r="J16" s="20"/>
    </row>
    <row r="17" spans="1:11" ht="12.75" customHeight="1" x14ac:dyDescent="0.3">
      <c r="A17" s="18" t="s">
        <v>31</v>
      </c>
      <c r="B17" s="21" t="s">
        <v>16</v>
      </c>
      <c r="D17" s="25" t="s">
        <v>53</v>
      </c>
      <c r="E17" s="26">
        <v>2000</v>
      </c>
      <c r="F17" s="5"/>
      <c r="H17" s="27" t="s">
        <v>51</v>
      </c>
      <c r="I17" s="18"/>
      <c r="J17" s="34">
        <f>COUNTA(B4:B12)</f>
        <v>9</v>
      </c>
    </row>
    <row r="18" spans="1:11" ht="12.75" customHeight="1" x14ac:dyDescent="0.3">
      <c r="A18" s="18" t="s">
        <v>30</v>
      </c>
      <c r="B18" s="21" t="s">
        <v>10</v>
      </c>
      <c r="D18" s="22" t="s">
        <v>19</v>
      </c>
      <c r="E18" s="26">
        <v>1050</v>
      </c>
      <c r="F18" s="5"/>
      <c r="H18" s="27" t="s">
        <v>33</v>
      </c>
      <c r="I18" s="18"/>
      <c r="J18" s="34">
        <f>MIN(H4:H12)</f>
        <v>1000</v>
      </c>
      <c r="K18" s="6"/>
    </row>
    <row r="19" spans="1:11" ht="12.75" customHeight="1" x14ac:dyDescent="0.3">
      <c r="A19" s="18" t="s">
        <v>29</v>
      </c>
      <c r="B19" s="21" t="s">
        <v>17</v>
      </c>
      <c r="D19" s="25" t="s">
        <v>20</v>
      </c>
      <c r="E19" s="26">
        <v>750</v>
      </c>
      <c r="F19" s="5"/>
      <c r="H19" s="27" t="s">
        <v>34</v>
      </c>
      <c r="I19" s="18"/>
      <c r="J19" s="34">
        <f>AVERAGE(H4:H12)</f>
        <v>2600</v>
      </c>
    </row>
    <row r="20" spans="1:11" ht="12.75" customHeight="1" x14ac:dyDescent="0.3">
      <c r="A20" s="18" t="s">
        <v>28</v>
      </c>
      <c r="B20" s="21" t="s">
        <v>12</v>
      </c>
      <c r="H20" s="27" t="s">
        <v>35</v>
      </c>
      <c r="I20" s="18"/>
      <c r="J20" s="34">
        <f>MAX(H4:H12)</f>
        <v>4000</v>
      </c>
      <c r="K20" s="6"/>
    </row>
    <row r="21" spans="1:11" ht="12.75" customHeight="1" x14ac:dyDescent="0.3">
      <c r="A21" s="18" t="s">
        <v>27</v>
      </c>
      <c r="B21" s="21" t="s">
        <v>13</v>
      </c>
      <c r="H21" s="21" t="s">
        <v>36</v>
      </c>
      <c r="I21" s="18"/>
      <c r="J21" s="34">
        <f>MEDIAN(H4:H12)</f>
        <v>2600</v>
      </c>
      <c r="K21" s="6"/>
    </row>
    <row r="22" spans="1:11" ht="12.75" customHeight="1" x14ac:dyDescent="0.25">
      <c r="A22" s="18" t="s">
        <v>26</v>
      </c>
      <c r="B22" s="21" t="s">
        <v>15</v>
      </c>
      <c r="D22" s="1"/>
      <c r="E22" s="4"/>
    </row>
    <row r="23" spans="1:11" ht="12.75" customHeight="1" x14ac:dyDescent="0.25">
      <c r="A23" s="18" t="s">
        <v>25</v>
      </c>
      <c r="B23" s="21" t="s">
        <v>11</v>
      </c>
      <c r="D23" s="27" t="s">
        <v>22</v>
      </c>
      <c r="E23" s="28">
        <v>250</v>
      </c>
    </row>
    <row r="24" spans="1:11" ht="12.75" customHeight="1" x14ac:dyDescent="0.25">
      <c r="A24" s="18" t="s">
        <v>24</v>
      </c>
      <c r="B24" s="21" t="s">
        <v>18</v>
      </c>
    </row>
    <row r="25" spans="1:11" ht="12.75" customHeight="1" x14ac:dyDescent="0.25">
      <c r="A25" s="18" t="s">
        <v>23</v>
      </c>
      <c r="B25" s="21" t="s">
        <v>14</v>
      </c>
      <c r="J25" s="1"/>
    </row>
    <row r="1000" spans="648:648" ht="15" x14ac:dyDescent="0.25">
      <c r="XX1000" s="37">
        <v>85670</v>
      </c>
    </row>
  </sheetData>
  <sortState xmlns:xlrd2="http://schemas.microsoft.com/office/spreadsheetml/2017/richdata2" ref="A4:H13">
    <sortCondition ref="A6"/>
  </sortState>
  <mergeCells count="1">
    <mergeCell ref="B1:J1"/>
  </mergeCells>
  <phoneticPr fontId="0" type="halfwidthKatakana" alignment="noControl"/>
  <pageMargins left="0.3" right="0.3" top="1" bottom="1" header="0.5" footer="0.5"/>
  <pageSetup scale="88" orientation="portrait" horizontalDpi="300" verticalDpi="300" r:id="rId1"/>
  <headerFooter alignWithMargins="0">
    <oddFooter>&amp;LJane Smith&amp;C&amp;D&amp;R&amp;F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31AD-9311-4E49-A92F-57F91CCAF91C}">
  <dimension ref="A3:XX1000"/>
  <sheetViews>
    <sheetView workbookViewId="0">
      <selection activeCell="D16" sqref="D16"/>
    </sheetView>
  </sheetViews>
  <sheetFormatPr defaultRowHeight="13.2" x14ac:dyDescent="0.25"/>
  <cols>
    <col min="1" max="1" width="14.109375" customWidth="1"/>
    <col min="2" max="2" width="15" customWidth="1"/>
    <col min="3" max="3" width="14.109375" customWidth="1"/>
    <col min="4" max="4" width="17.88671875" customWidth="1"/>
    <col min="5" max="5" width="14.109375" customWidth="1"/>
  </cols>
  <sheetData>
    <row r="3" spans="1:5" x14ac:dyDescent="0.25">
      <c r="A3" s="20" t="s">
        <v>8</v>
      </c>
      <c r="B3" s="20" t="s">
        <v>9</v>
      </c>
      <c r="C3" s="20" t="s">
        <v>4</v>
      </c>
      <c r="D3" s="20" t="s">
        <v>37</v>
      </c>
      <c r="E3" s="20" t="s">
        <v>32</v>
      </c>
    </row>
    <row r="4" spans="1:5" ht="14.4" x14ac:dyDescent="0.3">
      <c r="A4" s="18" t="s">
        <v>23</v>
      </c>
      <c r="B4" s="18" t="s">
        <v>14</v>
      </c>
      <c r="C4" s="18">
        <v>2000</v>
      </c>
      <c r="D4" s="35">
        <f>_xlfn.XLOOKUP(C4,$A$18:$A$26,$B$18:$B$26,,-'Payment Plans'!B181)</f>
        <v>100</v>
      </c>
      <c r="E4" s="34">
        <f>C4-D4</f>
        <v>1900</v>
      </c>
    </row>
    <row r="5" spans="1:5" ht="14.4" x14ac:dyDescent="0.3">
      <c r="A5" s="18" t="s">
        <v>24</v>
      </c>
      <c r="B5" s="18" t="s">
        <v>18</v>
      </c>
      <c r="C5" s="18">
        <v>4000</v>
      </c>
      <c r="D5" s="35">
        <f t="shared" ref="D5:D12" si="0">_xlfn.XLOOKUP(C5,$A$18:$A$26,$B$18:$B$26,,-1)</f>
        <v>500</v>
      </c>
      <c r="E5" s="34">
        <f t="shared" ref="E5:E12" si="1">C5-D5</f>
        <v>3500</v>
      </c>
    </row>
    <row r="6" spans="1:5" ht="14.4" x14ac:dyDescent="0.3">
      <c r="A6" s="18" t="s">
        <v>25</v>
      </c>
      <c r="B6" s="18" t="s">
        <v>11</v>
      </c>
      <c r="C6" s="18">
        <v>3150</v>
      </c>
      <c r="D6" s="35">
        <f>_xlfn.XLOOKUP(C6,$A$18:$A$26,$B$18:$B$26,,-1)</f>
        <v>300</v>
      </c>
      <c r="E6" s="34">
        <f t="shared" si="1"/>
        <v>2850</v>
      </c>
    </row>
    <row r="7" spans="1:5" ht="14.4" x14ac:dyDescent="0.3">
      <c r="A7" s="18" t="s">
        <v>26</v>
      </c>
      <c r="B7" s="18" t="s">
        <v>15</v>
      </c>
      <c r="C7" s="18">
        <v>2600</v>
      </c>
      <c r="D7" s="35">
        <f t="shared" si="0"/>
        <v>200</v>
      </c>
      <c r="E7" s="34">
        <f t="shared" si="1"/>
        <v>2400</v>
      </c>
    </row>
    <row r="8" spans="1:5" ht="14.4" x14ac:dyDescent="0.3">
      <c r="A8" s="18" t="s">
        <v>27</v>
      </c>
      <c r="B8" s="18" t="s">
        <v>13</v>
      </c>
      <c r="C8" s="18">
        <v>3900</v>
      </c>
      <c r="D8" s="35">
        <f t="shared" si="0"/>
        <v>400</v>
      </c>
      <c r="E8" s="34">
        <f t="shared" si="1"/>
        <v>3500</v>
      </c>
    </row>
    <row r="9" spans="1:5" ht="14.4" x14ac:dyDescent="0.3">
      <c r="A9" s="18" t="s">
        <v>28</v>
      </c>
      <c r="B9" s="18" t="s">
        <v>12</v>
      </c>
      <c r="C9" s="18">
        <v>1000</v>
      </c>
      <c r="D9" s="35">
        <f t="shared" si="0"/>
        <v>0</v>
      </c>
      <c r="E9" s="34">
        <f t="shared" si="1"/>
        <v>1000</v>
      </c>
    </row>
    <row r="10" spans="1:5" ht="14.4" x14ac:dyDescent="0.3">
      <c r="A10" s="18" t="s">
        <v>29</v>
      </c>
      <c r="B10" s="18" t="s">
        <v>17</v>
      </c>
      <c r="C10" s="18">
        <v>1500</v>
      </c>
      <c r="D10" s="35">
        <f t="shared" si="0"/>
        <v>0</v>
      </c>
      <c r="E10" s="34">
        <f t="shared" si="1"/>
        <v>1500</v>
      </c>
    </row>
    <row r="11" spans="1:5" ht="14.4" x14ac:dyDescent="0.3">
      <c r="A11" s="18" t="s">
        <v>30</v>
      </c>
      <c r="B11" s="18" t="s">
        <v>10</v>
      </c>
      <c r="C11" s="18">
        <v>3000</v>
      </c>
      <c r="D11" s="35">
        <f t="shared" si="0"/>
        <v>300</v>
      </c>
      <c r="E11" s="34">
        <f t="shared" si="1"/>
        <v>2700</v>
      </c>
    </row>
    <row r="12" spans="1:5" ht="14.4" x14ac:dyDescent="0.3">
      <c r="A12" s="18" t="s">
        <v>31</v>
      </c>
      <c r="B12" s="18" t="s">
        <v>16</v>
      </c>
      <c r="C12" s="18">
        <v>2250</v>
      </c>
      <c r="D12" s="35">
        <f t="shared" si="0"/>
        <v>100</v>
      </c>
      <c r="E12" s="34">
        <f t="shared" si="1"/>
        <v>2150</v>
      </c>
    </row>
    <row r="13" spans="1:5" x14ac:dyDescent="0.25">
      <c r="E13" s="7"/>
    </row>
    <row r="17" spans="1:2" x14ac:dyDescent="0.25">
      <c r="A17" s="20" t="s">
        <v>4</v>
      </c>
      <c r="B17" s="20" t="s">
        <v>37</v>
      </c>
    </row>
    <row r="18" spans="1:2" x14ac:dyDescent="0.25">
      <c r="A18" s="18">
        <v>0</v>
      </c>
      <c r="B18" s="21">
        <v>0</v>
      </c>
    </row>
    <row r="19" spans="1:2" x14ac:dyDescent="0.25">
      <c r="A19" s="18">
        <v>1500</v>
      </c>
      <c r="B19" s="21">
        <v>0</v>
      </c>
    </row>
    <row r="20" spans="1:2" x14ac:dyDescent="0.25">
      <c r="A20" s="18">
        <v>2000</v>
      </c>
      <c r="B20" s="21">
        <v>100</v>
      </c>
    </row>
    <row r="21" spans="1:2" x14ac:dyDescent="0.25">
      <c r="A21" s="18">
        <v>2500</v>
      </c>
      <c r="B21" s="21">
        <v>200</v>
      </c>
    </row>
    <row r="22" spans="1:2" x14ac:dyDescent="0.25">
      <c r="A22" s="18">
        <v>3000</v>
      </c>
      <c r="B22" s="21">
        <v>300</v>
      </c>
    </row>
    <row r="23" spans="1:2" x14ac:dyDescent="0.25">
      <c r="A23" s="18">
        <v>3500</v>
      </c>
      <c r="B23" s="21">
        <v>400</v>
      </c>
    </row>
    <row r="24" spans="1:2" x14ac:dyDescent="0.25">
      <c r="A24" s="18">
        <v>4000</v>
      </c>
      <c r="B24" s="21">
        <v>500</v>
      </c>
    </row>
    <row r="25" spans="1:2" x14ac:dyDescent="0.25">
      <c r="A25" s="18">
        <v>4500</v>
      </c>
      <c r="B25" s="21">
        <v>600</v>
      </c>
    </row>
    <row r="26" spans="1:2" x14ac:dyDescent="0.25">
      <c r="A26" s="18">
        <v>5000</v>
      </c>
      <c r="B26" s="21">
        <v>700</v>
      </c>
    </row>
    <row r="1000" spans="647:648" ht="15" x14ac:dyDescent="0.25">
      <c r="XW1000" s="36">
        <v>13274</v>
      </c>
      <c r="XX1000" s="37">
        <v>85670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93332-A057-4907-AB55-A746403ED5BE}">
  <dimension ref="A1:XX1000"/>
  <sheetViews>
    <sheetView workbookViewId="0">
      <selection activeCell="G24" sqref="G24"/>
    </sheetView>
  </sheetViews>
  <sheetFormatPr defaultRowHeight="13.2" x14ac:dyDescent="0.25"/>
  <cols>
    <col min="1" max="1" width="33.77734375" customWidth="1"/>
    <col min="2" max="4" width="15" customWidth="1"/>
    <col min="5" max="5" width="10.88671875" customWidth="1"/>
    <col min="6" max="6" width="33.44140625" customWidth="1"/>
    <col min="7" max="7" width="10.88671875" customWidth="1"/>
    <col min="9" max="10" width="10.88671875" customWidth="1"/>
    <col min="11" max="11" width="15.88671875" customWidth="1"/>
  </cols>
  <sheetData>
    <row r="1" spans="1:10" x14ac:dyDescent="0.25">
      <c r="A1" s="8"/>
      <c r="B1" s="9"/>
      <c r="C1" s="10"/>
      <c r="F1" s="8"/>
      <c r="G1" s="9"/>
      <c r="H1" s="9"/>
      <c r="I1" s="9"/>
      <c r="J1" s="10"/>
    </row>
    <row r="2" spans="1:10" ht="13.8" thickBot="1" x14ac:dyDescent="0.3">
      <c r="A2" s="11"/>
      <c r="C2" s="12"/>
      <c r="F2" s="11"/>
      <c r="J2" s="12"/>
    </row>
    <row r="3" spans="1:10" x14ac:dyDescent="0.25">
      <c r="A3" s="29" t="s">
        <v>43</v>
      </c>
      <c r="B3" s="13"/>
      <c r="C3" s="12"/>
      <c r="F3" s="29" t="s">
        <v>46</v>
      </c>
      <c r="J3" s="12"/>
    </row>
    <row r="4" spans="1:10" x14ac:dyDescent="0.25">
      <c r="A4" s="30" t="s">
        <v>44</v>
      </c>
      <c r="C4" s="12"/>
      <c r="F4" s="30" t="s">
        <v>47</v>
      </c>
      <c r="J4" s="12"/>
    </row>
    <row r="5" spans="1:10" x14ac:dyDescent="0.25">
      <c r="A5" s="30" t="s">
        <v>45</v>
      </c>
      <c r="C5" s="12"/>
      <c r="F5" s="30" t="s">
        <v>48</v>
      </c>
      <c r="J5" s="12"/>
    </row>
    <row r="6" spans="1:10" x14ac:dyDescent="0.25">
      <c r="A6" s="31"/>
      <c r="C6" s="12"/>
      <c r="F6" s="31"/>
      <c r="J6" s="12"/>
    </row>
    <row r="7" spans="1:10" ht="13.8" thickBot="1" x14ac:dyDescent="0.3">
      <c r="A7" s="32" t="s">
        <v>49</v>
      </c>
      <c r="B7" s="13"/>
      <c r="C7" s="12"/>
      <c r="F7" s="32" t="s">
        <v>50</v>
      </c>
      <c r="G7" s="13"/>
      <c r="H7" s="13"/>
      <c r="J7" s="12"/>
    </row>
    <row r="8" spans="1:10" x14ac:dyDescent="0.25">
      <c r="A8" s="11"/>
      <c r="C8" s="12"/>
      <c r="F8" s="11"/>
      <c r="J8" s="12"/>
    </row>
    <row r="9" spans="1:10" x14ac:dyDescent="0.25">
      <c r="A9" s="11"/>
      <c r="C9" s="12"/>
      <c r="F9" s="11"/>
      <c r="J9" s="12"/>
    </row>
    <row r="10" spans="1:10" x14ac:dyDescent="0.25">
      <c r="A10" s="11"/>
      <c r="C10" s="12"/>
      <c r="F10" s="11"/>
      <c r="J10" s="12"/>
    </row>
    <row r="11" spans="1:10" x14ac:dyDescent="0.25">
      <c r="A11" s="11"/>
      <c r="C11" s="12"/>
      <c r="F11" s="11"/>
      <c r="J11" s="12"/>
    </row>
    <row r="12" spans="1:10" x14ac:dyDescent="0.25">
      <c r="A12" s="11"/>
      <c r="C12" s="12"/>
      <c r="F12" s="11"/>
      <c r="J12" s="12"/>
    </row>
    <row r="13" spans="1:10" x14ac:dyDescent="0.25">
      <c r="A13" s="11"/>
      <c r="C13" s="12"/>
      <c r="F13" s="11"/>
      <c r="J13" s="12"/>
    </row>
    <row r="14" spans="1:10" x14ac:dyDescent="0.25">
      <c r="A14" s="11"/>
      <c r="C14" s="12"/>
      <c r="F14" s="11"/>
      <c r="J14" s="12"/>
    </row>
    <row r="15" spans="1:10" x14ac:dyDescent="0.25">
      <c r="A15" s="11"/>
      <c r="C15" s="12"/>
      <c r="F15" s="11"/>
      <c r="J15" s="12"/>
    </row>
    <row r="16" spans="1:10" x14ac:dyDescent="0.25">
      <c r="A16" s="17" t="s">
        <v>4</v>
      </c>
      <c r="B16" s="18">
        <v>3500</v>
      </c>
      <c r="C16" s="12"/>
      <c r="F16" s="17" t="s">
        <v>4</v>
      </c>
      <c r="G16" s="18">
        <v>2850</v>
      </c>
      <c r="J16" s="12"/>
    </row>
    <row r="17" spans="1:10" x14ac:dyDescent="0.25">
      <c r="A17" s="17" t="s">
        <v>0</v>
      </c>
      <c r="B17" s="18">
        <v>500</v>
      </c>
      <c r="C17" s="12"/>
      <c r="F17" s="17" t="s">
        <v>0</v>
      </c>
      <c r="G17" s="18">
        <v>1000</v>
      </c>
      <c r="J17" s="12"/>
    </row>
    <row r="18" spans="1:10" ht="14.4" x14ac:dyDescent="0.3">
      <c r="A18" s="17" t="s">
        <v>38</v>
      </c>
      <c r="B18" s="34">
        <f>B16-B17</f>
        <v>3000</v>
      </c>
      <c r="C18" s="12"/>
      <c r="F18" s="17" t="s">
        <v>38</v>
      </c>
      <c r="G18" s="34">
        <f>G16-G17</f>
        <v>1850</v>
      </c>
      <c r="J18" s="12"/>
    </row>
    <row r="19" spans="1:10" x14ac:dyDescent="0.25">
      <c r="A19" s="17" t="s">
        <v>39</v>
      </c>
      <c r="B19" s="19">
        <v>0.06</v>
      </c>
      <c r="C19" s="12"/>
      <c r="F19" s="17" t="s">
        <v>39</v>
      </c>
      <c r="G19" s="19">
        <v>0.08</v>
      </c>
      <c r="J19" s="12"/>
    </row>
    <row r="20" spans="1:10" ht="14.4" x14ac:dyDescent="0.3">
      <c r="A20" s="17" t="s">
        <v>40</v>
      </c>
      <c r="B20" s="34">
        <f>B19/12</f>
        <v>5.0000000000000001E-3</v>
      </c>
      <c r="C20" s="12"/>
      <c r="F20" s="17" t="s">
        <v>40</v>
      </c>
      <c r="G20" s="34">
        <f>G19/12</f>
        <v>6.6666666666666671E-3</v>
      </c>
      <c r="J20" s="12"/>
    </row>
    <row r="21" spans="1:10" x14ac:dyDescent="0.25">
      <c r="A21" s="17" t="s">
        <v>5</v>
      </c>
      <c r="B21" s="18">
        <v>3</v>
      </c>
      <c r="C21" s="12"/>
      <c r="F21" s="17" t="s">
        <v>5</v>
      </c>
      <c r="G21" s="18">
        <v>2</v>
      </c>
      <c r="J21" s="12"/>
    </row>
    <row r="22" spans="1:10" ht="14.4" x14ac:dyDescent="0.3">
      <c r="A22" s="17" t="s">
        <v>41</v>
      </c>
      <c r="B22" s="34">
        <f>B21*12</f>
        <v>36</v>
      </c>
      <c r="C22" s="12"/>
      <c r="F22" s="17" t="s">
        <v>41</v>
      </c>
      <c r="G22" s="34">
        <f>G21*12</f>
        <v>24</v>
      </c>
      <c r="J22" s="12"/>
    </row>
    <row r="23" spans="1:10" ht="14.4" x14ac:dyDescent="0.3">
      <c r="A23" s="17" t="s">
        <v>42</v>
      </c>
      <c r="B23" s="40">
        <f>PMT(B20,B22,B18)</f>
        <v>-91.265812354665343</v>
      </c>
      <c r="C23" s="12"/>
      <c r="F23" s="17" t="s">
        <v>42</v>
      </c>
      <c r="G23" s="40">
        <f>PMT(G20,G22,G18)</f>
        <v>-83.670489193940682</v>
      </c>
      <c r="J23" s="12"/>
    </row>
    <row r="24" spans="1:10" x14ac:dyDescent="0.25">
      <c r="A24" s="11"/>
      <c r="C24" s="12"/>
      <c r="F24" s="11"/>
      <c r="J24" s="12"/>
    </row>
    <row r="25" spans="1:10" ht="13.8" thickBot="1" x14ac:dyDescent="0.3">
      <c r="A25" s="14"/>
      <c r="B25" s="15"/>
      <c r="C25" s="16"/>
      <c r="F25" s="14"/>
      <c r="G25" s="15"/>
      <c r="H25" s="15"/>
      <c r="I25" s="15"/>
      <c r="J25" s="16"/>
    </row>
    <row r="1000" spans="648:648" ht="15" x14ac:dyDescent="0.25">
      <c r="XX1000" s="37">
        <v>85670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3S9cWJSfxc3jLP/18CD7jQy5UZuWFkS8zbO0oNoyGMQ=-~kZscmq0aGcZbMmmXFnomfA==</id>
</project>
</file>

<file path=customXml/itemProps1.xml><?xml version="1.0" encoding="utf-8"?>
<ds:datastoreItem xmlns:ds="http://schemas.openxmlformats.org/officeDocument/2006/customXml" ds:itemID="{F2E8EC1F-A08B-4198-883E-B3A4DE349C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Membership Dues</vt:lpstr>
      <vt:lpstr>Discount</vt:lpstr>
      <vt:lpstr>Payment 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Andy Ho</cp:lastModifiedBy>
  <cp:lastPrinted>2020-01-15T06:48:55Z</cp:lastPrinted>
  <dcterms:created xsi:type="dcterms:W3CDTF">1997-11-05T20:14:18Z</dcterms:created>
  <dcterms:modified xsi:type="dcterms:W3CDTF">2023-10-04T21:49:49Z</dcterms:modified>
</cp:coreProperties>
</file>