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 Ho\BA240\Projects\Project What if\"/>
    </mc:Choice>
  </mc:AlternateContent>
  <xr:revisionPtr revIDLastSave="0" documentId="13_ncr:1_{89E97015-7A4D-4338-9030-F4618309B66A}" xr6:coauthVersionLast="47" xr6:coauthVersionMax="47" xr10:uidLastSave="{00000000-0000-0000-0000-000000000000}"/>
  <bookViews>
    <workbookView xWindow="-108" yWindow="-108" windowWidth="23256" windowHeight="13896" tabRatio="893" firstSheet="4" activeTab="4" xr2:uid="{00000000-000D-0000-FFFF-FFFF00000000}"/>
  </bookViews>
  <sheets>
    <sheet name="Goal Seek" sheetId="1" r:id="rId1"/>
    <sheet name="Goal Seek (2)" sheetId="10" r:id="rId2"/>
    <sheet name="Goal Seek (3)" sheetId="11" r:id="rId3"/>
    <sheet name="Scenario" sheetId="9" r:id="rId4"/>
    <sheet name="1 Variable Table" sheetId="2" r:id="rId5"/>
    <sheet name="2 Variable Table" sheetId="6" r:id="rId6"/>
    <sheet name="Solver" sheetId="3" r:id="rId7"/>
    <sheet name="Answer Report 1" sheetId="17" r:id="rId8"/>
    <sheet name="Sensitivity Report 1" sheetId="18" r:id="rId9"/>
  </sheets>
  <definedNames>
    <definedName name="solver_adj" localSheetId="6" hidden="1">Solver!$B$4,Solver!$B$6</definedName>
    <definedName name="solver_cvg" localSheetId="4" hidden="1">0.0001</definedName>
    <definedName name="solver_cvg" localSheetId="5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6" hidden="1">0.0001</definedName>
    <definedName name="solver_drv" localSheetId="4" hidden="1">1</definedName>
    <definedName name="solver_drv" localSheetId="5" hidden="1">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6" hidden="1">1</definedName>
    <definedName name="solver_eng" localSheetId="6" hidden="1">1</definedName>
    <definedName name="solver_est" localSheetId="4" hidden="1">1</definedName>
    <definedName name="solver_est" localSheetId="5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6" hidden="1">1</definedName>
    <definedName name="solver_itr" localSheetId="4" hidden="1">100</definedName>
    <definedName name="solver_itr" localSheetId="5" hidden="1">100</definedName>
    <definedName name="solver_itr" localSheetId="0" hidden="1">100</definedName>
    <definedName name="solver_itr" localSheetId="1" hidden="1">100</definedName>
    <definedName name="solver_itr" localSheetId="2" hidden="1">100</definedName>
    <definedName name="solver_itr" localSheetId="3" hidden="1">100</definedName>
    <definedName name="solver_itr" localSheetId="6" hidden="1">100</definedName>
    <definedName name="solver_lhs1" localSheetId="4" hidden="1">'1 Variable Table'!$B$4</definedName>
    <definedName name="solver_lhs1" localSheetId="5" hidden="1">'2 Variable Table'!$B$4</definedName>
    <definedName name="solver_lhs1" localSheetId="0" hidden="1">'Goal Seek'!$B$4</definedName>
    <definedName name="solver_lhs1" localSheetId="1" hidden="1">'Goal Seek (2)'!$B$4</definedName>
    <definedName name="solver_lhs1" localSheetId="2" hidden="1">'Goal Seek (3)'!$B$4</definedName>
    <definedName name="solver_lhs1" localSheetId="3" hidden="1">Scenario!$B$4</definedName>
    <definedName name="solver_lhs1" localSheetId="6" hidden="1">Solver!$B$4</definedName>
    <definedName name="solver_lhs2" localSheetId="4" hidden="1">'1 Variable Table'!$B$6</definedName>
    <definedName name="solver_lhs2" localSheetId="5" hidden="1">'2 Variable Table'!$B$6</definedName>
    <definedName name="solver_lhs2" localSheetId="0" hidden="1">'Goal Seek'!$B$6</definedName>
    <definedName name="solver_lhs2" localSheetId="1" hidden="1">'Goal Seek (2)'!$B$6</definedName>
    <definedName name="solver_lhs2" localSheetId="2" hidden="1">'Goal Seek (3)'!$B$6</definedName>
    <definedName name="solver_lhs2" localSheetId="3" hidden="1">Scenario!$B$6</definedName>
    <definedName name="solver_lhs2" localSheetId="6" hidden="1">Solver!$B$6</definedName>
    <definedName name="solver_lhs3" localSheetId="4" hidden="1">'1 Variable Table'!$B$6</definedName>
    <definedName name="solver_lhs3" localSheetId="5" hidden="1">'2 Variable Table'!$B$6</definedName>
    <definedName name="solver_lhs3" localSheetId="0" hidden="1">'Goal Seek'!$B$6</definedName>
    <definedName name="solver_lhs3" localSheetId="1" hidden="1">'Goal Seek (2)'!$B$6</definedName>
    <definedName name="solver_lhs3" localSheetId="2" hidden="1">'Goal Seek (3)'!$B$6</definedName>
    <definedName name="solver_lhs3" localSheetId="3" hidden="1">Scenario!$B$6</definedName>
    <definedName name="solver_lhs3" localSheetId="6" hidden="1">Solver!$B$6</definedName>
    <definedName name="solver_lhs4" localSheetId="4" hidden="1">'1 Variable Table'!$B$4</definedName>
    <definedName name="solver_lhs4" localSheetId="5" hidden="1">'2 Variable Table'!$B$4</definedName>
    <definedName name="solver_lhs4" localSheetId="0" hidden="1">'Goal Seek'!$B$4</definedName>
    <definedName name="solver_lhs4" localSheetId="1" hidden="1">'Goal Seek (2)'!$B$4</definedName>
    <definedName name="solver_lhs4" localSheetId="2" hidden="1">'Goal Seek (3)'!$B$4</definedName>
    <definedName name="solver_lhs4" localSheetId="3" hidden="1">Scenario!$B$4</definedName>
    <definedName name="solver_lhs4" localSheetId="6" hidden="1">Solver!$B$4</definedName>
    <definedName name="solver_lhs5" localSheetId="4" hidden="1">'1 Variable Table'!#REF!</definedName>
    <definedName name="solver_lhs5" localSheetId="5" hidden="1">'2 Variable Table'!#REF!</definedName>
    <definedName name="solver_lhs5" localSheetId="0" hidden="1">'Goal Seek'!#REF!</definedName>
    <definedName name="solver_lhs5" localSheetId="1" hidden="1">'Goal Seek (2)'!#REF!</definedName>
    <definedName name="solver_lhs5" localSheetId="2" hidden="1">'Goal Seek (3)'!#REF!</definedName>
    <definedName name="solver_lhs5" localSheetId="3" hidden="1">Scenario!#REF!</definedName>
    <definedName name="solver_lhs5" localSheetId="6" hidden="1">Solver!#REF!</definedName>
    <definedName name="solver_lin" localSheetId="4" hidden="1">2</definedName>
    <definedName name="solver_lin" localSheetId="5" hidden="1">2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4" hidden="1">2</definedName>
    <definedName name="solver_neg" localSheetId="5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6" hidden="1">2</definedName>
    <definedName name="solver_nod" localSheetId="6" hidden="1">2147483647</definedName>
    <definedName name="solver_num" localSheetId="4" hidden="1">0</definedName>
    <definedName name="solver_num" localSheetId="5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6" hidden="1">2</definedName>
    <definedName name="solver_nwt" localSheetId="4" hidden="1">1</definedName>
    <definedName name="solver_nwt" localSheetId="5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6" hidden="1">1</definedName>
    <definedName name="solver_opt" localSheetId="6" hidden="1">Solver!$C$28</definedName>
    <definedName name="solver_pre" localSheetId="4" hidden="1">0.000001</definedName>
    <definedName name="solver_pre" localSheetId="5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6" hidden="1">0.000001</definedName>
    <definedName name="solver_rbv" localSheetId="6" hidden="1">1</definedName>
    <definedName name="solver_rel1" localSheetId="4" hidden="1">1</definedName>
    <definedName name="solver_rel1" localSheetId="5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1" localSheetId="6" hidden="1">1</definedName>
    <definedName name="solver_rel2" localSheetId="4" hidden="1">1</definedName>
    <definedName name="solver_rel2" localSheetId="5" hidden="1">1</definedName>
    <definedName name="solver_rel2" localSheetId="0" hidden="1">1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2" localSheetId="6" hidden="1">1</definedName>
    <definedName name="solver_rel3" localSheetId="4" hidden="1">3</definedName>
    <definedName name="solver_rel3" localSheetId="5" hidden="1">3</definedName>
    <definedName name="solver_rel3" localSheetId="0" hidden="1">3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3" localSheetId="6" hidden="1">3</definedName>
    <definedName name="solver_rel4" localSheetId="4" hidden="1">4</definedName>
    <definedName name="solver_rel4" localSheetId="5" hidden="1">4</definedName>
    <definedName name="solver_rel4" localSheetId="0" hidden="1">4</definedName>
    <definedName name="solver_rel4" localSheetId="1" hidden="1">4</definedName>
    <definedName name="solver_rel4" localSheetId="2" hidden="1">4</definedName>
    <definedName name="solver_rel4" localSheetId="3" hidden="1">4</definedName>
    <definedName name="solver_rel4" localSheetId="6" hidden="1">4</definedName>
    <definedName name="solver_rel5" localSheetId="4" hidden="1">1</definedName>
    <definedName name="solver_rel5" localSheetId="5" hidden="1">1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5" localSheetId="6" hidden="1">1</definedName>
    <definedName name="solver_rhs1" localSheetId="4" hidden="1">'1 Variable Table'!$B$9</definedName>
    <definedName name="solver_rhs1" localSheetId="5" hidden="1">'2 Variable Table'!$B$9</definedName>
    <definedName name="solver_rhs1" localSheetId="0" hidden="1">'Goal Seek'!$B$9</definedName>
    <definedName name="solver_rhs1" localSheetId="1" hidden="1">'Goal Seek (2)'!$B$9</definedName>
    <definedName name="solver_rhs1" localSheetId="2" hidden="1">'Goal Seek (3)'!$B$9</definedName>
    <definedName name="solver_rhs1" localSheetId="3" hidden="1">Scenario!$B$9</definedName>
    <definedName name="solver_rhs1" localSheetId="6" hidden="1">Solver!$B$9</definedName>
    <definedName name="solver_rhs2" localSheetId="4" hidden="1">'1 Variable Table'!$B$11</definedName>
    <definedName name="solver_rhs2" localSheetId="5" hidden="1">'2 Variable Table'!$B$11</definedName>
    <definedName name="solver_rhs2" localSheetId="0" hidden="1">'Goal Seek'!$B$11</definedName>
    <definedName name="solver_rhs2" localSheetId="1" hidden="1">'Goal Seek (2)'!$B$11</definedName>
    <definedName name="solver_rhs2" localSheetId="2" hidden="1">'Goal Seek (3)'!$B$11</definedName>
    <definedName name="solver_rhs2" localSheetId="3" hidden="1">Scenario!$B$11</definedName>
    <definedName name="solver_rhs2" localSheetId="6" hidden="1">Solver!$B$11</definedName>
    <definedName name="solver_rhs3" localSheetId="4" hidden="1">'1 Variable Table'!$B$10</definedName>
    <definedName name="solver_rhs3" localSheetId="5" hidden="1">'2 Variable Table'!$B$10</definedName>
    <definedName name="solver_rhs3" localSheetId="0" hidden="1">'Goal Seek'!$B$10</definedName>
    <definedName name="solver_rhs3" localSheetId="1" hidden="1">'Goal Seek (2)'!$B$10</definedName>
    <definedName name="solver_rhs3" localSheetId="2" hidden="1">'Goal Seek (3)'!$B$10</definedName>
    <definedName name="solver_rhs3" localSheetId="3" hidden="1">Scenario!$B$10</definedName>
    <definedName name="solver_rhs3" localSheetId="6" hidden="1">Solver!$B$10</definedName>
    <definedName name="solver_rhs4" localSheetId="4" hidden="1">integer</definedName>
    <definedName name="solver_rhs4" localSheetId="5" hidden="1">integer</definedName>
    <definedName name="solver_rhs4" localSheetId="0" hidden="1">integer</definedName>
    <definedName name="solver_rhs4" localSheetId="1" hidden="1">integer</definedName>
    <definedName name="solver_rhs4" localSheetId="2" hidden="1">integer</definedName>
    <definedName name="solver_rhs4" localSheetId="3" hidden="1">integer</definedName>
    <definedName name="solver_rhs4" localSheetId="6" hidden="1">integer</definedName>
    <definedName name="solver_rhs5" localSheetId="4" hidden="1">'1 Variable Table'!#REF!*'1 Variable Table'!#REF!</definedName>
    <definedName name="solver_rhs5" localSheetId="5" hidden="1">'2 Variable Table'!#REF!*'2 Variable Table'!#REF!</definedName>
    <definedName name="solver_rhs5" localSheetId="0" hidden="1">'Goal Seek'!#REF!*'Goal Seek'!#REF!</definedName>
    <definedName name="solver_rhs5" localSheetId="1" hidden="1">'Goal Seek (2)'!#REF!*'Goal Seek (2)'!#REF!</definedName>
    <definedName name="solver_rhs5" localSheetId="2" hidden="1">'Goal Seek (3)'!#REF!*'Goal Seek (3)'!#REF!</definedName>
    <definedName name="solver_rhs5" localSheetId="3" hidden="1">Scenario!#REF!*Scenario!#REF!</definedName>
    <definedName name="solver_rhs5" localSheetId="6" hidden="1">Solver!#REF!*Solver!#REF!</definedName>
    <definedName name="solver_rlx" localSheetId="6" hidden="1">1</definedName>
    <definedName name="solver_rsd" localSheetId="6" hidden="1">0</definedName>
    <definedName name="solver_scl" localSheetId="4" hidden="1">2</definedName>
    <definedName name="solver_scl" localSheetId="5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6" hidden="1">2</definedName>
    <definedName name="solver_sho" localSheetId="4" hidden="1">2</definedName>
    <definedName name="solver_sho" localSheetId="5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6" hidden="1">2</definedName>
    <definedName name="solver_ssz" localSheetId="6" hidden="1">100</definedName>
    <definedName name="solver_tim" localSheetId="4" hidden="1">100</definedName>
    <definedName name="solver_tim" localSheetId="5" hidden="1">100</definedName>
    <definedName name="solver_tim" localSheetId="0" hidden="1">100</definedName>
    <definedName name="solver_tim" localSheetId="1" hidden="1">100</definedName>
    <definedName name="solver_tim" localSheetId="2" hidden="1">100</definedName>
    <definedName name="solver_tim" localSheetId="3" hidden="1">100</definedName>
    <definedName name="solver_tim" localSheetId="6" hidden="1">100</definedName>
    <definedName name="solver_tol" localSheetId="4" hidden="1">0.05</definedName>
    <definedName name="solver_tol" localSheetId="5" hidden="1">0.05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ol" localSheetId="6" hidden="1">0.05</definedName>
    <definedName name="solver_typ" localSheetId="4" hidden="1">1</definedName>
    <definedName name="solver_typ" localSheetId="5" hidden="1">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6" hidden="1">3</definedName>
    <definedName name="solver_val" localSheetId="4" hidden="1">0</definedName>
    <definedName name="solver_val" localSheetId="5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6" hidden="1">5000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FD1048550" i="3" l="1"/>
  <c r="XFD1048551" i="3"/>
  <c r="XFD1048552" i="3" a="1"/>
  <c r="XFD1048552" i="3" s="1"/>
  <c r="XFD1048553" i="3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/>
  <c r="XFD1048559" i="3" a="1"/>
  <c r="XFD1048559" i="3"/>
  <c r="XFD1048560" i="3" a="1"/>
  <c r="XFD1048560" i="3"/>
  <c r="XFD1048561" i="3"/>
  <c r="XFD1048562" i="3" a="1"/>
  <c r="XFD1048562" i="3" s="1"/>
  <c r="XFD1048563" i="3" a="1"/>
  <c r="XFD1048563" i="3" s="1"/>
  <c r="XFD1048564" i="3" a="1"/>
  <c r="XFD1048564" i="3"/>
  <c r="XFD1048565" i="3" a="1"/>
  <c r="XFD1048565" i="3"/>
  <c r="XFD1048566" i="3" a="1"/>
  <c r="XFD1048566" i="3"/>
  <c r="XFD1048567" i="3" a="1"/>
  <c r="XFD1048567" i="3" s="1"/>
  <c r="XFD1048568" i="3" a="1"/>
  <c r="XFD1048568" i="3"/>
  <c r="XFD1048569" i="3" a="1"/>
  <c r="XFD1048569" i="3"/>
  <c r="XFD1048570" i="3" a="1"/>
  <c r="XFD1048570" i="3"/>
  <c r="XFD1048571" i="3" a="1"/>
  <c r="XFD1048571" i="3"/>
  <c r="XFD1048572" i="3" a="1"/>
  <c r="XFD1048572" i="3" s="1"/>
  <c r="XFD1048573" i="3" a="1"/>
  <c r="XFD1048573" i="3" s="1"/>
  <c r="XFD1048574" i="3" a="1"/>
  <c r="XFD1048574" i="3"/>
  <c r="XFD1048575" i="3" a="1"/>
  <c r="XFD1048575" i="3"/>
  <c r="H2" i="6"/>
  <c r="I2" i="6"/>
  <c r="J2" i="6"/>
  <c r="K2" i="6"/>
  <c r="G2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4" i="6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4" i="2"/>
  <c r="B14" i="10"/>
  <c r="B14" i="11"/>
  <c r="B14" i="9"/>
  <c r="B14" i="2"/>
  <c r="B14" i="6"/>
  <c r="B14" i="3"/>
  <c r="B14" i="1"/>
  <c r="B24" i="11"/>
  <c r="C26" i="11" s="1"/>
  <c r="B15" i="11"/>
  <c r="B24" i="10"/>
  <c r="C26" i="10" s="1"/>
  <c r="B15" i="10"/>
  <c r="C16" i="10" s="1"/>
  <c r="C16" i="11" l="1"/>
  <c r="C28" i="10"/>
  <c r="C28" i="11"/>
  <c r="B24" i="9"/>
  <c r="B15" i="9"/>
  <c r="C16" i="9" s="1"/>
  <c r="B24" i="6"/>
  <c r="C26" i="6" s="1"/>
  <c r="B15" i="6"/>
  <c r="C16" i="6" s="1"/>
  <c r="B24" i="3"/>
  <c r="B15" i="3"/>
  <c r="C16" i="3" s="1"/>
  <c r="B24" i="2"/>
  <c r="C26" i="2" s="1"/>
  <c r="G2" i="2" s="1"/>
  <c r="B15" i="2"/>
  <c r="C16" i="2" s="1"/>
  <c r="F2" i="2" s="1"/>
  <c r="C28" i="2" l="1"/>
  <c r="H2" i="2" s="1"/>
  <c r="C26" i="9"/>
  <c r="C28" i="9" s="1"/>
  <c r="C26" i="3"/>
  <c r="C28" i="3" s="1"/>
  <c r="C28" i="6"/>
  <c r="E2" i="6" s="1"/>
  <c r="B24" i="1"/>
  <c r="B15" i="1"/>
  <c r="C16" i="1" s="1"/>
  <c r="C26" i="1" l="1"/>
  <c r="C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<sst xmlns="http://schemas.openxmlformats.org/spreadsheetml/2006/main" count="231" uniqueCount="66">
  <si>
    <t>Income</t>
  </si>
  <si>
    <t>Expenses</t>
  </si>
  <si>
    <t>Ballroom Rental</t>
  </si>
  <si>
    <t>Decorations</t>
  </si>
  <si>
    <t>Cleanup Costs</t>
  </si>
  <si>
    <t>Total Expenses</t>
  </si>
  <si>
    <t>DJ Cost</t>
  </si>
  <si>
    <t>Maximum Attendees</t>
  </si>
  <si>
    <t>Limitations</t>
  </si>
  <si>
    <t>Input Section</t>
  </si>
  <si>
    <t>Advertising</t>
  </si>
  <si>
    <t>No. of Attendees</t>
  </si>
  <si>
    <t>Ticket Price per Person</t>
  </si>
  <si>
    <t>Maximum Ticket Price</t>
  </si>
  <si>
    <t>Ticket Revenue</t>
  </si>
  <si>
    <t>Balance</t>
  </si>
  <si>
    <t>Caterer's Meal Cost per Person</t>
  </si>
  <si>
    <t>Total Income</t>
  </si>
  <si>
    <t>Contingency</t>
  </si>
  <si>
    <t>One-Variable Data Table: Attendees</t>
  </si>
  <si>
    <t>Two-Variable Data Table: Attendees and Price Per Ticket</t>
  </si>
  <si>
    <t xml:space="preserve">Meal Cost </t>
  </si>
  <si>
    <t>Maximum Total Expenses</t>
  </si>
  <si>
    <t>Meal Revenue</t>
  </si>
  <si>
    <t># Attend</t>
  </si>
  <si>
    <t>prevent z</t>
  </si>
  <si>
    <t>Microsoft Excel 16.0 Answer Report</t>
  </si>
  <si>
    <t>Worksheet: [Project- What-If (Empty).xlsx]Solver</t>
  </si>
  <si>
    <t>Report Created: 2023-11-01 10:58:31 AM</t>
  </si>
  <si>
    <t>Result: Solver found a solution.  All Constraints and optimality conditions are satisfied.</t>
  </si>
  <si>
    <t>Solver Engine</t>
  </si>
  <si>
    <t>Engine: GRG Nonlinear</t>
  </si>
  <si>
    <t>Solution Time: 0.046 Seconds.</t>
  </si>
  <si>
    <t>Iterations: 2 Subproblems: 0</t>
  </si>
  <si>
    <t>Solver Options</t>
  </si>
  <si>
    <t>Max Time 100 sec,  Iterations 100, Precision 0.000001</t>
  </si>
  <si>
    <t xml:space="preserve"> Convergence 0.0001, Population Size 100, Random Seed 0, Derivatives Forward, Require Bounds</t>
  </si>
  <si>
    <t>Max Subproblems Unlimited, Max Integer Sols Unlimited, Integer Tolerance 5%, Solve Without Integer Constraints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</si>
  <si>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</si>
  <si>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</si>
  <si>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</si>
  <si>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</si>
  <si>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</si>
  <si>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</si>
  <si>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</si>
  <si>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</si>
  <si>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</si>
  <si>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</si>
  <si>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</si>
  <si>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</si>
  <si>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$C$28</t>
  </si>
  <si>
    <t>$B$4</t>
  </si>
  <si>
    <t>Contin</t>
  </si>
  <si>
    <t>$B$6</t>
  </si>
  <si>
    <t>$C$28=5000</t>
  </si>
  <si>
    <t>Binding</t>
  </si>
  <si>
    <t>$B$4&lt;=$B$9</t>
  </si>
  <si>
    <t>Not Binding</t>
  </si>
  <si>
    <t>$B$6&lt;=$B$11</t>
  </si>
  <si>
    <t>Microsoft Excel 16.0 Sensitivity Report</t>
  </si>
  <si>
    <t>Final</t>
  </si>
  <si>
    <t>Value</t>
  </si>
  <si>
    <t>Reduced</t>
  </si>
  <si>
    <t>Gradient</t>
  </si>
  <si>
    <t>Lagrange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</si>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</sst>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;\-&quot;$&quot;#,##0.0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&quot;$&quot;* #,##0_);_(&quot;$&quot;* \(#,##0\);_(&quot;$&quot;* &quot;-&quot;??_);_(@_)"/>
    <numFmt numFmtId="168" formatCode="&quot;Revenue&quot;"/>
    <numFmt numFmtId="169" formatCode="&quot;Expenses&quot;"/>
    <numFmt numFmtId="170" formatCode="&quot;Balance&quot;"/>
    <numFmt numFmtId="171" formatCode="&quot;# Attend&quot;"/>
    <numFmt numFmtId="172" formatCode="&quot;# Attend/Price&quot;"/>
    <numFmt numFmtId="173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7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33">
    <xf numFmtId="0" fontId="0" fillId="0" borderId="0" xfId="0"/>
    <xf numFmtId="0" fontId="1" fillId="0" borderId="0" xfId="1"/>
    <xf numFmtId="166" fontId="0" fillId="0" borderId="0" xfId="2" applyNumberFormat="1" applyFont="1"/>
    <xf numFmtId="164" fontId="0" fillId="0" borderId="0" xfId="3" applyFont="1"/>
    <xf numFmtId="0" fontId="1" fillId="0" borderId="0" xfId="4" applyAlignment="1">
      <alignment horizontal="left" indent="2"/>
    </xf>
    <xf numFmtId="167" fontId="0" fillId="0" borderId="0" xfId="7" applyNumberFormat="1" applyFont="1"/>
    <xf numFmtId="167" fontId="2" fillId="0" borderId="0" xfId="8" applyNumberFormat="1" applyFont="1"/>
    <xf numFmtId="167" fontId="3" fillId="0" borderId="0" xfId="11" applyNumberFormat="1" applyFont="1"/>
    <xf numFmtId="0" fontId="1" fillId="2" borderId="0" xfId="12" applyFill="1"/>
    <xf numFmtId="0" fontId="4" fillId="3" borderId="0" xfId="15"/>
    <xf numFmtId="167" fontId="0" fillId="0" borderId="0" xfId="3" applyNumberFormat="1" applyFont="1"/>
    <xf numFmtId="0" fontId="1" fillId="4" borderId="1" xfId="16" applyBorder="1"/>
    <xf numFmtId="0" fontId="5" fillId="0" borderId="0" xfId="0" applyFont="1"/>
    <xf numFmtId="1" fontId="1" fillId="0" borderId="0" xfId="1" applyNumberFormat="1"/>
    <xf numFmtId="168" fontId="1" fillId="4" borderId="1" xfId="16" applyNumberFormat="1" applyBorder="1"/>
    <xf numFmtId="169" fontId="1" fillId="4" borderId="1" xfId="16" applyNumberFormat="1" applyBorder="1"/>
    <xf numFmtId="170" fontId="1" fillId="4" borderId="1" xfId="16" applyNumberFormat="1" applyBorder="1"/>
    <xf numFmtId="171" fontId="1" fillId="4" borderId="1" xfId="16" applyNumberFormat="1" applyBorder="1"/>
    <xf numFmtId="172" fontId="1" fillId="4" borderId="1" xfId="16" applyNumberFormat="1" applyBorder="1"/>
    <xf numFmtId="173" fontId="1" fillId="4" borderId="1" xfId="16" applyNumberFormat="1" applyBorder="1"/>
    <xf numFmtId="173" fontId="0" fillId="0" borderId="0" xfId="0" applyNumberFormat="1"/>
    <xf numFmtId="0" fontId="6" fillId="0" borderId="0" xfId="0" applyFont="1"/>
    <xf numFmtId="0" fontId="0" fillId="0" borderId="6" xfId="0" applyBorder="1"/>
    <xf numFmtId="0" fontId="7" fillId="0" borderId="5" xfId="0" applyFont="1" applyBorder="1" applyAlignment="1">
      <alignment horizontal="center"/>
    </xf>
    <xf numFmtId="0" fontId="0" fillId="0" borderId="7" xfId="0" applyBorder="1"/>
    <xf numFmtId="167" fontId="0" fillId="0" borderId="6" xfId="0" applyNumberFormat="1" applyBorder="1"/>
    <xf numFmtId="44" fontId="0" fillId="0" borderId="6" xfId="0" applyNumberFormat="1" applyBorder="1"/>
    <xf numFmtId="167" fontId="0" fillId="0" borderId="7" xfId="0" applyNumberForma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7" fontId="0" fillId="0" borderId="6" xfId="0" applyNumberFormat="1" applyBorder="1"/>
    <xf numFmtId="0" fontId="4" fillId="3" borderId="2" xfId="15" applyBorder="1" applyAlignment="1">
      <alignment horizontal="center"/>
    </xf>
    <xf numFmtId="0" fontId="4" fillId="3" borderId="0" xfId="15" applyAlignment="1">
      <alignment horizontal="center"/>
    </xf>
  </cellXfs>
  <cellStyles count="17">
    <cellStyle name="20% - Accent3" xfId="16" builtinId="38"/>
    <cellStyle name="8XHf85m92+UFUNbKcHVfzfGdtVtllJrGyECz2BhvMmI=-~eocaQ+AQPJnbQbLelfQjhA==" xfId="9" xr:uid="{00000000-0005-0000-0000-00000B000000}"/>
    <cellStyle name="9n1RoN8nBPfT0DcrnF2HpVH9JSsdLwRuX8rXIXGWXM8=-~ftC2OqOU4IB2EQ8xWFIclg==" xfId="4" xr:uid="{00000000-0005-0000-0000-000006000000}"/>
    <cellStyle name="Accent1" xfId="15" builtinId="29"/>
    <cellStyle name="aH/WWLwHtruM1pCzQaqvtFBPYuT73TLZ24Lrwq8Nd1g=-~9CkxUazzJ3p1DY0mPI7RfA==" xfId="1" xr:uid="{00000000-0005-0000-0000-000003000000}"/>
    <cellStyle name="C03QWgSnqTKBPFGcQAB4j9I4v4pajO+uU+CrOKp27uw=-~tjxMPxcTSpbdJbTs42Y5wQ==" xfId="14" xr:uid="{00000000-0005-0000-0000-000010000000}"/>
    <cellStyle name="L0hgKJ8ndDgiPRPAVQJGOWiFiI8Gytje+qDawcJYZo8=-~/SIvVdlN3iTsq2apJQGYhg==" xfId="11" xr:uid="{00000000-0005-0000-0000-00000D000000}"/>
    <cellStyle name="nLYwgskUbYreSeuq1ONLhR0cQtLAygtqIL5JZnbun2Q=-~w4ZF4/6An+6c8LmACRh6BA==" xfId="8" xr:uid="{00000000-0005-0000-0000-00000A000000}"/>
    <cellStyle name="Normal" xfId="0" builtinId="0"/>
    <cellStyle name="QmfsnnJmuihO4uCYyMWffqWU7c1piqm7Yh/n899bE4c=-~R5qVSB0V23nLy88TDCVUNw==" xfId="10" xr:uid="{00000000-0005-0000-0000-00000C000000}"/>
    <cellStyle name="rj9QKcc2PhypyRUOCT9mc9qhkwYajGGyA8V1e/TSZ1Y=-~laJvkkujDXAkOWKjn/QChQ==" xfId="3" xr:uid="{00000000-0005-0000-0000-000005000000}"/>
    <cellStyle name="Vba3f90C343DNDBybOOTbX/jZc2aqK0C2Uky/MKawqM=-~pkMLt3IOfHn/6WP9XOZmiw==" xfId="12" xr:uid="{00000000-0005-0000-0000-00000E000000}"/>
    <cellStyle name="VLPyK2Ig4hVzvdTUdiK+9AH5+1TgvWb+R3cV89P3k3U=-~ClDvDGATi8k0JYb69NxGlg==" xfId="5" xr:uid="{00000000-0005-0000-0000-000007000000}"/>
    <cellStyle name="VtfUV23cDS/WjEdwfOJPXVbsS5xe24AsEf5GBefN4O4=-~YUpLHndh8KlOto9xwpqHIw==" xfId="7" xr:uid="{00000000-0005-0000-0000-000009000000}"/>
    <cellStyle name="xiSbPHST3Q6Xy7+c1bFxF8/R9RSHR2ElYX366ChKDPs=-~G+3R3dU6Rkd6nakNL/XaeA==" xfId="2" xr:uid="{00000000-0005-0000-0000-000004000000}"/>
    <cellStyle name="Y41oZLndbpCauNgK9ZT+dpw5SM5ciSPAQqfp7J3Ylkc=-~yfMKz1Q67t6N4kEMCgp0TA==" xfId="6" xr:uid="{00000000-0005-0000-0000-000008000000}"/>
    <cellStyle name="Zbzjb+daSLNhN/QH0JjfthDvQhMqbfabe9qHziJtCK4=-~kPE30HyAhGa6n0OMvGMucg==" xfId="13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758E99-1942-428F-A54B-B687A63AF6B8}">
  <we:reference id="wa104100404" version="3.0.0.1" store="en-US" storeType="OMEX"/>
  <we:alternateReferences>
    <we:reference id="WA104100404" version="3.0.0.1" store="WA104100404" storeType="OMEX"/>
  </we:alternateReferences>
  <we:properties>
    <we:property name="UniqueID" value="&quot;20231011698860938733&quot;"/>
    <we:property name="YDUpESwHOHN5H0pYa0Y/FVwxIwcGASI0" value="&quot;AA==&quot;"/>
    <we:property name="YDUpESwHOHN5H0pYa0Y/FVwxIwcGCCQgBQ==" value="&quot;FARiRGheaBAQRwc=&quot;"/>
    <we:property name="YDUpESwHOHN5H0pYa0Y/FVwxIwcGCCQgBg==" value="&quot;FANiTGNACncN&quot;"/>
    <we:property name="YDUpESwHOHN5H0pYa0Y/FVwxIwcGCik0" value="&quot;AQ==&quot;"/>
    <we:property name="YDUpESwHOHN5H0pYa0Y/FVwxIwcGCjk+" value="&quot;Ag==&quot;"/>
    <we:property name="YDUpESwHOHN5H0pYa0Y/FVwxIwcGFiQgBQ==" value="&quot;FAViRGheaBEQRwc=&quot;"/>
    <we:property name="YDUpESwHOHN5H0pYa0Y/FVwxIwcGFiQgBg==" value="&quot;AA==&quot;"/>
    <we:property name="YDUpESwHOHN5H0pYa0Y/FVwxIwcGFik/BQ==" value="&quot;EHt7VQ==&quot;"/>
    <we:property name="YDUpESwHOHN5H0pYa0Y/FVwxIwcGFik/Bg==" value="&quot;EHl7VQ==&quot;"/>
    <we:property name="YDUpESwHOHN5H0pYa0YBG0gKLxs=" value="&quot;AQ==&quot;"/>
    <we:property name="YDUpESwHOHN5H0pYa0YDGFo=" value="&quot;FANiRGE=&quot;"/>
    <we:property name="YDUpESwHOHN5H0pYa0YaG0IuJxc1AT8=" value="&quot;FANiTGNACncN&quot;"/>
    <we:property name="YDUpESwHOHN5H0pYaUY/FVwxIwcGASI0" value="&quot;AA==&quot;"/>
    <we:property name="YDUpESwHOHN5H0pYaUY/FVwxIwcGCCQgBQ==" value="&quot;FARiRGheaBAQRwc=&quot;"/>
    <we:property name="YDUpESwHOHN5H0pYaUY/FVwxIwcGCCQgBg==" value="&quot;FANiTGNACncN&quot;"/>
    <we:property name="YDUpESwHOHN5H0pYaUY/FVwxIwcGCik0" value="&quot;AQ==&quot;"/>
    <we:property name="YDUpESwHOHN5H0pYaUY/FVwxIwcGCjk+" value="&quot;Ag==&quot;"/>
    <we:property name="YDUpESwHOHN5H0pYaUY/FVwxIwcGFiQgBQ==" value="&quot;FAViRGheaBEQRwc=&quot;"/>
    <we:property name="YDUpESwHOHN5H0pYaUY/FVwxIwcGFiQgBg==" value="&quot;AA==&quot;"/>
    <we:property name="YDUpESwHOHN5H0pYaUY/FVwxIwcGFik/BQ==" value="&quot;EHt7VQ==&quot;"/>
    <we:property name="YDUpESwHOHN5H0pYaUY/FVwxIwcGFik/Bg==" value="&quot;EHl7VQ==&quot;"/>
    <we:property name="YDUpESwHOHN5H0pYaUYBG0gKLxs=" value="&quot;AQ==&quot;"/>
    <we:property name="YDUpESwHOHN5H0pYaUYDGFo=" value="&quot;FANiRGE=&quot;"/>
    <we:property name="YDUpESwHOHN5H0pYaUYaG0IuJxc1AT8=" value="&quot;FANiTGNACncN&quot;"/>
    <we:property name="YDUpESwHOHN5H0pYakY/FVwxIwcGASI0" value="&quot;AA==&quot;"/>
    <we:property name="YDUpESwHOHN5H0pYakY/FVwxIwcGCCQgBQ==" value="&quot;FARiRGheaBAQRwc=&quot;"/>
    <we:property name="YDUpESwHOHN5H0pYakY/FVwxIwcGCCQgBg==" value="&quot;FANiTGNACncN&quot;"/>
    <we:property name="YDUpESwHOHN5H0pYakY/FVwxIwcGCik0" value="&quot;AQ==&quot;"/>
    <we:property name="YDUpESwHOHN5H0pYakY/FVwxIwcGCjk+" value="&quot;Ag==&quot;"/>
    <we:property name="YDUpESwHOHN5H0pYakY/FVwxIwcGFiQgBQ==" value="&quot;FAViRGheaBEQRwc=&quot;"/>
    <we:property name="YDUpESwHOHN5H0pYakY/FVwxIwcGFiQgBg==" value="&quot;AA==&quot;"/>
    <we:property name="YDUpESwHOHN5H0pYakY/FVwxIwcGFik/BQ==" value="&quot;EHt7VQ==&quot;"/>
    <we:property name="YDUpESwHOHN5H0pYakY/FVwxIwcGFik/Bg==" value="&quot;EHl7VQ==&quot;"/>
    <we:property name="YDUpESwHOHN5H0pYakYBG0gKLxs=" value="&quot;AQ==&quot;"/>
    <we:property name="YDUpESwHOHN5H0pYakYDGFo=" value="&quot;FANiRGE=&quot;"/>
    <we:property name="YDUpESwHOHN5H0pYakYaG0IuJxc1AT8=" value="&quot;FANiTGNACncN&quot;"/>
    <we:property name="YDUpESwHOHN5H0pZDgY+E1ElKhAq" value="&quot;FANiTGNACncN&quot;"/>
    <we:property name="YDUpESwHOHN5H0pZFQY0N1kp" value="&quot;AQ==&quot;"/>
    <we:property name="YDUpESwHOHN5H0pZFwUm" value="&quot;FANiRGE=&quot;"/>
    <we:property name="YDUpESwHOHN5H0pZKwggDFU1GQc8CH0=" value="&quot;EHt7VQ==&quot;"/>
    <we:property name="YDUpESwHOHN5H0pZKwggDFU1GQc8CH4=" value="&quot;EHl7VQ==&quot;"/>
    <we:property name="YDUpESwHOHN5H0pZKwggDFU1GQcxF30=" value="&quot;FAViRGheaBEQRwc=&quot;"/>
    <we:property name="YDUpESwHOHN5H0pZKwggDFU1GQcxF34=" value="&quot;AA==&quot;"/>
    <we:property name="YDUpESwHOHN5H0pZKwggDFU1GRA3Aw==" value="&quot;AA==&quot;"/>
    <we:property name="YDUpESwHOHN5H0pZKwggDFU1GRkxF30=" value="&quot;FARiRGheaBAQRwc=&quot;"/>
    <we:property name="YDUpESwHOHN5H0pZKwggDFU1GRkxF34=" value="&quot;FANiTGNACncN&quot;"/>
    <we:property name="YDUpESwHOHN5H0pZKwggDFU1GRs8Aw==" value="&quot;AQ==&quot;"/>
    <we:property name="YDUpESwHOHN5H0pZKwggDFU1GRssCQ==" value="&quot;Ag==&quot;"/>
    <we:property name="YygqAzwWbQVVBFsZOgspCQ==" value="&quot;FAViQQ==&quot;"/>
    <we:property name="YygqAzwWbQVVBFsZOgspCQE=" value="&quot;FAViQw==&quot;"/>
    <we:property name="YygqAzwWbQVVBFsZOgspCQI=" value="&quot;&quot;"/>
    <we:property name="YygqAzwWbR5VDn8RNg==" value="&quot;Aw==&quot;"/>
    <we:property name="YygqAzwWbRxWHA==" value="&quot;FARiR2E=&quot;"/>
    <we:property name="YygqAzwWbSBbGkQdKjg+CVQ=" value="&quot;AA==&quot;"/>
    <we:property name="YygqAzwWbSBbGkQdKjg+EkN1" value="&quot;FAViRGg=&quot;"/>
    <we:property name="YygqAzwWbSBbGkQdKjg+EkN2" value="&quot;FAViTA==&quot;"/>
    <we:property name="YygqAzwWbSBbGkQdKjg+Fkg=" value="&quot;AA==&quot;"/>
    <we:property name="YygqAzwWbSBbGkQdKjg+GEY=" value="&quot;AQ==&quot;"/>
    <we:property name="YygqAzwWbSBbGkQdKjg+H0M=" value="&quot;BQ==&quot;"/>
    <we:property name="YygqAzwWbSBbGkQdKjg+H1x1" value="&quot;EHt7VQ==&quot;"/>
    <we:property name="YygqAzwWbSBbGkQdKjg+H1x2" value="&quot;EHt7VQ==&quot;"/>
    <we:property name="YygqAzwWbSBbGkQdKjg/CUo=" value="&quot;AXd2&quot;"/>
    <we:property name="YygqAzwWbSBbGkQdKjg/DlE=" value="&quot;AA==&quot;"/>
    <we:property name="YygqAzwWbSBbGkQdKjg/FVM=" value="&quot;AA==&quot;"/>
    <we:property name="YygqAzwWbSBbGkQdKjg/GVw=" value="&quot;AQ==&quot;"/>
    <we:property name="YygqAzwWbSBbGkQdKjg4FVw=" value="&quot;AGl2RWlR&quot;"/>
    <we:property name="YygqAzwWbSBbGkQdKjg6G1w=" value="&quot;BXd2RQ==&quot;"/>
    <we:property name="YygqAzwWbSBbGkQdKjg8CFU=" value="&quot;AGl2RWlUfGI=&quot;"/>
    <we:property name="YygqAzwWbSBbGkQdKjggCkA=" value="&quot;AA==&quot;"/>
    <we:property name="YygqAzwWbSBbGkQdKjggCkQ=" value="&quot;AA==&quot;"/>
    <we:property name="YygqAzwWbSBbGkQdKjggEkN1" value="&quot;FAViQw==&quot;"/>
    <we:property name="YygqAzwWbSBbGkQdKjggEkN2" value="&quot;FAViQQ==&quot;"/>
    <we:property name="YygqAzwWbSBbGkQdKjghCEQ=" value="&quot;AGl2Qmw=&quot;"/>
    <we:property name="YygqAzwWbSBbGkQdKjghCVw=" value="&quot;AA==&quot;"/>
    <we:property name="YygqAzwWbSBbGkQdKjghFFk=" value="&quot;A3c=&quot;"/>
    <we:property name="YygqAzwWbSBbGkQdKjghH0Q=" value="&quot;Ag==&quot;"/>
    <we:property name="YygqAzwWbSBbGkQdKjgiD10=" value="&quot;Ag==&quot;"/>
    <we:property name="YygqAzwWbSBbGkQdKjgiDkI=" value="&quot;Ag==&quot;"/>
    <we:property name="YygqAzwWbSBbGkQdKjgiH1c=" value="&quot;AQ==&quot;"/>
    <we:property name="YygqAzwWbSBbGkQdKjglCkM=" value="&quot;AGl/TA==&quot;"/>
    <we:property name="YygqAzwWbSBbGkQdKjglClQ=" value="&quot;Aw==&quot;"/>
    <we:property name="YygqAzwWbSBbGkQdKjglClk=" value="&quot;AQ==&quot;"/>
    <we:property name="YygqAzwWbSBbGkQdKjgpFFc=" value="&quot;dxUB&quot;"/>
    <we:property name="YygqAzwWbSBbGkQdKjgqH1E=" value="&quot;AGl2RWlUfGI=&quot;"/>
    <we:property name="YygqAzwWbSBbGkQdKjgrG0A=" value="&quot;AGl2RWlUfGI=&quot;"/>
    <we:property name="YygqAzwWbSBbGkQdKjgtCEM=" value="&quot;AQ==&quot;"/>
    <we:property name="YygqAzwWbSBbGkQdKjgtGVM=" value="&quot;AGl2RWg=&quot;"/>
    <we:property name="YygqAzwWbSBbGkQdKjgvDFc=" value="&quot;AGl2RWlV&quot;"/>
  </we:properties>
  <we:bindings>
    <we:binding id="refEdit" type="matrix" appref="{3D8AFE2D-064D-4C1C-985D-10CF46744B17}"/>
    <we:binding id="Worker" type="matrix" appref="{37E0849B-8667-4295-8C22-FF78F4E42882}"/>
    <we:binding id="1Var0" type="matrix" appref="{1498D181-A9FE-47A1-B473-2228C7C5ED19}"/>
    <we:binding id="Var0" type="matrix" appref="{C4F18E03-F726-49F0-8B3B-09AD50D45F70}"/>
    <we:binding id="Obj" type="matrix" appref="{76EC5ADD-CB2A-4FF8-AE02-FD63C6F67F4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X1000"/>
  <sheetViews>
    <sheetView zoomScaleNormal="100" workbookViewId="0">
      <selection activeCell="A17" sqref="A17"/>
    </sheetView>
  </sheetViews>
  <sheetFormatPr defaultRowHeight="14.4" x14ac:dyDescent="0.3"/>
  <cols>
    <col min="1" max="1" width="28.5546875" bestFit="1" customWidth="1"/>
    <col min="2" max="3" width="12.77734375" bestFit="1" customWidth="1"/>
  </cols>
  <sheetData>
    <row r="3" spans="1:3" x14ac:dyDescent="0.3">
      <c r="A3" s="9" t="s">
        <v>9</v>
      </c>
    </row>
    <row r="4" spans="1:3" x14ac:dyDescent="0.3">
      <c r="A4" s="1" t="s">
        <v>11</v>
      </c>
      <c r="B4" s="13">
        <v>385.6</v>
      </c>
    </row>
    <row r="5" spans="1:3" x14ac:dyDescent="0.3">
      <c r="A5" s="1" t="s">
        <v>16</v>
      </c>
      <c r="B5" s="3">
        <v>21</v>
      </c>
    </row>
    <row r="6" spans="1:3" x14ac:dyDescent="0.3">
      <c r="A6" s="1" t="s">
        <v>12</v>
      </c>
      <c r="B6" s="3">
        <v>75</v>
      </c>
    </row>
    <row r="7" spans="1:3" x14ac:dyDescent="0.3">
      <c r="B7" s="3"/>
    </row>
    <row r="8" spans="1:3" x14ac:dyDescent="0.3">
      <c r="A8" s="9" t="s">
        <v>8</v>
      </c>
    </row>
    <row r="9" spans="1:3" x14ac:dyDescent="0.3">
      <c r="A9" s="1" t="s">
        <v>7</v>
      </c>
      <c r="B9" s="2">
        <v>1000</v>
      </c>
    </row>
    <row r="10" spans="1:3" x14ac:dyDescent="0.3">
      <c r="A10" s="1" t="s">
        <v>22</v>
      </c>
      <c r="B10" s="10">
        <v>40000</v>
      </c>
    </row>
    <row r="11" spans="1:3" x14ac:dyDescent="0.3">
      <c r="A11" s="1" t="s">
        <v>13</v>
      </c>
      <c r="B11" s="3">
        <v>100</v>
      </c>
    </row>
    <row r="13" spans="1:3" x14ac:dyDescent="0.3">
      <c r="A13" s="9" t="s">
        <v>0</v>
      </c>
    </row>
    <row r="14" spans="1:3" x14ac:dyDescent="0.3">
      <c r="A14" s="1" t="s">
        <v>23</v>
      </c>
      <c r="B14" s="5">
        <f>B4*B5</f>
        <v>8097.6</v>
      </c>
    </row>
    <row r="15" spans="1:3" x14ac:dyDescent="0.3">
      <c r="A15" s="1" t="s">
        <v>14</v>
      </c>
      <c r="B15" s="5">
        <f>B4*B6</f>
        <v>28920</v>
      </c>
    </row>
    <row r="16" spans="1:3" ht="16.2" x14ac:dyDescent="0.45">
      <c r="A16" s="4" t="s">
        <v>17</v>
      </c>
      <c r="B16" s="5"/>
      <c r="C16" s="6">
        <f>B14+B15</f>
        <v>37017.599999999999</v>
      </c>
    </row>
    <row r="17" spans="1:3" x14ac:dyDescent="0.3">
      <c r="B17" s="5"/>
    </row>
    <row r="18" spans="1:3" x14ac:dyDescent="0.3">
      <c r="A18" s="9" t="s">
        <v>1</v>
      </c>
      <c r="B18" s="5"/>
      <c r="C18" s="5"/>
    </row>
    <row r="19" spans="1:3" x14ac:dyDescent="0.3">
      <c r="A19" s="1" t="s">
        <v>10</v>
      </c>
      <c r="B19" s="5">
        <v>3345</v>
      </c>
      <c r="C19" s="5"/>
    </row>
    <row r="20" spans="1:3" x14ac:dyDescent="0.3">
      <c r="A20" s="1" t="s">
        <v>2</v>
      </c>
      <c r="B20" s="5">
        <v>10500</v>
      </c>
    </row>
    <row r="21" spans="1:3" x14ac:dyDescent="0.3">
      <c r="A21" s="1" t="s">
        <v>3</v>
      </c>
      <c r="B21" s="5">
        <v>4575</v>
      </c>
      <c r="C21" s="5"/>
    </row>
    <row r="22" spans="1:3" x14ac:dyDescent="0.3">
      <c r="A22" s="1" t="s">
        <v>6</v>
      </c>
      <c r="B22" s="5">
        <v>3000</v>
      </c>
      <c r="C22" s="5"/>
    </row>
    <row r="23" spans="1:3" x14ac:dyDescent="0.3">
      <c r="A23" s="1" t="s">
        <v>4</v>
      </c>
      <c r="B23" s="5">
        <v>2500</v>
      </c>
      <c r="C23" s="5"/>
    </row>
    <row r="24" spans="1:3" x14ac:dyDescent="0.3">
      <c r="A24" s="1" t="s">
        <v>21</v>
      </c>
      <c r="B24" s="5">
        <f>B4*B5</f>
        <v>8097.6</v>
      </c>
      <c r="C24" s="5"/>
    </row>
    <row r="25" spans="1:3" x14ac:dyDescent="0.3">
      <c r="A25" s="1" t="s">
        <v>18</v>
      </c>
      <c r="B25" s="5">
        <v>5000</v>
      </c>
      <c r="C25" s="5"/>
    </row>
    <row r="26" spans="1:3" ht="16.2" x14ac:dyDescent="0.45">
      <c r="A26" s="4" t="s">
        <v>5</v>
      </c>
      <c r="B26" s="5"/>
      <c r="C26" s="6">
        <f>SUM(B19:B25)</f>
        <v>37017.599999999999</v>
      </c>
    </row>
    <row r="27" spans="1:3" x14ac:dyDescent="0.3">
      <c r="B27" s="5"/>
      <c r="C27" s="5"/>
    </row>
    <row r="28" spans="1:3" ht="16.2" x14ac:dyDescent="0.45">
      <c r="A28" s="9" t="s">
        <v>15</v>
      </c>
      <c r="B28" s="5"/>
      <c r="C28" s="7">
        <f>C16-C26</f>
        <v>0</v>
      </c>
    </row>
    <row r="29" spans="1:3" x14ac:dyDescent="0.3">
      <c r="B29" s="3"/>
    </row>
    <row r="31" spans="1:3" x14ac:dyDescent="0.3">
      <c r="C31" s="5"/>
    </row>
    <row r="1000" spans="648:648" ht="15.6" x14ac:dyDescent="0.3">
      <c r="XX1000" s="12">
        <v>85670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4F18E03-F726-49F0-8B3B-09AD50D45F70}">
          <xm:f>#REF!</xm:f>
        </x15:webExtension>
        <x15:webExtension appRef="{76EC5ADD-CB2A-4FF8-AE02-FD63C6F67F46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811E-D33E-4FC4-9DDC-7F7289EE7B8E}">
  <dimension ref="A3:XX1000"/>
  <sheetViews>
    <sheetView zoomScaleNormal="100" workbookViewId="0">
      <selection activeCell="B21" sqref="B21"/>
    </sheetView>
  </sheetViews>
  <sheetFormatPr defaultRowHeight="14.4" x14ac:dyDescent="0.3"/>
  <cols>
    <col min="1" max="1" width="28.5546875" bestFit="1" customWidth="1"/>
    <col min="2" max="3" width="12.77734375" bestFit="1" customWidth="1"/>
  </cols>
  <sheetData>
    <row r="3" spans="1:3" x14ac:dyDescent="0.3">
      <c r="A3" s="9" t="s">
        <v>9</v>
      </c>
    </row>
    <row r="4" spans="1:3" x14ac:dyDescent="0.3">
      <c r="A4" s="1" t="s">
        <v>11</v>
      </c>
      <c r="B4" s="1">
        <v>400</v>
      </c>
    </row>
    <row r="5" spans="1:3" x14ac:dyDescent="0.3">
      <c r="A5" s="1" t="s">
        <v>16</v>
      </c>
      <c r="B5" s="3">
        <v>21</v>
      </c>
    </row>
    <row r="6" spans="1:3" x14ac:dyDescent="0.3">
      <c r="A6" s="1" t="s">
        <v>12</v>
      </c>
      <c r="B6" s="3">
        <v>79</v>
      </c>
    </row>
    <row r="7" spans="1:3" x14ac:dyDescent="0.3">
      <c r="B7" s="3"/>
    </row>
    <row r="8" spans="1:3" x14ac:dyDescent="0.3">
      <c r="A8" s="9" t="s">
        <v>8</v>
      </c>
    </row>
    <row r="9" spans="1:3" x14ac:dyDescent="0.3">
      <c r="A9" s="1" t="s">
        <v>7</v>
      </c>
      <c r="B9" s="2">
        <v>1000</v>
      </c>
    </row>
    <row r="10" spans="1:3" x14ac:dyDescent="0.3">
      <c r="A10" s="1" t="s">
        <v>22</v>
      </c>
      <c r="B10" s="10">
        <v>40000</v>
      </c>
    </row>
    <row r="11" spans="1:3" x14ac:dyDescent="0.3">
      <c r="A11" s="1" t="s">
        <v>13</v>
      </c>
      <c r="B11" s="3">
        <v>100</v>
      </c>
    </row>
    <row r="13" spans="1:3" x14ac:dyDescent="0.3">
      <c r="A13" s="9" t="s">
        <v>0</v>
      </c>
    </row>
    <row r="14" spans="1:3" x14ac:dyDescent="0.3">
      <c r="A14" s="1" t="s">
        <v>23</v>
      </c>
      <c r="B14" s="5">
        <f>B4*B5</f>
        <v>8400</v>
      </c>
    </row>
    <row r="15" spans="1:3" x14ac:dyDescent="0.3">
      <c r="A15" s="1" t="s">
        <v>14</v>
      </c>
      <c r="B15" s="5">
        <f>B4*B6</f>
        <v>31600</v>
      </c>
    </row>
    <row r="16" spans="1:3" ht="16.2" x14ac:dyDescent="0.45">
      <c r="A16" s="4" t="s">
        <v>17</v>
      </c>
      <c r="B16" s="5"/>
      <c r="C16" s="6">
        <f>B14+B15</f>
        <v>40000</v>
      </c>
    </row>
    <row r="17" spans="1:3" x14ac:dyDescent="0.3">
      <c r="B17" s="5"/>
    </row>
    <row r="18" spans="1:3" x14ac:dyDescent="0.3">
      <c r="A18" s="9" t="s">
        <v>1</v>
      </c>
      <c r="B18" s="5"/>
      <c r="C18" s="5"/>
    </row>
    <row r="19" spans="1:3" x14ac:dyDescent="0.3">
      <c r="A19" s="1" t="s">
        <v>10</v>
      </c>
      <c r="B19" s="5">
        <v>3345</v>
      </c>
      <c r="C19" s="5"/>
    </row>
    <row r="20" spans="1:3" x14ac:dyDescent="0.3">
      <c r="A20" s="1" t="s">
        <v>2</v>
      </c>
      <c r="B20" s="5">
        <v>10500</v>
      </c>
    </row>
    <row r="21" spans="1:3" x14ac:dyDescent="0.3">
      <c r="A21" s="1" t="s">
        <v>3</v>
      </c>
      <c r="B21" s="5">
        <v>4575</v>
      </c>
      <c r="C21" s="5"/>
    </row>
    <row r="22" spans="1:3" x14ac:dyDescent="0.3">
      <c r="A22" s="1" t="s">
        <v>6</v>
      </c>
      <c r="B22" s="5">
        <v>3000</v>
      </c>
      <c r="C22" s="5"/>
    </row>
    <row r="23" spans="1:3" x14ac:dyDescent="0.3">
      <c r="A23" s="1" t="s">
        <v>4</v>
      </c>
      <c r="B23" s="5">
        <v>2500</v>
      </c>
      <c r="C23" s="5"/>
    </row>
    <row r="24" spans="1:3" x14ac:dyDescent="0.3">
      <c r="A24" s="1" t="s">
        <v>21</v>
      </c>
      <c r="B24" s="5">
        <f>B4*B5</f>
        <v>8400</v>
      </c>
      <c r="C24" s="5"/>
    </row>
    <row r="25" spans="1:3" x14ac:dyDescent="0.3">
      <c r="A25" s="1" t="s">
        <v>18</v>
      </c>
      <c r="B25" s="5">
        <v>5000</v>
      </c>
      <c r="C25" s="5"/>
    </row>
    <row r="26" spans="1:3" ht="16.2" x14ac:dyDescent="0.45">
      <c r="A26" s="4" t="s">
        <v>5</v>
      </c>
      <c r="B26" s="5"/>
      <c r="C26" s="6">
        <f>SUM(B19:B25)</f>
        <v>37320</v>
      </c>
    </row>
    <row r="27" spans="1:3" x14ac:dyDescent="0.3">
      <c r="B27" s="5"/>
      <c r="C27" s="5"/>
    </row>
    <row r="28" spans="1:3" ht="16.2" x14ac:dyDescent="0.45">
      <c r="A28" s="9" t="s">
        <v>15</v>
      </c>
      <c r="B28" s="5"/>
      <c r="C28" s="7">
        <f>C16-C26</f>
        <v>2680</v>
      </c>
    </row>
    <row r="29" spans="1:3" x14ac:dyDescent="0.3">
      <c r="B29" s="3"/>
    </row>
    <row r="31" spans="1:3" x14ac:dyDescent="0.3">
      <c r="C31" s="5"/>
    </row>
    <row r="1000" spans="648:648" ht="15.6" x14ac:dyDescent="0.3">
      <c r="XX1000" s="12">
        <v>85670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70C5-D110-4ADA-993D-5E1CA4B29319}">
  <dimension ref="A3:XX1000"/>
  <sheetViews>
    <sheetView zoomScaleNormal="100" workbookViewId="0">
      <selection activeCell="A15" sqref="A15"/>
    </sheetView>
  </sheetViews>
  <sheetFormatPr defaultRowHeight="14.4" x14ac:dyDescent="0.3"/>
  <cols>
    <col min="1" max="1" width="28.5546875" bestFit="1" customWidth="1"/>
    <col min="2" max="3" width="12.77734375" bestFit="1" customWidth="1"/>
  </cols>
  <sheetData>
    <row r="3" spans="1:3" x14ac:dyDescent="0.3">
      <c r="A3" s="9" t="s">
        <v>9</v>
      </c>
    </row>
    <row r="4" spans="1:3" x14ac:dyDescent="0.3">
      <c r="A4" s="1" t="s">
        <v>11</v>
      </c>
      <c r="B4" s="1">
        <v>400</v>
      </c>
    </row>
    <row r="5" spans="1:3" x14ac:dyDescent="0.3">
      <c r="A5" s="1" t="s">
        <v>16</v>
      </c>
      <c r="B5" s="3">
        <v>21</v>
      </c>
    </row>
    <row r="6" spans="1:3" x14ac:dyDescent="0.3">
      <c r="A6" s="1" t="s">
        <v>12</v>
      </c>
      <c r="B6" s="3">
        <v>75</v>
      </c>
    </row>
    <row r="7" spans="1:3" x14ac:dyDescent="0.3">
      <c r="B7" s="3"/>
    </row>
    <row r="8" spans="1:3" x14ac:dyDescent="0.3">
      <c r="A8" s="9" t="s">
        <v>8</v>
      </c>
    </row>
    <row r="9" spans="1:3" x14ac:dyDescent="0.3">
      <c r="A9" s="1" t="s">
        <v>7</v>
      </c>
      <c r="B9" s="2">
        <v>1000</v>
      </c>
    </row>
    <row r="10" spans="1:3" x14ac:dyDescent="0.3">
      <c r="A10" s="1" t="s">
        <v>22</v>
      </c>
      <c r="B10" s="10">
        <v>40000</v>
      </c>
    </row>
    <row r="11" spans="1:3" x14ac:dyDescent="0.3">
      <c r="A11" s="1" t="s">
        <v>13</v>
      </c>
      <c r="B11" s="3">
        <v>100</v>
      </c>
    </row>
    <row r="13" spans="1:3" x14ac:dyDescent="0.3">
      <c r="A13" s="9" t="s">
        <v>0</v>
      </c>
    </row>
    <row r="14" spans="1:3" x14ac:dyDescent="0.3">
      <c r="A14" s="1" t="s">
        <v>23</v>
      </c>
      <c r="B14" s="5">
        <f>B4*B5</f>
        <v>8400</v>
      </c>
    </row>
    <row r="15" spans="1:3" x14ac:dyDescent="0.3">
      <c r="A15" s="1" t="s">
        <v>14</v>
      </c>
      <c r="B15" s="5">
        <f>B4*B6</f>
        <v>30000</v>
      </c>
    </row>
    <row r="16" spans="1:3" ht="16.2" x14ac:dyDescent="0.45">
      <c r="A16" s="4" t="s">
        <v>17</v>
      </c>
      <c r="B16" s="5"/>
      <c r="C16" s="6">
        <f>B14+B15</f>
        <v>38400</v>
      </c>
    </row>
    <row r="17" spans="1:3" x14ac:dyDescent="0.3">
      <c r="B17" s="5"/>
    </row>
    <row r="18" spans="1:3" x14ac:dyDescent="0.3">
      <c r="A18" s="9" t="s">
        <v>1</v>
      </c>
      <c r="B18" s="5"/>
      <c r="C18" s="5"/>
    </row>
    <row r="19" spans="1:3" x14ac:dyDescent="0.3">
      <c r="A19" s="1" t="s">
        <v>10</v>
      </c>
      <c r="B19" s="5">
        <v>3345</v>
      </c>
      <c r="C19" s="5"/>
    </row>
    <row r="20" spans="1:3" x14ac:dyDescent="0.3">
      <c r="A20" s="1" t="s">
        <v>2</v>
      </c>
      <c r="B20" s="5">
        <v>10500</v>
      </c>
    </row>
    <row r="21" spans="1:3" x14ac:dyDescent="0.3">
      <c r="A21" s="1" t="s">
        <v>3</v>
      </c>
      <c r="B21" s="5">
        <v>3255</v>
      </c>
      <c r="C21" s="5"/>
    </row>
    <row r="22" spans="1:3" x14ac:dyDescent="0.3">
      <c r="A22" s="1" t="s">
        <v>6</v>
      </c>
      <c r="B22" s="5">
        <v>3000</v>
      </c>
      <c r="C22" s="5"/>
    </row>
    <row r="23" spans="1:3" x14ac:dyDescent="0.3">
      <c r="A23" s="1" t="s">
        <v>4</v>
      </c>
      <c r="B23" s="5">
        <v>2500</v>
      </c>
      <c r="C23" s="5"/>
    </row>
    <row r="24" spans="1:3" x14ac:dyDescent="0.3">
      <c r="A24" s="1" t="s">
        <v>21</v>
      </c>
      <c r="B24" s="5">
        <f>B4*B5</f>
        <v>8400</v>
      </c>
      <c r="C24" s="5"/>
    </row>
    <row r="25" spans="1:3" x14ac:dyDescent="0.3">
      <c r="A25" s="1" t="s">
        <v>18</v>
      </c>
      <c r="B25" s="5">
        <v>5000</v>
      </c>
      <c r="C25" s="5"/>
    </row>
    <row r="26" spans="1:3" ht="16.2" x14ac:dyDescent="0.45">
      <c r="A26" s="4" t="s">
        <v>5</v>
      </c>
      <c r="B26" s="5"/>
      <c r="C26" s="6">
        <f>SUM(B19:B25)</f>
        <v>36000</v>
      </c>
    </row>
    <row r="27" spans="1:3" x14ac:dyDescent="0.3">
      <c r="B27" s="5"/>
      <c r="C27" s="5"/>
    </row>
    <row r="28" spans="1:3" ht="16.2" x14ac:dyDescent="0.45">
      <c r="A28" s="9" t="s">
        <v>15</v>
      </c>
      <c r="B28" s="5"/>
      <c r="C28" s="7">
        <f>C16-C26</f>
        <v>2400</v>
      </c>
    </row>
    <row r="29" spans="1:3" x14ac:dyDescent="0.3">
      <c r="B29" s="3"/>
    </row>
    <row r="31" spans="1:3" x14ac:dyDescent="0.3">
      <c r="C31" s="5"/>
    </row>
    <row r="1000" spans="648:648" ht="15.6" x14ac:dyDescent="0.3">
      <c r="XX1000" s="12">
        <v>85670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DB69-46AA-4B61-A89C-1AA20A731A68}">
  <dimension ref="A3:XX1000"/>
  <sheetViews>
    <sheetView zoomScaleNormal="100" workbookViewId="0">
      <selection activeCell="E6" sqref="E6"/>
    </sheetView>
  </sheetViews>
  <sheetFormatPr defaultRowHeight="14.4" x14ac:dyDescent="0.3"/>
  <cols>
    <col min="1" max="1" width="28.5546875" bestFit="1" customWidth="1"/>
    <col min="2" max="3" width="12.77734375" bestFit="1" customWidth="1"/>
  </cols>
  <sheetData>
    <row r="3" spans="1:5" x14ac:dyDescent="0.3">
      <c r="A3" s="9" t="s">
        <v>9</v>
      </c>
    </row>
    <row r="4" spans="1:5" x14ac:dyDescent="0.3">
      <c r="A4" s="1" t="s">
        <v>11</v>
      </c>
      <c r="B4" s="1">
        <v>500</v>
      </c>
    </row>
    <row r="5" spans="1:5" x14ac:dyDescent="0.3">
      <c r="A5" s="1" t="s">
        <v>16</v>
      </c>
      <c r="B5" s="3">
        <v>20</v>
      </c>
      <c r="E5" t="s">
        <v>25</v>
      </c>
    </row>
    <row r="6" spans="1:5" x14ac:dyDescent="0.3">
      <c r="A6" s="1" t="s">
        <v>12</v>
      </c>
      <c r="B6" s="3">
        <v>70</v>
      </c>
    </row>
    <row r="7" spans="1:5" x14ac:dyDescent="0.3">
      <c r="B7" s="3"/>
    </row>
    <row r="8" spans="1:5" x14ac:dyDescent="0.3">
      <c r="A8" s="9" t="s">
        <v>8</v>
      </c>
    </row>
    <row r="9" spans="1:5" x14ac:dyDescent="0.3">
      <c r="A9" s="1" t="s">
        <v>7</v>
      </c>
      <c r="B9" s="2">
        <v>1000</v>
      </c>
    </row>
    <row r="10" spans="1:5" x14ac:dyDescent="0.3">
      <c r="A10" s="1" t="s">
        <v>22</v>
      </c>
      <c r="B10" s="10">
        <v>40000</v>
      </c>
    </row>
    <row r="11" spans="1:5" x14ac:dyDescent="0.3">
      <c r="A11" s="1" t="s">
        <v>13</v>
      </c>
      <c r="B11" s="3">
        <v>100</v>
      </c>
    </row>
    <row r="13" spans="1:5" x14ac:dyDescent="0.3">
      <c r="A13" s="9" t="s">
        <v>0</v>
      </c>
    </row>
    <row r="14" spans="1:5" x14ac:dyDescent="0.3">
      <c r="A14" s="1" t="s">
        <v>23</v>
      </c>
      <c r="B14" s="5">
        <f>B4*B5</f>
        <v>10000</v>
      </c>
    </row>
    <row r="15" spans="1:5" x14ac:dyDescent="0.3">
      <c r="A15" s="1" t="s">
        <v>14</v>
      </c>
      <c r="B15" s="5">
        <f>B4*B6</f>
        <v>35000</v>
      </c>
    </row>
    <row r="16" spans="1:5" ht="16.2" x14ac:dyDescent="0.45">
      <c r="A16" s="4" t="s">
        <v>17</v>
      </c>
      <c r="B16" s="5"/>
      <c r="C16" s="6">
        <f>B14+B15</f>
        <v>45000</v>
      </c>
    </row>
    <row r="17" spans="1:3" x14ac:dyDescent="0.3">
      <c r="B17" s="5"/>
    </row>
    <row r="18" spans="1:3" x14ac:dyDescent="0.3">
      <c r="A18" s="9" t="s">
        <v>1</v>
      </c>
      <c r="B18" s="5"/>
      <c r="C18" s="5"/>
    </row>
    <row r="19" spans="1:3" x14ac:dyDescent="0.3">
      <c r="A19" s="1" t="s">
        <v>10</v>
      </c>
      <c r="B19" s="5">
        <v>3345</v>
      </c>
      <c r="C19" s="5"/>
    </row>
    <row r="20" spans="1:3" x14ac:dyDescent="0.3">
      <c r="A20" s="1" t="s">
        <v>2</v>
      </c>
      <c r="B20" s="5">
        <v>10500</v>
      </c>
    </row>
    <row r="21" spans="1:3" x14ac:dyDescent="0.3">
      <c r="A21" s="1" t="s">
        <v>3</v>
      </c>
      <c r="B21" s="5">
        <v>4575</v>
      </c>
      <c r="C21" s="5"/>
    </row>
    <row r="22" spans="1:3" x14ac:dyDescent="0.3">
      <c r="A22" s="1" t="s">
        <v>6</v>
      </c>
      <c r="B22" s="5">
        <v>3000</v>
      </c>
      <c r="C22" s="5"/>
    </row>
    <row r="23" spans="1:3" x14ac:dyDescent="0.3">
      <c r="A23" s="1" t="s">
        <v>4</v>
      </c>
      <c r="B23" s="5">
        <v>2500</v>
      </c>
      <c r="C23" s="5"/>
    </row>
    <row r="24" spans="1:3" x14ac:dyDescent="0.3">
      <c r="A24" s="1" t="s">
        <v>21</v>
      </c>
      <c r="B24" s="5">
        <f>B4*B5</f>
        <v>10000</v>
      </c>
      <c r="C24" s="5"/>
    </row>
    <row r="25" spans="1:3" x14ac:dyDescent="0.3">
      <c r="A25" s="1" t="s">
        <v>18</v>
      </c>
      <c r="B25" s="5">
        <v>5000</v>
      </c>
      <c r="C25" s="5"/>
    </row>
    <row r="26" spans="1:3" ht="16.2" x14ac:dyDescent="0.45">
      <c r="A26" s="4" t="s">
        <v>5</v>
      </c>
      <c r="B26" s="5"/>
      <c r="C26" s="6">
        <f>SUM(B19:B25)</f>
        <v>38920</v>
      </c>
    </row>
    <row r="27" spans="1:3" x14ac:dyDescent="0.3">
      <c r="B27" s="5"/>
      <c r="C27" s="5"/>
    </row>
    <row r="28" spans="1:3" ht="16.2" x14ac:dyDescent="0.45">
      <c r="A28" s="9" t="s">
        <v>15</v>
      </c>
      <c r="B28" s="5"/>
      <c r="C28" s="7">
        <f>C16-C26</f>
        <v>6080</v>
      </c>
    </row>
    <row r="29" spans="1:3" x14ac:dyDescent="0.3">
      <c r="B29" s="3"/>
    </row>
    <row r="31" spans="1:3" x14ac:dyDescent="0.3">
      <c r="C31" s="5"/>
    </row>
    <row r="1000" spans="648:648" ht="15.6" x14ac:dyDescent="0.3">
      <c r="XX1000" s="12">
        <v>85670</v>
      </c>
    </row>
  </sheetData>
  <scenarios current="1" show="1">
    <scenario name="400 Attend" locked="1" count="3" user="Andy Ho" comment="Created by Andy Ho on 2023-11-01">
      <inputCells r="B4" val="400"/>
      <inputCells r="B5" val="21" numFmtId="164"/>
      <inputCells r="B6" val="75" numFmtId="164"/>
    </scenario>
    <scenario name="500 Attend" locked="1" count="3" user="Andy Ho" comment="Created by Andy Ho on 2023-11-01_x000a_Modified by Andy Ho on 2023-11-01">
      <inputCells r="B4" val="500"/>
      <inputCells r="B5" val="20" numFmtId="164"/>
      <inputCells r="B6" val="70" numFmtId="164"/>
    </scenario>
    <scenario name="300 Attend" locked="1" count="3" user="Andy Ho" comment="Created by Andy Ho on 2023-11-01_x000a_Modified by Andy Ho on 2023-11-01">
      <inputCells r="B4" val="300"/>
      <inputCells r="B5" val="22" numFmtId="164"/>
      <inputCells r="B6" val="80" numFmtId="164"/>
    </scenario>
  </scenario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17DA-AA9F-40B5-A33C-97F2371800BE}">
  <dimension ref="A1:XX1000"/>
  <sheetViews>
    <sheetView tabSelected="1" zoomScaleNormal="100" workbookViewId="0">
      <selection activeCell="H2" sqref="H2"/>
    </sheetView>
  </sheetViews>
  <sheetFormatPr defaultRowHeight="14.4" x14ac:dyDescent="0.3"/>
  <cols>
    <col min="1" max="1" width="28.5546875" bestFit="1" customWidth="1"/>
    <col min="2" max="3" width="12.77734375" bestFit="1" customWidth="1"/>
    <col min="5" max="5" width="9.109375" customWidth="1"/>
    <col min="6" max="11" width="12.77734375" customWidth="1"/>
  </cols>
  <sheetData>
    <row r="1" spans="1:8" x14ac:dyDescent="0.3">
      <c r="E1" s="31" t="s">
        <v>19</v>
      </c>
      <c r="F1" s="31"/>
      <c r="G1" s="31"/>
      <c r="H1" s="31"/>
    </row>
    <row r="2" spans="1:8" x14ac:dyDescent="0.3">
      <c r="E2" s="17" t="s">
        <v>24</v>
      </c>
      <c r="F2" s="14">
        <f>C16</f>
        <v>38400</v>
      </c>
      <c r="G2" s="15">
        <f>C26</f>
        <v>37320</v>
      </c>
      <c r="H2" s="16">
        <f>C28</f>
        <v>1080</v>
      </c>
    </row>
    <row r="3" spans="1:8" x14ac:dyDescent="0.3">
      <c r="A3" s="9" t="s">
        <v>9</v>
      </c>
      <c r="E3" s="11">
        <v>200</v>
      </c>
      <c r="F3">
        <f t="dataTable" ref="F3:H19" dt2D="0" dtr="0" r1="B4"/>
        <v>19200</v>
      </c>
      <c r="G3">
        <v>33120</v>
      </c>
      <c r="H3">
        <v>-13920</v>
      </c>
    </row>
    <row r="4" spans="1:8" x14ac:dyDescent="0.3">
      <c r="A4" s="1" t="s">
        <v>11</v>
      </c>
      <c r="B4" s="1">
        <v>400</v>
      </c>
      <c r="E4" s="11">
        <f>E3+50</f>
        <v>250</v>
      </c>
      <c r="F4">
        <v>24000</v>
      </c>
      <c r="G4">
        <v>34170</v>
      </c>
      <c r="H4">
        <v>-10170</v>
      </c>
    </row>
    <row r="5" spans="1:8" x14ac:dyDescent="0.3">
      <c r="A5" s="1" t="s">
        <v>16</v>
      </c>
      <c r="B5" s="3">
        <v>21</v>
      </c>
      <c r="E5" s="11">
        <f t="shared" ref="E5:E19" si="0">E4+50</f>
        <v>300</v>
      </c>
      <c r="F5">
        <v>28800</v>
      </c>
      <c r="G5">
        <v>35220</v>
      </c>
      <c r="H5">
        <v>-6420</v>
      </c>
    </row>
    <row r="6" spans="1:8" x14ac:dyDescent="0.3">
      <c r="A6" s="1" t="s">
        <v>12</v>
      </c>
      <c r="B6" s="3">
        <v>75</v>
      </c>
      <c r="E6" s="11">
        <f t="shared" si="0"/>
        <v>350</v>
      </c>
      <c r="F6">
        <v>33600</v>
      </c>
      <c r="G6">
        <v>36270</v>
      </c>
      <c r="H6">
        <v>-2670</v>
      </c>
    </row>
    <row r="7" spans="1:8" x14ac:dyDescent="0.3">
      <c r="B7" s="3"/>
      <c r="E7" s="11">
        <f t="shared" si="0"/>
        <v>400</v>
      </c>
      <c r="F7">
        <v>38400</v>
      </c>
      <c r="G7">
        <v>37320</v>
      </c>
      <c r="H7">
        <v>1080</v>
      </c>
    </row>
    <row r="8" spans="1:8" x14ac:dyDescent="0.3">
      <c r="A8" s="9" t="s">
        <v>8</v>
      </c>
      <c r="E8" s="11">
        <f t="shared" si="0"/>
        <v>450</v>
      </c>
      <c r="F8">
        <v>43200</v>
      </c>
      <c r="G8">
        <v>38370</v>
      </c>
      <c r="H8">
        <v>4830</v>
      </c>
    </row>
    <row r="9" spans="1:8" x14ac:dyDescent="0.3">
      <c r="A9" s="1" t="s">
        <v>7</v>
      </c>
      <c r="B9" s="2">
        <v>1000</v>
      </c>
      <c r="E9" s="11">
        <f t="shared" si="0"/>
        <v>500</v>
      </c>
      <c r="F9">
        <v>48000</v>
      </c>
      <c r="G9">
        <v>39420</v>
      </c>
      <c r="H9">
        <v>8580</v>
      </c>
    </row>
    <row r="10" spans="1:8" x14ac:dyDescent="0.3">
      <c r="A10" s="1" t="s">
        <v>22</v>
      </c>
      <c r="B10" s="10">
        <v>40000</v>
      </c>
      <c r="E10" s="11">
        <f t="shared" si="0"/>
        <v>550</v>
      </c>
      <c r="F10">
        <v>52800</v>
      </c>
      <c r="G10">
        <v>40470</v>
      </c>
      <c r="H10">
        <v>12330</v>
      </c>
    </row>
    <row r="11" spans="1:8" x14ac:dyDescent="0.3">
      <c r="A11" s="1" t="s">
        <v>13</v>
      </c>
      <c r="B11" s="3">
        <v>100</v>
      </c>
      <c r="E11" s="11">
        <f t="shared" si="0"/>
        <v>600</v>
      </c>
      <c r="F11">
        <v>57600</v>
      </c>
      <c r="G11">
        <v>41520</v>
      </c>
      <c r="H11">
        <v>16080</v>
      </c>
    </row>
    <row r="12" spans="1:8" x14ac:dyDescent="0.3">
      <c r="E12" s="11">
        <f t="shared" si="0"/>
        <v>650</v>
      </c>
      <c r="F12">
        <v>62400</v>
      </c>
      <c r="G12">
        <v>42570</v>
      </c>
      <c r="H12">
        <v>19830</v>
      </c>
    </row>
    <row r="13" spans="1:8" x14ac:dyDescent="0.3">
      <c r="A13" s="9" t="s">
        <v>0</v>
      </c>
      <c r="E13" s="11">
        <f t="shared" si="0"/>
        <v>700</v>
      </c>
      <c r="F13">
        <v>67200</v>
      </c>
      <c r="G13">
        <v>43620</v>
      </c>
      <c r="H13">
        <v>23580</v>
      </c>
    </row>
    <row r="14" spans="1:8" x14ac:dyDescent="0.3">
      <c r="A14" s="1" t="s">
        <v>23</v>
      </c>
      <c r="B14" s="5">
        <f>B4*B5</f>
        <v>8400</v>
      </c>
      <c r="E14" s="11">
        <f t="shared" si="0"/>
        <v>750</v>
      </c>
      <c r="F14">
        <v>72000</v>
      </c>
      <c r="G14">
        <v>44670</v>
      </c>
      <c r="H14">
        <v>27330</v>
      </c>
    </row>
    <row r="15" spans="1:8" x14ac:dyDescent="0.3">
      <c r="A15" s="1" t="s">
        <v>14</v>
      </c>
      <c r="B15" s="5">
        <f>B4*B6</f>
        <v>30000</v>
      </c>
      <c r="E15" s="11">
        <f t="shared" si="0"/>
        <v>800</v>
      </c>
      <c r="F15">
        <v>76800</v>
      </c>
      <c r="G15">
        <v>45720</v>
      </c>
      <c r="H15">
        <v>31080</v>
      </c>
    </row>
    <row r="16" spans="1:8" ht="16.2" x14ac:dyDescent="0.45">
      <c r="A16" s="4" t="s">
        <v>17</v>
      </c>
      <c r="B16" s="5"/>
      <c r="C16" s="6">
        <f>B14+B15</f>
        <v>38400</v>
      </c>
      <c r="E16" s="11">
        <f t="shared" si="0"/>
        <v>850</v>
      </c>
      <c r="F16">
        <v>81600</v>
      </c>
      <c r="G16">
        <v>46770</v>
      </c>
      <c r="H16">
        <v>34830</v>
      </c>
    </row>
    <row r="17" spans="1:8" x14ac:dyDescent="0.3">
      <c r="B17" s="5"/>
      <c r="E17" s="11">
        <f t="shared" si="0"/>
        <v>900</v>
      </c>
      <c r="F17">
        <v>86400</v>
      </c>
      <c r="G17">
        <v>47820</v>
      </c>
      <c r="H17">
        <v>38580</v>
      </c>
    </row>
    <row r="18" spans="1:8" x14ac:dyDescent="0.3">
      <c r="A18" s="9" t="s">
        <v>1</v>
      </c>
      <c r="B18" s="5"/>
      <c r="C18" s="5"/>
      <c r="E18" s="11">
        <f t="shared" si="0"/>
        <v>950</v>
      </c>
      <c r="F18">
        <v>91200</v>
      </c>
      <c r="G18">
        <v>48870</v>
      </c>
      <c r="H18">
        <v>42330</v>
      </c>
    </row>
    <row r="19" spans="1:8" x14ac:dyDescent="0.3">
      <c r="A19" s="1" t="s">
        <v>10</v>
      </c>
      <c r="B19" s="5">
        <v>3345</v>
      </c>
      <c r="C19" s="5"/>
      <c r="E19" s="11">
        <f t="shared" si="0"/>
        <v>1000</v>
      </c>
      <c r="F19">
        <v>96000</v>
      </c>
      <c r="G19">
        <v>49920</v>
      </c>
      <c r="H19">
        <v>46080</v>
      </c>
    </row>
    <row r="20" spans="1:8" x14ac:dyDescent="0.3">
      <c r="A20" s="1" t="s">
        <v>2</v>
      </c>
      <c r="B20" s="5">
        <v>10500</v>
      </c>
    </row>
    <row r="21" spans="1:8" x14ac:dyDescent="0.3">
      <c r="A21" s="1" t="s">
        <v>3</v>
      </c>
      <c r="B21" s="5">
        <v>4575</v>
      </c>
      <c r="C21" s="5"/>
    </row>
    <row r="22" spans="1:8" x14ac:dyDescent="0.3">
      <c r="A22" s="1" t="s">
        <v>6</v>
      </c>
      <c r="B22" s="5">
        <v>3000</v>
      </c>
      <c r="C22" s="5"/>
    </row>
    <row r="23" spans="1:8" x14ac:dyDescent="0.3">
      <c r="A23" s="1" t="s">
        <v>4</v>
      </c>
      <c r="B23" s="5">
        <v>2500</v>
      </c>
      <c r="C23" s="5"/>
    </row>
    <row r="24" spans="1:8" x14ac:dyDescent="0.3">
      <c r="A24" s="1" t="s">
        <v>21</v>
      </c>
      <c r="B24" s="5">
        <f>B4*B5</f>
        <v>8400</v>
      </c>
      <c r="C24" s="5"/>
    </row>
    <row r="25" spans="1:8" x14ac:dyDescent="0.3">
      <c r="A25" s="1" t="s">
        <v>18</v>
      </c>
      <c r="B25" s="5">
        <v>5000</v>
      </c>
      <c r="C25" s="5"/>
    </row>
    <row r="26" spans="1:8" ht="16.2" x14ac:dyDescent="0.45">
      <c r="A26" s="4" t="s">
        <v>5</v>
      </c>
      <c r="B26" s="5"/>
      <c r="C26" s="6">
        <f>SUM(B19:B25)</f>
        <v>37320</v>
      </c>
    </row>
    <row r="27" spans="1:8" x14ac:dyDescent="0.3">
      <c r="B27" s="5"/>
      <c r="C27" s="5"/>
    </row>
    <row r="28" spans="1:8" ht="16.2" x14ac:dyDescent="0.45">
      <c r="A28" s="9" t="s">
        <v>15</v>
      </c>
      <c r="B28" s="5"/>
      <c r="C28" s="7">
        <f>C16-C26</f>
        <v>1080</v>
      </c>
    </row>
    <row r="29" spans="1:8" x14ac:dyDescent="0.3">
      <c r="B29" s="3"/>
    </row>
    <row r="31" spans="1:8" x14ac:dyDescent="0.3">
      <c r="C31" s="5"/>
    </row>
    <row r="39" spans="5:5" x14ac:dyDescent="0.3">
      <c r="E39" s="8"/>
    </row>
    <row r="1000" spans="648:648" ht="15.6" x14ac:dyDescent="0.3">
      <c r="XX1000" s="12">
        <v>85670</v>
      </c>
    </row>
  </sheetData>
  <mergeCells count="1">
    <mergeCell ref="E1:H1"/>
  </mergeCells>
  <pageMargins left="0.7" right="0.7" top="0.75" bottom="0.75" header="0.3" footer="0.3"/>
  <pageSetup orientation="portrait" r:id="rId1"/>
  <colBreaks count="1" manualBreakCount="1">
    <brk id="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C811-76CD-4CE9-99DD-2CD1C9B18A37}">
  <dimension ref="A1:XX1000"/>
  <sheetViews>
    <sheetView topLeftCell="D1" zoomScaleNormal="100" workbookViewId="0">
      <selection activeCell="H6" sqref="H6"/>
    </sheetView>
  </sheetViews>
  <sheetFormatPr defaultRowHeight="14.4" x14ac:dyDescent="0.3"/>
  <cols>
    <col min="1" max="1" width="28.5546875" bestFit="1" customWidth="1"/>
    <col min="2" max="3" width="12.77734375" bestFit="1" customWidth="1"/>
    <col min="5" max="5" width="14.44140625" customWidth="1"/>
    <col min="6" max="11" width="12.77734375" customWidth="1"/>
  </cols>
  <sheetData>
    <row r="1" spans="1:11" x14ac:dyDescent="0.3">
      <c r="E1" s="32" t="s">
        <v>20</v>
      </c>
      <c r="F1" s="32"/>
      <c r="G1" s="32"/>
      <c r="H1" s="32"/>
      <c r="I1" s="32"/>
      <c r="J1" s="32"/>
      <c r="K1" s="32"/>
    </row>
    <row r="2" spans="1:11" x14ac:dyDescent="0.3">
      <c r="E2" s="18">
        <f>C28</f>
        <v>1080</v>
      </c>
      <c r="F2" s="19">
        <v>50</v>
      </c>
      <c r="G2" s="19">
        <f>F2+10</f>
        <v>60</v>
      </c>
      <c r="H2" s="19">
        <f t="shared" ref="H2:K2" si="0">G2+10</f>
        <v>70</v>
      </c>
      <c r="I2" s="19">
        <f t="shared" si="0"/>
        <v>80</v>
      </c>
      <c r="J2" s="19">
        <f t="shared" si="0"/>
        <v>90</v>
      </c>
      <c r="K2" s="19">
        <f t="shared" si="0"/>
        <v>100</v>
      </c>
    </row>
    <row r="3" spans="1:11" x14ac:dyDescent="0.3">
      <c r="A3" s="9" t="s">
        <v>9</v>
      </c>
      <c r="E3" s="19">
        <v>200</v>
      </c>
      <c r="F3" s="20">
        <f t="dataTable" ref="F3:K19" dt2D="1" dtr="1" r1="B6" r2="B4"/>
        <v>-18920</v>
      </c>
      <c r="G3" s="20">
        <v>-16920</v>
      </c>
      <c r="H3" s="20">
        <v>-14920</v>
      </c>
      <c r="I3" s="20">
        <v>-12920</v>
      </c>
      <c r="J3" s="20">
        <v>-10920</v>
      </c>
      <c r="K3" s="20">
        <v>-8920</v>
      </c>
    </row>
    <row r="4" spans="1:11" x14ac:dyDescent="0.3">
      <c r="A4" s="1" t="s">
        <v>11</v>
      </c>
      <c r="B4" s="1">
        <v>400</v>
      </c>
      <c r="E4" s="19">
        <f>E3+50</f>
        <v>250</v>
      </c>
      <c r="F4" s="20">
        <v>-16420</v>
      </c>
      <c r="G4" s="20">
        <v>-13920</v>
      </c>
      <c r="H4" s="20">
        <v>-11420</v>
      </c>
      <c r="I4" s="20">
        <v>-8920</v>
      </c>
      <c r="J4" s="20">
        <v>-6420</v>
      </c>
      <c r="K4" s="20">
        <v>-3920</v>
      </c>
    </row>
    <row r="5" spans="1:11" x14ac:dyDescent="0.3">
      <c r="A5" s="1" t="s">
        <v>16</v>
      </c>
      <c r="B5" s="3">
        <v>21</v>
      </c>
      <c r="E5" s="19">
        <f t="shared" ref="E5:E19" si="1">E4+50</f>
        <v>300</v>
      </c>
      <c r="F5" s="20">
        <v>-13920</v>
      </c>
      <c r="G5" s="20">
        <v>-10920</v>
      </c>
      <c r="H5" s="20">
        <v>-7920</v>
      </c>
      <c r="I5" s="20">
        <v>-4920</v>
      </c>
      <c r="J5" s="20">
        <v>-1920</v>
      </c>
      <c r="K5" s="20">
        <v>1080</v>
      </c>
    </row>
    <row r="6" spans="1:11" x14ac:dyDescent="0.3">
      <c r="A6" s="1" t="s">
        <v>12</v>
      </c>
      <c r="B6" s="3">
        <v>75</v>
      </c>
      <c r="E6" s="19">
        <f t="shared" si="1"/>
        <v>350</v>
      </c>
      <c r="F6" s="20">
        <v>-11420</v>
      </c>
      <c r="G6" s="20">
        <v>-7920</v>
      </c>
      <c r="H6" s="20">
        <v>-4420</v>
      </c>
      <c r="I6" s="20">
        <v>-920</v>
      </c>
      <c r="J6" s="20">
        <v>2580</v>
      </c>
      <c r="K6" s="20">
        <v>6080</v>
      </c>
    </row>
    <row r="7" spans="1:11" x14ac:dyDescent="0.3">
      <c r="B7" s="3"/>
      <c r="E7" s="19">
        <f t="shared" si="1"/>
        <v>400</v>
      </c>
      <c r="F7" s="20">
        <v>-8920</v>
      </c>
      <c r="G7" s="20">
        <v>-4920</v>
      </c>
      <c r="H7" s="20">
        <v>-920</v>
      </c>
      <c r="I7" s="20">
        <v>3080</v>
      </c>
      <c r="J7" s="20">
        <v>7080</v>
      </c>
      <c r="K7" s="20">
        <v>11080</v>
      </c>
    </row>
    <row r="8" spans="1:11" x14ac:dyDescent="0.3">
      <c r="A8" s="9" t="s">
        <v>8</v>
      </c>
      <c r="E8" s="19">
        <f t="shared" si="1"/>
        <v>450</v>
      </c>
      <c r="F8" s="20">
        <v>-6420</v>
      </c>
      <c r="G8" s="20">
        <v>-1920</v>
      </c>
      <c r="H8" s="20">
        <v>2580</v>
      </c>
      <c r="I8" s="20">
        <v>7080</v>
      </c>
      <c r="J8" s="20">
        <v>11580</v>
      </c>
      <c r="K8" s="20">
        <v>16080</v>
      </c>
    </row>
    <row r="9" spans="1:11" x14ac:dyDescent="0.3">
      <c r="A9" s="1" t="s">
        <v>7</v>
      </c>
      <c r="B9" s="2">
        <v>1000</v>
      </c>
      <c r="E9" s="19">
        <f t="shared" si="1"/>
        <v>500</v>
      </c>
      <c r="F9" s="20">
        <v>-3920</v>
      </c>
      <c r="G9" s="20">
        <v>1080</v>
      </c>
      <c r="H9" s="20">
        <v>6080</v>
      </c>
      <c r="I9" s="20">
        <v>11080</v>
      </c>
      <c r="J9" s="20">
        <v>16080</v>
      </c>
      <c r="K9" s="20">
        <v>21080</v>
      </c>
    </row>
    <row r="10" spans="1:11" x14ac:dyDescent="0.3">
      <c r="A10" s="1" t="s">
        <v>22</v>
      </c>
      <c r="B10" s="10">
        <v>40000</v>
      </c>
      <c r="E10" s="19">
        <f t="shared" si="1"/>
        <v>550</v>
      </c>
      <c r="F10" s="20">
        <v>-1420</v>
      </c>
      <c r="G10" s="20">
        <v>4080</v>
      </c>
      <c r="H10" s="20">
        <v>9580</v>
      </c>
      <c r="I10" s="20">
        <v>15080</v>
      </c>
      <c r="J10" s="20">
        <v>20580</v>
      </c>
      <c r="K10" s="20">
        <v>26080</v>
      </c>
    </row>
    <row r="11" spans="1:11" x14ac:dyDescent="0.3">
      <c r="A11" s="1" t="s">
        <v>13</v>
      </c>
      <c r="B11" s="3">
        <v>100</v>
      </c>
      <c r="E11" s="19">
        <f t="shared" si="1"/>
        <v>600</v>
      </c>
      <c r="F11" s="20">
        <v>1080</v>
      </c>
      <c r="G11" s="20">
        <v>7080</v>
      </c>
      <c r="H11" s="20">
        <v>13080</v>
      </c>
      <c r="I11" s="20">
        <v>19080</v>
      </c>
      <c r="J11" s="20">
        <v>25080</v>
      </c>
      <c r="K11" s="20">
        <v>31080</v>
      </c>
    </row>
    <row r="12" spans="1:11" x14ac:dyDescent="0.3">
      <c r="E12" s="19">
        <f t="shared" si="1"/>
        <v>650</v>
      </c>
      <c r="F12" s="20">
        <v>3580</v>
      </c>
      <c r="G12" s="20">
        <v>10080</v>
      </c>
      <c r="H12" s="20">
        <v>16580</v>
      </c>
      <c r="I12" s="20">
        <v>23080</v>
      </c>
      <c r="J12" s="20">
        <v>29580</v>
      </c>
      <c r="K12" s="20">
        <v>36080</v>
      </c>
    </row>
    <row r="13" spans="1:11" x14ac:dyDescent="0.3">
      <c r="A13" s="9" t="s">
        <v>0</v>
      </c>
      <c r="E13" s="19">
        <f t="shared" si="1"/>
        <v>700</v>
      </c>
      <c r="F13" s="20">
        <v>6080</v>
      </c>
      <c r="G13" s="20">
        <v>13080</v>
      </c>
      <c r="H13" s="20">
        <v>20080</v>
      </c>
      <c r="I13" s="20">
        <v>27080</v>
      </c>
      <c r="J13" s="20">
        <v>34080</v>
      </c>
      <c r="K13" s="20">
        <v>41080</v>
      </c>
    </row>
    <row r="14" spans="1:11" x14ac:dyDescent="0.3">
      <c r="A14" s="1" t="s">
        <v>23</v>
      </c>
      <c r="B14" s="5">
        <f>B4*B5</f>
        <v>8400</v>
      </c>
      <c r="E14" s="19">
        <f t="shared" si="1"/>
        <v>750</v>
      </c>
      <c r="F14" s="20">
        <v>8580</v>
      </c>
      <c r="G14" s="20">
        <v>16080</v>
      </c>
      <c r="H14" s="20">
        <v>23580</v>
      </c>
      <c r="I14" s="20">
        <v>31080</v>
      </c>
      <c r="J14" s="20">
        <v>38580</v>
      </c>
      <c r="K14" s="20">
        <v>46080</v>
      </c>
    </row>
    <row r="15" spans="1:11" x14ac:dyDescent="0.3">
      <c r="A15" s="1" t="s">
        <v>14</v>
      </c>
      <c r="B15" s="5">
        <f>B4*B6</f>
        <v>30000</v>
      </c>
      <c r="E15" s="19">
        <f t="shared" si="1"/>
        <v>800</v>
      </c>
      <c r="F15" s="20">
        <v>11080</v>
      </c>
      <c r="G15" s="20">
        <v>19080</v>
      </c>
      <c r="H15" s="20">
        <v>27080</v>
      </c>
      <c r="I15" s="20">
        <v>35080</v>
      </c>
      <c r="J15" s="20">
        <v>43080</v>
      </c>
      <c r="K15" s="20">
        <v>51080</v>
      </c>
    </row>
    <row r="16" spans="1:11" ht="16.2" x14ac:dyDescent="0.45">
      <c r="A16" s="4" t="s">
        <v>17</v>
      </c>
      <c r="B16" s="5"/>
      <c r="C16" s="6">
        <f>B14+B15</f>
        <v>38400</v>
      </c>
      <c r="E16" s="19">
        <f t="shared" si="1"/>
        <v>850</v>
      </c>
      <c r="F16" s="20">
        <v>13580</v>
      </c>
      <c r="G16" s="20">
        <v>22080</v>
      </c>
      <c r="H16" s="20">
        <v>30580</v>
      </c>
      <c r="I16" s="20">
        <v>39080</v>
      </c>
      <c r="J16" s="20">
        <v>47580</v>
      </c>
      <c r="K16" s="20">
        <v>56080</v>
      </c>
    </row>
    <row r="17" spans="1:11" x14ac:dyDescent="0.3">
      <c r="B17" s="5"/>
      <c r="E17" s="19">
        <f t="shared" si="1"/>
        <v>900</v>
      </c>
      <c r="F17" s="20">
        <v>16080</v>
      </c>
      <c r="G17" s="20">
        <v>25080</v>
      </c>
      <c r="H17" s="20">
        <v>34080</v>
      </c>
      <c r="I17" s="20">
        <v>43080</v>
      </c>
      <c r="J17" s="20">
        <v>52080</v>
      </c>
      <c r="K17" s="20">
        <v>61080</v>
      </c>
    </row>
    <row r="18" spans="1:11" x14ac:dyDescent="0.3">
      <c r="A18" s="9" t="s">
        <v>1</v>
      </c>
      <c r="B18" s="5"/>
      <c r="C18" s="5"/>
      <c r="E18" s="19">
        <f t="shared" si="1"/>
        <v>950</v>
      </c>
      <c r="F18" s="20">
        <v>18580</v>
      </c>
      <c r="G18" s="20">
        <v>28080</v>
      </c>
      <c r="H18" s="20">
        <v>37580</v>
      </c>
      <c r="I18" s="20">
        <v>47080</v>
      </c>
      <c r="J18" s="20">
        <v>56580</v>
      </c>
      <c r="K18" s="20">
        <v>66080</v>
      </c>
    </row>
    <row r="19" spans="1:11" x14ac:dyDescent="0.3">
      <c r="A19" s="1" t="s">
        <v>10</v>
      </c>
      <c r="B19" s="5">
        <v>3345</v>
      </c>
      <c r="C19" s="5"/>
      <c r="E19" s="19">
        <f t="shared" si="1"/>
        <v>1000</v>
      </c>
      <c r="F19" s="20">
        <v>21080</v>
      </c>
      <c r="G19" s="20">
        <v>31080</v>
      </c>
      <c r="H19" s="20">
        <v>41080</v>
      </c>
      <c r="I19" s="20">
        <v>51080</v>
      </c>
      <c r="J19" s="20">
        <v>61080</v>
      </c>
      <c r="K19" s="20">
        <v>71080</v>
      </c>
    </row>
    <row r="20" spans="1:11" x14ac:dyDescent="0.3">
      <c r="A20" s="1" t="s">
        <v>2</v>
      </c>
      <c r="B20" s="5">
        <v>10500</v>
      </c>
    </row>
    <row r="21" spans="1:11" x14ac:dyDescent="0.3">
      <c r="A21" s="1" t="s">
        <v>3</v>
      </c>
      <c r="B21" s="5">
        <v>4575</v>
      </c>
      <c r="C21" s="5"/>
    </row>
    <row r="22" spans="1:11" x14ac:dyDescent="0.3">
      <c r="A22" s="1" t="s">
        <v>6</v>
      </c>
      <c r="B22" s="5">
        <v>3000</v>
      </c>
      <c r="C22" s="5"/>
    </row>
    <row r="23" spans="1:11" x14ac:dyDescent="0.3">
      <c r="A23" s="1" t="s">
        <v>4</v>
      </c>
      <c r="B23" s="5">
        <v>2500</v>
      </c>
      <c r="C23" s="5"/>
    </row>
    <row r="24" spans="1:11" x14ac:dyDescent="0.3">
      <c r="A24" s="1" t="s">
        <v>21</v>
      </c>
      <c r="B24" s="5">
        <f>B4*B5</f>
        <v>8400</v>
      </c>
      <c r="C24" s="5"/>
    </row>
    <row r="25" spans="1:11" x14ac:dyDescent="0.3">
      <c r="A25" s="1" t="s">
        <v>18</v>
      </c>
      <c r="B25" s="5">
        <v>5000</v>
      </c>
      <c r="C25" s="5"/>
    </row>
    <row r="26" spans="1:11" ht="16.2" x14ac:dyDescent="0.45">
      <c r="A26" s="4" t="s">
        <v>5</v>
      </c>
      <c r="B26" s="5"/>
      <c r="C26" s="6">
        <f>SUM(B19:B25)</f>
        <v>37320</v>
      </c>
    </row>
    <row r="27" spans="1:11" x14ac:dyDescent="0.3">
      <c r="B27" s="5"/>
      <c r="C27" s="5"/>
    </row>
    <row r="28" spans="1:11" ht="16.2" x14ac:dyDescent="0.45">
      <c r="A28" s="9" t="s">
        <v>15</v>
      </c>
      <c r="B28" s="5"/>
      <c r="C28" s="7">
        <f>C16-C26</f>
        <v>1080</v>
      </c>
    </row>
    <row r="29" spans="1:11" x14ac:dyDescent="0.3">
      <c r="B29" s="3"/>
    </row>
    <row r="31" spans="1:11" x14ac:dyDescent="0.3">
      <c r="C31" s="5"/>
    </row>
    <row r="1000" spans="648:648" ht="15.6" x14ac:dyDescent="0.3">
      <c r="XX1000" s="12">
        <v>85670</v>
      </c>
    </row>
  </sheetData>
  <mergeCells count="1">
    <mergeCell ref="E1:K1"/>
  </mergeCells>
  <pageMargins left="0.7" right="0.7" top="0.75" bottom="0.75" header="0.3" footer="0.3"/>
  <pageSetup orientation="portrait" r:id="rId1"/>
  <colBreaks count="1" manualBreakCount="1">
    <brk id="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9C0F-F01E-48E1-8444-49913BDE0ADD}">
  <dimension ref="A3:XFD1048575"/>
  <sheetViews>
    <sheetView zoomScaleNormal="100" workbookViewId="0">
      <selection activeCell="B4" sqref="B4"/>
    </sheetView>
  </sheetViews>
  <sheetFormatPr defaultRowHeight="14.4" x14ac:dyDescent="0.3"/>
  <cols>
    <col min="1" max="1" width="28.5546875" bestFit="1" customWidth="1"/>
    <col min="2" max="3" width="12.77734375" bestFit="1" customWidth="1"/>
  </cols>
  <sheetData>
    <row r="3" spans="1:3" x14ac:dyDescent="0.3">
      <c r="A3" s="9" t="s">
        <v>9</v>
      </c>
    </row>
    <row r="4" spans="1:3" x14ac:dyDescent="0.3">
      <c r="A4" s="1" t="s">
        <v>11</v>
      </c>
      <c r="B4" s="1">
        <v>401.76754903045537</v>
      </c>
    </row>
    <row r="5" spans="1:3" x14ac:dyDescent="0.3">
      <c r="A5" s="1" t="s">
        <v>16</v>
      </c>
      <c r="B5" s="3">
        <v>21</v>
      </c>
    </row>
    <row r="6" spans="1:3" x14ac:dyDescent="0.3">
      <c r="A6" s="1" t="s">
        <v>12</v>
      </c>
      <c r="B6" s="3">
        <v>84.426928162428723</v>
      </c>
    </row>
    <row r="7" spans="1:3" x14ac:dyDescent="0.3">
      <c r="B7" s="3"/>
    </row>
    <row r="8" spans="1:3" x14ac:dyDescent="0.3">
      <c r="A8" s="9" t="s">
        <v>8</v>
      </c>
    </row>
    <row r="9" spans="1:3" x14ac:dyDescent="0.3">
      <c r="A9" s="1" t="s">
        <v>7</v>
      </c>
      <c r="B9" s="2">
        <v>1000</v>
      </c>
    </row>
    <row r="10" spans="1:3" x14ac:dyDescent="0.3">
      <c r="A10" s="1" t="s">
        <v>22</v>
      </c>
      <c r="B10" s="10">
        <v>40000</v>
      </c>
    </row>
    <row r="11" spans="1:3" x14ac:dyDescent="0.3">
      <c r="A11" s="1" t="s">
        <v>13</v>
      </c>
      <c r="B11" s="3">
        <v>100</v>
      </c>
    </row>
    <row r="13" spans="1:3" x14ac:dyDescent="0.3">
      <c r="A13" s="9" t="s">
        <v>0</v>
      </c>
    </row>
    <row r="14" spans="1:3" x14ac:dyDescent="0.3">
      <c r="A14" s="1" t="s">
        <v>23</v>
      </c>
      <c r="B14" s="5">
        <f>B4*B5</f>
        <v>8437.1185296395633</v>
      </c>
    </row>
    <row r="15" spans="1:3" x14ac:dyDescent="0.3">
      <c r="A15" s="1" t="s">
        <v>14</v>
      </c>
      <c r="B15" s="5">
        <f>B4*B6</f>
        <v>33919.999999989319</v>
      </c>
    </row>
    <row r="16" spans="1:3" ht="16.2" x14ac:dyDescent="0.45">
      <c r="A16" s="4" t="s">
        <v>17</v>
      </c>
      <c r="B16" s="5"/>
      <c r="C16" s="6">
        <f>B14+B15</f>
        <v>42357.118529628882</v>
      </c>
    </row>
    <row r="17" spans="1:3" x14ac:dyDescent="0.3">
      <c r="B17" s="5"/>
    </row>
    <row r="18" spans="1:3" x14ac:dyDescent="0.3">
      <c r="A18" s="9" t="s">
        <v>1</v>
      </c>
      <c r="B18" s="5"/>
      <c r="C18" s="5"/>
    </row>
    <row r="19" spans="1:3" x14ac:dyDescent="0.3">
      <c r="A19" s="1" t="s">
        <v>10</v>
      </c>
      <c r="B19" s="5">
        <v>3345</v>
      </c>
      <c r="C19" s="5"/>
    </row>
    <row r="20" spans="1:3" x14ac:dyDescent="0.3">
      <c r="A20" s="1" t="s">
        <v>2</v>
      </c>
      <c r="B20" s="5">
        <v>10500</v>
      </c>
    </row>
    <row r="21" spans="1:3" x14ac:dyDescent="0.3">
      <c r="A21" s="1" t="s">
        <v>3</v>
      </c>
      <c r="B21" s="5">
        <v>4575</v>
      </c>
      <c r="C21" s="5"/>
    </row>
    <row r="22" spans="1:3" x14ac:dyDescent="0.3">
      <c r="A22" s="1" t="s">
        <v>6</v>
      </c>
      <c r="B22" s="5">
        <v>3000</v>
      </c>
      <c r="C22" s="5"/>
    </row>
    <row r="23" spans="1:3" x14ac:dyDescent="0.3">
      <c r="A23" s="1" t="s">
        <v>4</v>
      </c>
      <c r="B23" s="5">
        <v>2500</v>
      </c>
      <c r="C23" s="5"/>
    </row>
    <row r="24" spans="1:3" x14ac:dyDescent="0.3">
      <c r="A24" s="1" t="s">
        <v>21</v>
      </c>
      <c r="B24" s="5">
        <f>B4*B5</f>
        <v>8437.1185296395633</v>
      </c>
      <c r="C24" s="5"/>
    </row>
    <row r="25" spans="1:3" x14ac:dyDescent="0.3">
      <c r="A25" s="1" t="s">
        <v>18</v>
      </c>
      <c r="B25" s="5">
        <v>5000</v>
      </c>
      <c r="C25" s="5"/>
    </row>
    <row r="26" spans="1:3" ht="16.2" x14ac:dyDescent="0.45">
      <c r="A26" s="4" t="s">
        <v>5</v>
      </c>
      <c r="B26" s="5"/>
      <c r="C26" s="6">
        <f>SUM(B19:B25)</f>
        <v>37357.118529639563</v>
      </c>
    </row>
    <row r="27" spans="1:3" x14ac:dyDescent="0.3">
      <c r="B27" s="5"/>
      <c r="C27" s="5"/>
    </row>
    <row r="28" spans="1:3" ht="16.2" x14ac:dyDescent="0.45">
      <c r="A28" s="9" t="s">
        <v>15</v>
      </c>
      <c r="B28" s="5"/>
      <c r="C28" s="7">
        <f>C16-C26</f>
        <v>4999.9999999893189</v>
      </c>
    </row>
    <row r="29" spans="1:3" x14ac:dyDescent="0.3">
      <c r="B29" s="3"/>
    </row>
    <row r="31" spans="1:3" x14ac:dyDescent="0.3">
      <c r="C31" s="5"/>
    </row>
    <row r="1000" spans="648:648" ht="15.6" x14ac:dyDescent="0.3">
      <c r="XX1000" s="12">
        <v>85670</v>
      </c>
    </row>
    <row r="1048550" spans="16384:16384" x14ac:dyDescent="0.3">
      <c r="XFD1048550">
        <f>solver_pre</f>
        <v>9.9999999999999995E-7</v>
      </c>
    </row>
    <row r="1048551" spans="16384:16384" x14ac:dyDescent="0.3">
      <c r="XFD1048551">
        <f>solver_scl</f>
        <v>2</v>
      </c>
    </row>
    <row r="1048552" spans="16384:16384" x14ac:dyDescent="0.3">
      <c r="XFD1048552" cm="1">
        <f t="array" ref="XFD1048552">solver_rlx</f>
        <v>1</v>
      </c>
    </row>
    <row r="1048553" spans="16384:16384" x14ac:dyDescent="0.3">
      <c r="XFD1048553">
        <f>solver_tol</f>
        <v>0.05</v>
      </c>
    </row>
    <row r="1048554" spans="16384:16384" x14ac:dyDescent="0.3">
      <c r="XFD1048554">
        <f>solver_cvg</f>
        <v>1E-4</v>
      </c>
    </row>
    <row r="1048555" spans="16384:16384" x14ac:dyDescent="0.3">
      <c r="XFD1048555" t="e" cm="1">
        <f t="array" ref="XFD1048555">AREAS(solver_adj1)</f>
        <v>#NAME?</v>
      </c>
    </row>
    <row r="1048556" spans="16384:16384" x14ac:dyDescent="0.3">
      <c r="XFD1048556" cm="1">
        <f t="array" ref="XFD1048556">solver_ssz</f>
        <v>100</v>
      </c>
    </row>
    <row r="1048557" spans="16384:16384" x14ac:dyDescent="0.3">
      <c r="XFD1048557" cm="1">
        <f t="array" ref="XFD1048557">solver_rsd</f>
        <v>0</v>
      </c>
    </row>
    <row r="1048558" spans="16384:16384" x14ac:dyDescent="0.3">
      <c r="XFD1048558" cm="1">
        <f t="array" ref="XFD1048558">solver_mrt</f>
        <v>7.4999999999999997E-2</v>
      </c>
    </row>
    <row r="1048559" spans="16384:16384" x14ac:dyDescent="0.3">
      <c r="XFD1048559" cm="1">
        <f t="array" ref="XFD1048559">solver_mni</f>
        <v>30</v>
      </c>
    </row>
    <row r="1048560" spans="16384:16384" x14ac:dyDescent="0.3">
      <c r="XFD1048560" cm="1">
        <f t="array" ref="XFD1048560">solver_rbv</f>
        <v>1</v>
      </c>
    </row>
    <row r="1048561" spans="16384:16384" x14ac:dyDescent="0.3">
      <c r="XFD1048561">
        <f>solver_neg</f>
        <v>2</v>
      </c>
    </row>
    <row r="1048562" spans="16384:16384" x14ac:dyDescent="0.3">
      <c r="XFD1048562" t="e" cm="1">
        <f t="array" ref="XFD1048562">solver_ntr</f>
        <v>#NAME?</v>
      </c>
    </row>
    <row r="1048563" spans="16384:16384" x14ac:dyDescent="0.3">
      <c r="XFD1048563" t="e" cm="1">
        <f t="array" ref="XFD1048563">solver_acc</f>
        <v>#NAME?</v>
      </c>
    </row>
    <row r="1048564" spans="16384:16384" x14ac:dyDescent="0.3">
      <c r="XFD1048564" t="e" cm="1">
        <f t="array" ref="XFD1048564">solver_res</f>
        <v>#NAME?</v>
      </c>
    </row>
    <row r="1048565" spans="16384:16384" x14ac:dyDescent="0.3">
      <c r="XFD1048565" t="e" cm="1">
        <f t="array" ref="XFD1048565">solver_ars</f>
        <v>#NAME?</v>
      </c>
    </row>
    <row r="1048566" spans="16384:16384" x14ac:dyDescent="0.3">
      <c r="XFD1048566" t="e" cm="1">
        <f t="array" ref="XFD1048566">solver_sta</f>
        <v>#NAME?</v>
      </c>
    </row>
    <row r="1048567" spans="16384:16384" x14ac:dyDescent="0.3">
      <c r="XFD1048567" t="e" cm="1">
        <f t="array" ref="XFD1048567">solver_met</f>
        <v>#NAME?</v>
      </c>
    </row>
    <row r="1048568" spans="16384:16384" x14ac:dyDescent="0.3">
      <c r="XFD1048568" t="e" cm="1">
        <f t="array" ref="XFD1048568">solver_soc</f>
        <v>#NAME?</v>
      </c>
    </row>
    <row r="1048569" spans="16384:16384" x14ac:dyDescent="0.3">
      <c r="XFD1048569" t="e" cm="1">
        <f t="array" ref="XFD1048569">solver_lpt</f>
        <v>#NAME?</v>
      </c>
    </row>
    <row r="1048570" spans="16384:16384" x14ac:dyDescent="0.3">
      <c r="XFD1048570" t="e" cm="1">
        <f t="array" ref="XFD1048570">solver_lpp</f>
        <v>#NAME?</v>
      </c>
    </row>
    <row r="1048571" spans="16384:16384" x14ac:dyDescent="0.3">
      <c r="XFD1048571" t="e" cm="1">
        <f t="array" ref="XFD1048571">solver_gap</f>
        <v>#NAME?</v>
      </c>
    </row>
    <row r="1048572" spans="16384:16384" x14ac:dyDescent="0.3">
      <c r="XFD1048572" t="e" cm="1">
        <f t="array" ref="XFD1048572">solver_ips</f>
        <v>#NAME?</v>
      </c>
    </row>
    <row r="1048573" spans="16384:16384" x14ac:dyDescent="0.3">
      <c r="XFD1048573" t="e" cm="1">
        <f t="array" ref="XFD1048573">solver_fea</f>
        <v>#NAME?</v>
      </c>
    </row>
    <row r="1048574" spans="16384:16384" x14ac:dyDescent="0.3">
      <c r="XFD1048574" t="e" cm="1">
        <f t="array" ref="XFD1048574">solver_ipi</f>
        <v>#NAME?</v>
      </c>
    </row>
    <row r="1048575" spans="16384:16384" x14ac:dyDescent="0.3">
      <c r="XFD1048575" t="e" cm="1">
        <f t="array" ref="XFD1048575">solver_ipd</f>
        <v>#NAME?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D8AFE2D-064D-4C1C-985D-10CF46744B17}">
          <xm:f>Solver!1:1048576</xm:f>
        </x15:webExtension>
        <x15:webExtension appRef="{37E0849B-8667-4295-8C22-FF78F4E42882}">
          <xm:f>Solver!XFD1048550:XFD1048575</xm:f>
        </x15:webExtension>
        <x15:webExtension appRef="{1498D181-A9FE-47A1-B473-2228C7C5ED19}">
          <xm:f>Solver!$B$6</xm:f>
        </x15:webExtension>
      </x15:webExtens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BA3E-F5D6-4651-AED4-8946DADA20D5}">
  <dimension ref="A1:G29"/>
  <sheetViews>
    <sheetView showGridLines="0" topLeftCell="A3" workbookViewId="0"/>
  </sheetViews>
  <sheetFormatPr defaultRowHeight="14.4" x14ac:dyDescent="0.3"/>
  <cols>
    <col min="1" max="1" width="2.33203125" customWidth="1"/>
    <col min="2" max="2" width="6.109375" bestFit="1" customWidth="1"/>
    <col min="3" max="3" width="19.6640625" bestFit="1" customWidth="1"/>
    <col min="4" max="4" width="12.6640625" bestFit="1" customWidth="1"/>
    <col min="5" max="5" width="12.21875" bestFit="1" customWidth="1"/>
    <col min="6" max="6" width="10.44140625" bestFit="1" customWidth="1"/>
    <col min="7" max="7" width="12" bestFit="1" customWidth="1"/>
  </cols>
  <sheetData>
    <row r="1" spans="1:5" x14ac:dyDescent="0.3">
      <c r="A1" s="21" t="s">
        <v>26</v>
      </c>
    </row>
    <row r="2" spans="1:5" x14ac:dyDescent="0.3">
      <c r="A2" s="21" t="s">
        <v>27</v>
      </c>
    </row>
    <row r="3" spans="1:5" x14ac:dyDescent="0.3">
      <c r="A3" s="21" t="s">
        <v>28</v>
      </c>
    </row>
    <row r="4" spans="1:5" x14ac:dyDescent="0.3">
      <c r="A4" s="21" t="s">
        <v>29</v>
      </c>
    </row>
    <row r="5" spans="1:5" x14ac:dyDescent="0.3">
      <c r="A5" s="21" t="s">
        <v>30</v>
      </c>
    </row>
    <row r="6" spans="1:5" x14ac:dyDescent="0.3">
      <c r="A6" s="21"/>
      <c r="B6" t="s">
        <v>31</v>
      </c>
    </row>
    <row r="7" spans="1:5" x14ac:dyDescent="0.3">
      <c r="A7" s="21"/>
      <c r="B7" t="s">
        <v>32</v>
      </c>
    </row>
    <row r="8" spans="1:5" x14ac:dyDescent="0.3">
      <c r="A8" s="21"/>
      <c r="B8" t="s">
        <v>33</v>
      </c>
    </row>
    <row r="9" spans="1:5" x14ac:dyDescent="0.3">
      <c r="A9" s="21" t="s">
        <v>34</v>
      </c>
    </row>
    <row r="10" spans="1:5" x14ac:dyDescent="0.3">
      <c r="B10" t="s">
        <v>35</v>
      </c>
    </row>
    <row r="11" spans="1:5" x14ac:dyDescent="0.3">
      <c r="B11" t="s">
        <v>36</v>
      </c>
    </row>
    <row r="12" spans="1:5" x14ac:dyDescent="0.3">
      <c r="B12" t="s">
        <v>37</v>
      </c>
    </row>
    <row r="14" spans="1:5" ht="15" thickBot="1" x14ac:dyDescent="0.35">
      <c r="A14" t="s">
        <v>38</v>
      </c>
    </row>
    <row r="15" spans="1:5" ht="15" thickBot="1" x14ac:dyDescent="0.35">
      <c r="B15" s="23" t="s">
        <v>39</v>
      </c>
      <c r="C15" s="23" t="s">
        <v>40</v>
      </c>
      <c r="D15" s="23" t="s">
        <v>41</v>
      </c>
      <c r="E15" s="23" t="s">
        <v>42</v>
      </c>
    </row>
    <row r="16" spans="1:5" ht="15" thickBot="1" x14ac:dyDescent="0.35">
      <c r="B16" s="22" t="s">
        <v>50</v>
      </c>
      <c r="C16" s="22" t="s">
        <v>15</v>
      </c>
      <c r="D16" s="25">
        <v>1080</v>
      </c>
      <c r="E16" s="25">
        <v>5000</v>
      </c>
    </row>
    <row r="19" spans="1:7" ht="15" thickBot="1" x14ac:dyDescent="0.35">
      <c r="A19" t="s">
        <v>43</v>
      </c>
    </row>
    <row r="20" spans="1:7" ht="15" thickBot="1" x14ac:dyDescent="0.35">
      <c r="B20" s="23" t="s">
        <v>39</v>
      </c>
      <c r="C20" s="23" t="s">
        <v>40</v>
      </c>
      <c r="D20" s="23" t="s">
        <v>41</v>
      </c>
      <c r="E20" s="23" t="s">
        <v>42</v>
      </c>
      <c r="F20" s="23" t="s">
        <v>44</v>
      </c>
    </row>
    <row r="21" spans="1:7" x14ac:dyDescent="0.3">
      <c r="B21" s="24" t="s">
        <v>51</v>
      </c>
      <c r="C21" s="24" t="s">
        <v>11</v>
      </c>
      <c r="D21" s="24">
        <v>400</v>
      </c>
      <c r="E21" s="24">
        <v>401.76754903045537</v>
      </c>
      <c r="F21" s="24" t="s">
        <v>52</v>
      </c>
    </row>
    <row r="22" spans="1:7" ht="15" thickBot="1" x14ac:dyDescent="0.35">
      <c r="B22" s="22" t="s">
        <v>53</v>
      </c>
      <c r="C22" s="22" t="s">
        <v>12</v>
      </c>
      <c r="D22" s="26">
        <v>75</v>
      </c>
      <c r="E22" s="26">
        <v>84.426900000000003</v>
      </c>
      <c r="F22" s="22" t="s">
        <v>52</v>
      </c>
    </row>
    <row r="25" spans="1:7" ht="15" thickBot="1" x14ac:dyDescent="0.35">
      <c r="A25" t="s">
        <v>45</v>
      </c>
    </row>
    <row r="26" spans="1:7" ht="15" thickBot="1" x14ac:dyDescent="0.35">
      <c r="B26" s="23" t="s">
        <v>39</v>
      </c>
      <c r="C26" s="23" t="s">
        <v>40</v>
      </c>
      <c r="D26" s="23" t="s">
        <v>46</v>
      </c>
      <c r="E26" s="23" t="s">
        <v>47</v>
      </c>
      <c r="F26" s="23" t="s">
        <v>48</v>
      </c>
      <c r="G26" s="23" t="s">
        <v>49</v>
      </c>
    </row>
    <row r="27" spans="1:7" x14ac:dyDescent="0.3">
      <c r="B27" s="24" t="s">
        <v>50</v>
      </c>
      <c r="C27" s="24" t="s">
        <v>15</v>
      </c>
      <c r="D27" s="27">
        <v>5000</v>
      </c>
      <c r="E27" s="24" t="s">
        <v>54</v>
      </c>
      <c r="F27" s="24" t="s">
        <v>55</v>
      </c>
      <c r="G27" s="24">
        <v>0</v>
      </c>
    </row>
    <row r="28" spans="1:7" x14ac:dyDescent="0.3">
      <c r="B28" s="24" t="s">
        <v>51</v>
      </c>
      <c r="C28" s="24" t="s">
        <v>11</v>
      </c>
      <c r="D28" s="24">
        <v>401.76754903045537</v>
      </c>
      <c r="E28" s="24" t="s">
        <v>56</v>
      </c>
      <c r="F28" s="24" t="s">
        <v>57</v>
      </c>
      <c r="G28" s="24">
        <v>598.23245096954463</v>
      </c>
    </row>
    <row r="29" spans="1:7" ht="15" thickBot="1" x14ac:dyDescent="0.35">
      <c r="B29" s="22" t="s">
        <v>53</v>
      </c>
      <c r="C29" s="22" t="s">
        <v>12</v>
      </c>
      <c r="D29" s="26">
        <v>84.43</v>
      </c>
      <c r="E29" s="22" t="s">
        <v>58</v>
      </c>
      <c r="F29" s="22" t="s">
        <v>57</v>
      </c>
      <c r="G29" s="22">
        <v>15.573071837571277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5231-46ED-495A-9827-F61447D45EA5}">
  <dimension ref="A1:E15"/>
  <sheetViews>
    <sheetView showGridLines="0" workbookViewId="0">
      <selection activeCell="D32" sqref="D32"/>
    </sheetView>
  </sheetViews>
  <sheetFormatPr defaultRowHeight="14.4" x14ac:dyDescent="0.3"/>
  <cols>
    <col min="1" max="1" width="2.33203125" customWidth="1"/>
    <col min="2" max="2" width="6.109375" bestFit="1" customWidth="1"/>
    <col min="3" max="3" width="19.6640625" bestFit="1" customWidth="1"/>
    <col min="4" max="4" width="11" bestFit="1" customWidth="1"/>
    <col min="5" max="5" width="9.109375" bestFit="1" customWidth="1"/>
  </cols>
  <sheetData>
    <row r="1" spans="1:5" x14ac:dyDescent="0.3">
      <c r="A1" s="21" t="s">
        <v>59</v>
      </c>
    </row>
    <row r="2" spans="1:5" x14ac:dyDescent="0.3">
      <c r="A2" s="21" t="s">
        <v>27</v>
      </c>
    </row>
    <row r="3" spans="1:5" x14ac:dyDescent="0.3">
      <c r="A3" s="21" t="s">
        <v>28</v>
      </c>
    </row>
    <row r="6" spans="1:5" ht="15" thickBot="1" x14ac:dyDescent="0.35">
      <c r="A6" t="s">
        <v>43</v>
      </c>
    </row>
    <row r="7" spans="1:5" x14ac:dyDescent="0.3">
      <c r="B7" s="28"/>
      <c r="C7" s="28"/>
      <c r="D7" s="28" t="s">
        <v>60</v>
      </c>
      <c r="E7" s="28" t="s">
        <v>62</v>
      </c>
    </row>
    <row r="8" spans="1:5" ht="15" thickBot="1" x14ac:dyDescent="0.35">
      <c r="B8" s="29" t="s">
        <v>39</v>
      </c>
      <c r="C8" s="29" t="s">
        <v>40</v>
      </c>
      <c r="D8" s="29" t="s">
        <v>61</v>
      </c>
      <c r="E8" s="29" t="s">
        <v>63</v>
      </c>
    </row>
    <row r="9" spans="1:5" x14ac:dyDescent="0.3">
      <c r="B9" s="24" t="s">
        <v>51</v>
      </c>
      <c r="C9" s="24" t="s">
        <v>11</v>
      </c>
      <c r="D9" s="24">
        <v>401.76754903045537</v>
      </c>
      <c r="E9" s="24">
        <v>0</v>
      </c>
    </row>
    <row r="10" spans="1:5" ht="15" thickBot="1" x14ac:dyDescent="0.35">
      <c r="B10" s="22" t="s">
        <v>53</v>
      </c>
      <c r="C10" s="22" t="s">
        <v>12</v>
      </c>
      <c r="D10" s="22">
        <v>84.426900000000003</v>
      </c>
      <c r="E10" s="22">
        <v>0</v>
      </c>
    </row>
    <row r="12" spans="1:5" ht="15" thickBot="1" x14ac:dyDescent="0.35">
      <c r="A12" t="s">
        <v>45</v>
      </c>
    </row>
    <row r="13" spans="1:5" x14ac:dyDescent="0.3">
      <c r="B13" s="28"/>
      <c r="C13" s="28"/>
      <c r="D13" s="28" t="s">
        <v>60</v>
      </c>
      <c r="E13" s="28" t="s">
        <v>64</v>
      </c>
    </row>
    <row r="14" spans="1:5" ht="15" thickBot="1" x14ac:dyDescent="0.35">
      <c r="B14" s="29" t="s">
        <v>39</v>
      </c>
      <c r="C14" s="29" t="s">
        <v>40</v>
      </c>
      <c r="D14" s="29" t="s">
        <v>61</v>
      </c>
      <c r="E14" s="29" t="s">
        <v>65</v>
      </c>
    </row>
    <row r="15" spans="1:5" ht="15" thickBot="1" x14ac:dyDescent="0.35">
      <c r="B15" s="22" t="s">
        <v>50</v>
      </c>
      <c r="C15" s="22" t="s">
        <v>15</v>
      </c>
      <c r="D15" s="30">
        <v>5000</v>
      </c>
      <c r="E15" s="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TSXxs772Vd220CgYcmHruxZYb/fn7BMcxq453RDSQDk=-~3fhf506oWcjMMyJRQIhEHw==</id>
</project>
</file>

<file path=customXml/itemProps1.xml><?xml version="1.0" encoding="utf-8"?>
<ds:datastoreItem xmlns:ds="http://schemas.openxmlformats.org/officeDocument/2006/customXml" ds:itemID="{95A45E67-3004-4275-80EF-C5F6D27597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Goal Seek</vt:lpstr>
      <vt:lpstr>Goal Seek (2)</vt:lpstr>
      <vt:lpstr>Goal Seek (3)</vt:lpstr>
      <vt:lpstr>Scenario</vt:lpstr>
      <vt:lpstr>1 Variable Table</vt:lpstr>
      <vt:lpstr>2 Variable Table</vt:lpstr>
      <vt:lpstr>Solver</vt:lpstr>
      <vt:lpstr>Answer Report 1</vt:lpstr>
      <vt:lpstr>Sensitivity Report 1</vt:lpstr>
    </vt:vector>
  </TitlesOfParts>
  <Company>Pearson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Andy Ho</cp:lastModifiedBy>
  <cp:lastPrinted>2009-07-22T21:16:53Z</cp:lastPrinted>
  <dcterms:created xsi:type="dcterms:W3CDTF">2009-07-20T01:51:15Z</dcterms:created>
  <dcterms:modified xsi:type="dcterms:W3CDTF">2023-11-03T03:06:53Z</dcterms:modified>
</cp:coreProperties>
</file>