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/>
  <mc:AlternateContent xmlns:mc="http://schemas.openxmlformats.org/markup-compatibility/2006">
    <mc:Choice Requires="x15">
      <x15ac:absPath xmlns:x15ac="http://schemas.microsoft.com/office/spreadsheetml/2010/11/ac" url="D:\working\waccache\JN1PEPF00002768\EXCELCNV\8b5131d4-eb72-471a-89e8-1dd4b322dbdd\"/>
    </mc:Choice>
  </mc:AlternateContent>
  <xr:revisionPtr revIDLastSave="280" documentId="8_{0C2E5AC9-C061-43F1-B028-8B2255C858AF}" xr6:coauthVersionLast="47" xr6:coauthVersionMax="47" xr10:uidLastSave="{F5206B30-15FF-46F1-86EC-30823DCFF978}"/>
  <bookViews>
    <workbookView xWindow="-60" yWindow="-60" windowWidth="15480" windowHeight="11640" firstSheet="2" activeTab="2" xr2:uid="{144171C2-211C-410C-8B66-581EBA435B94}"/>
  </bookViews>
  <sheets>
    <sheet name="Sheet2" sheetId="3" r:id="rId1"/>
    <sheet name="Weekend box office report" sheetId="1" r:id="rId2"/>
    <sheet name="cleaned data" sheetId="4" r:id="rId3"/>
    <sheet name="Sheet5" sheetId="6" r:id="rId4"/>
    <sheet name="Sheet4" sheetId="5" r:id="rId5"/>
    <sheet name="Sheet1" sheetId="2" r:id="rId6"/>
  </sheets>
  <calcPr calcId="191028"/>
  <pivotCaches>
    <pivotCache cacheId="9845" r:id="rId7"/>
    <pivotCache cacheId="984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4" l="1"/>
  <c r="Q4" i="4"/>
  <c r="Q3" i="4"/>
  <c r="Q2" i="4"/>
  <c r="K2" i="5"/>
  <c r="K6" i="5"/>
  <c r="K5" i="5"/>
  <c r="K4" i="5"/>
  <c r="K3" i="5"/>
  <c r="K7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8" i="4"/>
  <c r="O24" i="4"/>
  <c r="O25" i="4"/>
  <c r="O26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7" i="4"/>
  <c r="O49" i="4"/>
  <c r="O50" i="4"/>
  <c r="O52" i="4"/>
  <c r="O43" i="4"/>
  <c r="O44" i="4"/>
  <c r="O48" i="4"/>
  <c r="O51" i="4"/>
  <c r="O54" i="4"/>
  <c r="O17" i="4"/>
  <c r="O19" i="4"/>
  <c r="O20" i="4"/>
  <c r="O21" i="4"/>
  <c r="O22" i="4"/>
  <c r="O23" i="4"/>
  <c r="O27" i="4"/>
  <c r="O46" i="4"/>
  <c r="O45" i="4"/>
  <c r="O53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8" i="4"/>
  <c r="N24" i="4"/>
  <c r="N25" i="4"/>
  <c r="N26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7" i="4"/>
  <c r="N49" i="4"/>
  <c r="N50" i="4"/>
  <c r="N52" i="4"/>
  <c r="N43" i="4"/>
  <c r="N44" i="4"/>
  <c r="N48" i="4"/>
  <c r="N51" i="4"/>
  <c r="N54" i="4"/>
  <c r="N17" i="4"/>
  <c r="N19" i="4"/>
  <c r="N20" i="4"/>
  <c r="N21" i="4"/>
  <c r="N22" i="4"/>
  <c r="N23" i="4"/>
  <c r="N27" i="4"/>
  <c r="N46" i="4"/>
  <c r="N45" i="4"/>
  <c r="N53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8" i="4"/>
  <c r="M24" i="4"/>
  <c r="M25" i="4"/>
  <c r="M26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7" i="4"/>
  <c r="M49" i="4"/>
  <c r="M50" i="4"/>
  <c r="M52" i="4"/>
  <c r="M43" i="4"/>
  <c r="M44" i="4"/>
  <c r="M48" i="4"/>
  <c r="M51" i="4"/>
  <c r="M54" i="4"/>
  <c r="M17" i="4"/>
  <c r="M19" i="4"/>
  <c r="M20" i="4"/>
  <c r="M21" i="4"/>
  <c r="M22" i="4"/>
  <c r="M23" i="4"/>
  <c r="M27" i="4"/>
  <c r="M46" i="4"/>
  <c r="M45" i="4"/>
  <c r="M53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8" i="4"/>
  <c r="L24" i="4"/>
  <c r="L25" i="4"/>
  <c r="L26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7" i="4"/>
  <c r="L49" i="4"/>
  <c r="L50" i="4"/>
  <c r="L52" i="4"/>
  <c r="L43" i="4"/>
  <c r="L44" i="4"/>
  <c r="L48" i="4"/>
  <c r="L51" i="4"/>
  <c r="L54" i="4"/>
  <c r="L17" i="4"/>
  <c r="L19" i="4"/>
  <c r="L20" i="4"/>
  <c r="L21" i="4"/>
  <c r="L22" i="4"/>
  <c r="L23" i="4"/>
  <c r="L27" i="4"/>
  <c r="L46" i="4"/>
  <c r="L45" i="4"/>
  <c r="L53" i="4"/>
  <c r="L2" i="4"/>
  <c r="K3" i="4"/>
  <c r="K4" i="4"/>
  <c r="K5" i="4"/>
  <c r="K6" i="4"/>
  <c r="K8" i="4"/>
  <c r="K9" i="4"/>
  <c r="K10" i="4"/>
  <c r="K11" i="4"/>
  <c r="K12" i="4"/>
  <c r="K13" i="4"/>
  <c r="K14" i="4"/>
  <c r="K15" i="4"/>
  <c r="K16" i="4"/>
  <c r="K18" i="4"/>
  <c r="K24" i="4"/>
  <c r="K25" i="4"/>
  <c r="K26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7" i="4"/>
  <c r="K49" i="4"/>
  <c r="K50" i="4"/>
  <c r="K52" i="4"/>
  <c r="K43" i="4"/>
  <c r="K44" i="4"/>
  <c r="K48" i="4"/>
  <c r="K51" i="4"/>
  <c r="K54" i="4"/>
  <c r="K17" i="4"/>
  <c r="K19" i="4"/>
  <c r="K20" i="4"/>
  <c r="K21" i="4"/>
  <c r="K22" i="4"/>
  <c r="K23" i="4"/>
  <c r="K27" i="4"/>
  <c r="K46" i="4"/>
  <c r="K45" i="4"/>
  <c r="K53" i="4"/>
  <c r="K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<sst xmlns="http://schemas.openxmlformats.org/spreadsheetml/2006/main" count="591" uniqueCount="198">
  <si>
    <t>Country of Origin</t>
  </si>
  <si>
    <t>Count of Film</t>
  </si>
  <si>
    <t>India</t>
  </si>
  <si>
    <t>South Korea</t>
  </si>
  <si>
    <t>UK</t>
  </si>
  <si>
    <t>UK/USA</t>
  </si>
  <si>
    <t>USA</t>
  </si>
  <si>
    <t>USA/Canada</t>
  </si>
  <si>
    <t>USA/Sweden</t>
  </si>
  <si>
    <t>USA/UK/Germany</t>
  </si>
  <si>
    <t>Grand Total</t>
  </si>
  <si>
    <t>Rank</t>
  </si>
  <si>
    <t>Film</t>
  </si>
  <si>
    <t>Weekend Gross</t>
  </si>
  <si>
    <t>Distributor</t>
  </si>
  <si>
    <t>% change on last week</t>
  </si>
  <si>
    <t>Weeks on release</t>
  </si>
  <si>
    <t>Number of cinemas</t>
  </si>
  <si>
    <t>Site average</t>
  </si>
  <si>
    <t>Total Gross to date</t>
  </si>
  <si>
    <t>TOTAL WEEKEND GROSS</t>
  </si>
  <si>
    <t>AVERAGE WEEKEND GROSS</t>
  </si>
  <si>
    <t>MAXIMUM WEEKEND GROSS</t>
  </si>
  <si>
    <t>MINIMUN WEEKEND GROSS</t>
  </si>
  <si>
    <t>AVERAGE PER CINEMA</t>
  </si>
  <si>
    <t>Lilo &amp; Stitch</t>
  </si>
  <si>
    <t>Disney</t>
  </si>
  <si>
    <t>Mission: Impossible - The Final Reckoning</t>
  </si>
  <si>
    <t>Paramount</t>
  </si>
  <si>
    <t>Karate Kid: Legends</t>
  </si>
  <si>
    <t>Sony Pictures</t>
  </si>
  <si>
    <t>-</t>
  </si>
  <si>
    <t>Hello to Jason Isaacs</t>
  </si>
  <si>
    <t>The Salt Path</t>
  </si>
  <si>
    <t>Black Bear</t>
  </si>
  <si>
    <t>Peppa Meets The Baby Cinema Experience</t>
  </si>
  <si>
    <t>Trafalgar</t>
  </si>
  <si>
    <t>Final Destination: Bloodlines</t>
  </si>
  <si>
    <t>Warner Bros</t>
  </si>
  <si>
    <t>The Phoenician Scheme</t>
  </si>
  <si>
    <t>Universal</t>
  </si>
  <si>
    <t>Doctor Who - The Two Episode Finale (Wish World &amp; The Reality War)</t>
  </si>
  <si>
    <t>CinemaLive</t>
  </si>
  <si>
    <t>Thunderbolts*</t>
  </si>
  <si>
    <t>Sinners</t>
  </si>
  <si>
    <t>A Minecraft Movie</t>
  </si>
  <si>
    <t>The Ballad Of Wallis Island</t>
  </si>
  <si>
    <t>Saunkan Saunkanay 2</t>
  </si>
  <si>
    <t>AA Films UK</t>
  </si>
  <si>
    <t>j-hope Tour 'HOPE ON THE STAGE' In JAPAN: LIVE VIEWING (Concert)</t>
  </si>
  <si>
    <t>Il Barbiere Di Siviglia - Met Opera 2025 (Opera)</t>
  </si>
  <si>
    <t>Total</t>
  </si>
  <si>
    <t>Note: 'Weekend gross' figures will include Previews where applicable see Comments section below for more detail</t>
  </si>
  <si>
    <t>Other UK films</t>
  </si>
  <si>
    <t>Ocean With David Attenborough</t>
  </si>
  <si>
    <t>UK/Monaco/USA</t>
  </si>
  <si>
    <t>Altitude</t>
  </si>
  <si>
    <t>The Penguin Lessons</t>
  </si>
  <si>
    <t>UK/Spain/Ireland</t>
  </si>
  <si>
    <t>Lionsgate</t>
  </si>
  <si>
    <t>Darling (60th Anniversary 4K Restoration)</t>
  </si>
  <si>
    <t>StudioCanal</t>
  </si>
  <si>
    <t>Bogancloch</t>
  </si>
  <si>
    <t>UK/Grermany</t>
  </si>
  <si>
    <t>New Wave</t>
  </si>
  <si>
    <t>Warfare</t>
  </si>
  <si>
    <t>A24</t>
  </si>
  <si>
    <t>Exhibition On Screen: Michelangelo: Love &amp; Death 2025 Encore (Exhibition)</t>
  </si>
  <si>
    <t>Seventh Art Production</t>
  </si>
  <si>
    <t>Disney's Snow White</t>
  </si>
  <si>
    <t>Hallow Road</t>
  </si>
  <si>
    <t>UK/Ireland/Czechia</t>
  </si>
  <si>
    <t>Billy Elliot: The Musical Live (Re: 2024) (Theatre)</t>
  </si>
  <si>
    <t>Antarctica 3D</t>
  </si>
  <si>
    <t>UK/Canada/USA</t>
  </si>
  <si>
    <t>Independent</t>
  </si>
  <si>
    <t>Six The Musical (Musical)</t>
  </si>
  <si>
    <t>Labyrinth (Re: 2013)</t>
  </si>
  <si>
    <t>Park Circus</t>
  </si>
  <si>
    <t>A Passage To India</t>
  </si>
  <si>
    <t>Cannon/EMI</t>
  </si>
  <si>
    <t>28 Days Later (Re: 2025)</t>
  </si>
  <si>
    <t>Eyes Wide Shut (20th Anniversary) + Never Just A Dream: Stanley Kubrick And Eyes Wide Shut</t>
  </si>
  <si>
    <t>Mr. Burton</t>
  </si>
  <si>
    <t>Icon</t>
  </si>
  <si>
    <t>Pride &amp; Prejudice (20th Anniversary)</t>
  </si>
  <si>
    <t>UK/USA/France</t>
  </si>
  <si>
    <t>Fantastic Mr. Fox</t>
  </si>
  <si>
    <t>20th Century Fox</t>
  </si>
  <si>
    <t>The Return</t>
  </si>
  <si>
    <t>UK/Italy/Greece/France</t>
  </si>
  <si>
    <t>Modern Films</t>
  </si>
  <si>
    <t>Ballet To Broadway: Wheeldon Works - ROH London 2025 (Ballet)</t>
  </si>
  <si>
    <t>Tabby McTat</t>
  </si>
  <si>
    <t>Magic Light Pictures</t>
  </si>
  <si>
    <t>The Importance Of Being Earnest - NT Live 2025 (Theatre)</t>
  </si>
  <si>
    <t>National Theatre</t>
  </si>
  <si>
    <t>Bonnie &amp; Clyde The Musical (Theatre)</t>
  </si>
  <si>
    <t>Mamma Mia!</t>
  </si>
  <si>
    <t>UK/USA/Sweden</t>
  </si>
  <si>
    <t> </t>
  </si>
  <si>
    <t>Holding Back The Years - 40 Years Of Simply Red Live In Santiago (Concert)</t>
  </si>
  <si>
    <t>UK/Chile</t>
  </si>
  <si>
    <t>Source Entertainment</t>
  </si>
  <si>
    <t>Pip And Posy And Friends</t>
  </si>
  <si>
    <t>Other new releases</t>
  </si>
  <si>
    <t>The Ritual</t>
  </si>
  <si>
    <t>Unko Sweater</t>
  </si>
  <si>
    <t>Nepal</t>
  </si>
  <si>
    <t>House of Advertising</t>
  </si>
  <si>
    <t>Bhairavam</t>
  </si>
  <si>
    <t>Prathyangira Cinemas</t>
  </si>
  <si>
    <t>Khaleja (Re: 2025)</t>
  </si>
  <si>
    <t>Detective Kien: The Headless Horror</t>
  </si>
  <si>
    <t>Vietnam/Australia</t>
  </si>
  <si>
    <t>3388 Films</t>
  </si>
  <si>
    <t>Along Came Love</t>
  </si>
  <si>
    <t>France/Belgium</t>
  </si>
  <si>
    <t>Curzon</t>
  </si>
  <si>
    <t>Azadi</t>
  </si>
  <si>
    <t>RFT Films</t>
  </si>
  <si>
    <t>Azadi (Ireland)</t>
  </si>
  <si>
    <t>2G Entertainments</t>
  </si>
  <si>
    <t>Mongrel</t>
  </si>
  <si>
    <t>Taiwan/France/Singapore</t>
  </si>
  <si>
    <t>Day for Night</t>
  </si>
  <si>
    <t>Ace</t>
  </si>
  <si>
    <t>Comments on this week's top 15 results</t>
  </si>
  <si>
    <t>Rolling 52 week ranking: 11</t>
  </si>
  <si>
    <t/>
  </si>
  <si>
    <t>UK films in top 15: 6</t>
  </si>
  <si>
    <t>UK* share of top 15 gross this weekend:  39.5%</t>
  </si>
  <si>
    <t>UK* share of top 15 overall gross:  15.1%</t>
  </si>
  <si>
    <t>Against last weekend: -20.2%</t>
  </si>
  <si>
    <t>Against same weekend last year: +151.3%</t>
  </si>
  <si>
    <t>Against rolling 52 week norm: +35.2%</t>
  </si>
  <si>
    <t>* Includes domestic productions and co-productions</t>
  </si>
  <si>
    <t>Notes for Top 15 table:</t>
  </si>
  <si>
    <t>Lilo &amp; Stitch (Walt Disney Int'l) - Fall-off without previews is 23%</t>
  </si>
  <si>
    <t>Mission: Impossible - The Final Reckoning (Paramount Int'l) - Fall-off without previews is 44%</t>
  </si>
  <si>
    <t>Karate Kid: Legends (Sony Int'l) - Includes £919725 from 536 previews</t>
  </si>
  <si>
    <t>The Salt Path (Black Bear) - Includes £82296 from 114 previews</t>
  </si>
  <si>
    <t>The Ballad Of Wallis Island (Universal Int'l) - Includes £14823 from 29 previews</t>
  </si>
  <si>
    <t>Openers next week:</t>
  </si>
  <si>
    <t>Aabhyanthara Kuttavaali</t>
  </si>
  <si>
    <t xml:space="preserve"> - </t>
  </si>
  <si>
    <t>Badmashulu</t>
  </si>
  <si>
    <t>Ballerina</t>
  </si>
  <si>
    <t>The Boxer From Somewhere Else: The Ken Buchanan Story</t>
  </si>
  <si>
    <t>Ajamax</t>
  </si>
  <si>
    <t>Clown In A Cornfield</t>
  </si>
  <si>
    <t>USA/UK/Canada/Luxembourg</t>
  </si>
  <si>
    <t>Entertainment Film Dist.</t>
  </si>
  <si>
    <t>Dan Da Dan: Evil Eye</t>
  </si>
  <si>
    <t>Japan</t>
  </si>
  <si>
    <t>Anime</t>
  </si>
  <si>
    <t>Dangerous Animals</t>
  </si>
  <si>
    <t>USA/Australia/Canada</t>
  </si>
  <si>
    <t>Vertigo Releasing</t>
  </si>
  <si>
    <t>The Encampments</t>
  </si>
  <si>
    <t>Watermelon Pictures</t>
  </si>
  <si>
    <t>Falling Into Place</t>
  </si>
  <si>
    <t>UK/Germany</t>
  </si>
  <si>
    <t>Bulldog Film Distribution</t>
  </si>
  <si>
    <t>Goebbels And The Fuhrer</t>
  </si>
  <si>
    <t>Germany/Slovakia</t>
  </si>
  <si>
    <t>Miracle/Dazzler</t>
  </si>
  <si>
    <t>Housefull 5 A</t>
  </si>
  <si>
    <t>Bakrania</t>
  </si>
  <si>
    <t>Housefull 5 B</t>
  </si>
  <si>
    <t>Juliet And Romeo</t>
  </si>
  <si>
    <t>Love Guru</t>
  </si>
  <si>
    <t>Pakistan/UK</t>
  </si>
  <si>
    <t>Paramasivan Fathima</t>
  </si>
  <si>
    <t>The Piano Teacher (Re: 2025)</t>
  </si>
  <si>
    <t>Austria/France/Germany</t>
  </si>
  <si>
    <t>Queering Blackpool</t>
  </si>
  <si>
    <t>Restart</t>
  </si>
  <si>
    <t>Egypt</t>
  </si>
  <si>
    <t>Ceema Entertainment</t>
  </si>
  <si>
    <t>Showgirls (30th Anniversary)</t>
  </si>
  <si>
    <t>Siccin 8</t>
  </si>
  <si>
    <t>Turkey</t>
  </si>
  <si>
    <t>Cinedex OG</t>
  </si>
  <si>
    <t>Thug Life</t>
  </si>
  <si>
    <t>DG Tech</t>
  </si>
  <si>
    <t>Vysanasametham Bandhumithradhikal</t>
  </si>
  <si>
    <t>RFT Film</t>
  </si>
  <si>
    <t>Vysanasametham Bandhumithradhikal (Ireland)</t>
  </si>
  <si>
    <t>SITE AVERAGE PER CINEMA</t>
  </si>
  <si>
    <t>MINIMUM WEEKEND GROSS</t>
  </si>
  <si>
    <t>Stage Description</t>
  </si>
  <si>
    <t>Film Count (calculated)</t>
  </si>
  <si>
    <t>All Films</t>
  </si>
  <si>
    <t>Films &gt; £10,000</t>
  </si>
  <si>
    <t>Films &gt; £100,000</t>
  </si>
  <si>
    <t>Films &gt; £1,000,000</t>
  </si>
  <si>
    <t>Top 5 Grossing Films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</si>
</sst>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&quot;£&quot;* #,##0_-;\-&quot;£&quot;* #,##0_-;_-&quot;£&quot;* &quot;-&quot;??_-;_-@_-"/>
    <numFmt numFmtId="167" formatCode="_-* #,##0.00_-;\-* #,##0.00_-;_-* \-??_-;_-@_-"/>
    <numFmt numFmtId="168" formatCode="_(* #,##0_);_(* \(#,##0\);_(* &quot;-&quot;??_);_(@_)"/>
    <numFmt numFmtId="169" formatCode="0_);\(0\)"/>
  </numFmts>
  <fonts count="15">
    <font>
      <sz val="11"/>
      <color theme="1"/>
      <name val="Aptos Narrow"/>
      <family val="2"/>
      <scheme val="minor"/>
    </font>
    <font>
      <i/>
      <sz val="9"/>
      <name val="Calibri"/>
      <family val="2"/>
      <charset val="1"/>
    </font>
    <font>
      <sz val="10"/>
      <name val="Arial"/>
      <family val="2"/>
      <charset val="1"/>
    </font>
    <font>
      <sz val="10"/>
      <name val="Arial Unicode MS"/>
      <family val="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scheme val="minor"/>
    </font>
    <font>
      <b/>
      <sz val="11"/>
      <color rgb="FF000000"/>
      <name val="Aptos Narrow"/>
      <family val="2"/>
      <scheme val="minor"/>
    </font>
    <font>
      <sz val="9.6"/>
      <color theme="1"/>
      <name val="FkGroteskNeue"/>
      <charset val="1"/>
    </font>
    <font>
      <sz val="9.6"/>
      <color theme="1"/>
      <name val="FkGroteskNeue"/>
      <charset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165" fontId="4" fillId="0" borderId="0" applyFont="0" applyFill="0" applyBorder="0" applyAlignment="0" applyProtection="0"/>
    <xf numFmtId="167" fontId="3" fillId="0" borderId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</cellStyleXfs>
  <cellXfs count="63">
    <xf numFmtId="0" fontId="0" fillId="0" borderId="0" xfId="0"/>
    <xf numFmtId="0" fontId="6" fillId="0" borderId="0" xfId="0" applyFont="1"/>
    <xf numFmtId="166" fontId="4" fillId="0" borderId="0" xfId="3" applyNumberFormat="1" applyFont="1"/>
    <xf numFmtId="9" fontId="4" fillId="0" borderId="0" xfId="5" applyFont="1" applyAlignment="1">
      <alignment horizontal="right"/>
    </xf>
    <xf numFmtId="0" fontId="0" fillId="0" borderId="0" xfId="0" applyAlignment="1">
      <alignment horizontal="right"/>
    </xf>
    <xf numFmtId="166" fontId="4" fillId="0" borderId="0" xfId="3" applyNumberFormat="1" applyFont="1" applyAlignment="1">
      <alignment horizontal="right"/>
    </xf>
    <xf numFmtId="0" fontId="5" fillId="0" borderId="0" xfId="0" applyFont="1"/>
    <xf numFmtId="1" fontId="7" fillId="3" borderId="0" xfId="4" applyNumberFormat="1" applyFont="1" applyFill="1" applyAlignment="1">
      <alignment horizontal="left" wrapText="1" shrinkToFit="1"/>
    </xf>
    <xf numFmtId="3" fontId="8" fillId="0" borderId="0" xfId="2" applyNumberFormat="1" applyFont="1" applyFill="1" applyBorder="1" applyAlignment="1" applyProtection="1">
      <alignment horizontal="right" indent="1"/>
    </xf>
    <xf numFmtId="0" fontId="0" fillId="0" borderId="0" xfId="0" applyAlignment="1">
      <alignment horizontal="left" indent="1"/>
    </xf>
    <xf numFmtId="166" fontId="4" fillId="0" borderId="0" xfId="3" applyNumberFormat="1" applyFont="1" applyFill="1" applyAlignment="1">
      <alignment horizontal="left" indent="1"/>
    </xf>
    <xf numFmtId="9" fontId="4" fillId="0" borderId="0" xfId="5" applyFont="1" applyFill="1" applyAlignment="1">
      <alignment horizontal="right"/>
    </xf>
    <xf numFmtId="166" fontId="4" fillId="0" borderId="0" xfId="3" applyNumberFormat="1" applyFont="1" applyFill="1" applyAlignment="1">
      <alignment horizontal="right" indent="1"/>
    </xf>
    <xf numFmtId="1" fontId="7" fillId="2" borderId="0" xfId="4" applyNumberFormat="1" applyFont="1" applyFill="1" applyAlignment="1">
      <alignment horizontal="right" shrinkToFit="1"/>
    </xf>
    <xf numFmtId="1" fontId="7" fillId="2" borderId="0" xfId="4" applyNumberFormat="1" applyFont="1" applyFill="1" applyAlignment="1">
      <alignment horizontal="left" shrinkToFit="1"/>
    </xf>
    <xf numFmtId="1" fontId="7" fillId="3" borderId="0" xfId="4" applyNumberFormat="1" applyFont="1" applyFill="1" applyAlignment="1">
      <alignment horizontal="left" indent="1" shrinkToFit="1"/>
    </xf>
    <xf numFmtId="9" fontId="9" fillId="3" borderId="0" xfId="5" applyFont="1" applyFill="1" applyAlignment="1">
      <alignment horizontal="right" shrinkToFit="1"/>
    </xf>
    <xf numFmtId="1" fontId="9" fillId="3" borderId="0" xfId="4" applyNumberFormat="1" applyFont="1" applyFill="1" applyAlignment="1">
      <alignment horizontal="right" shrinkToFit="1"/>
    </xf>
    <xf numFmtId="166" fontId="9" fillId="3" borderId="0" xfId="3" applyNumberFormat="1" applyFont="1" applyFill="1" applyAlignment="1">
      <alignment horizontal="right" shrinkToFit="1"/>
    </xf>
    <xf numFmtId="1" fontId="7" fillId="0" borderId="0" xfId="4" applyNumberFormat="1" applyFont="1" applyAlignment="1">
      <alignment horizontal="right" shrinkToFit="1"/>
    </xf>
    <xf numFmtId="1" fontId="7" fillId="0" borderId="0" xfId="4" applyNumberFormat="1" applyFont="1" applyAlignment="1">
      <alignment horizontal="left" indent="1" shrinkToFit="1"/>
    </xf>
    <xf numFmtId="166" fontId="6" fillId="0" borderId="0" xfId="3" applyNumberFormat="1" applyFont="1" applyFill="1" applyAlignment="1">
      <alignment horizontal="left" indent="1"/>
    </xf>
    <xf numFmtId="1" fontId="7" fillId="0" borderId="0" xfId="4" applyNumberFormat="1" applyFont="1" applyAlignment="1">
      <alignment horizontal="left" wrapText="1" shrinkToFit="1"/>
    </xf>
    <xf numFmtId="9" fontId="9" fillId="0" borderId="0" xfId="5" applyFont="1" applyFill="1" applyAlignment="1">
      <alignment horizontal="right" shrinkToFit="1"/>
    </xf>
    <xf numFmtId="1" fontId="9" fillId="0" borderId="0" xfId="4" applyNumberFormat="1" applyFont="1" applyAlignment="1">
      <alignment horizontal="right" shrinkToFit="1"/>
    </xf>
    <xf numFmtId="166" fontId="9" fillId="0" borderId="0" xfId="3" applyNumberFormat="1" applyFont="1" applyFill="1" applyAlignment="1">
      <alignment horizontal="right" shrinkToFit="1"/>
    </xf>
    <xf numFmtId="1" fontId="10" fillId="0" borderId="0" xfId="4" applyNumberFormat="1" applyFont="1" applyAlignment="1">
      <alignment horizontal="left"/>
    </xf>
    <xf numFmtId="168" fontId="4" fillId="0" borderId="0" xfId="1" applyNumberFormat="1" applyFont="1" applyAlignment="1">
      <alignment horizontal="right"/>
    </xf>
    <xf numFmtId="168" fontId="4" fillId="0" borderId="0" xfId="1" applyNumberFormat="1" applyFont="1"/>
    <xf numFmtId="1" fontId="1" fillId="0" borderId="0" xfId="4" applyNumberFormat="1" applyFont="1" applyAlignment="1">
      <alignment horizontal="left"/>
    </xf>
    <xf numFmtId="1" fontId="7" fillId="3" borderId="0" xfId="4" applyNumberFormat="1" applyFont="1" applyFill="1" applyAlignment="1">
      <alignment horizontal="left" vertical="top" wrapText="1" shrinkToFit="1"/>
    </xf>
    <xf numFmtId="0" fontId="0" fillId="0" borderId="0" xfId="0" pivotButton="1"/>
    <xf numFmtId="0" fontId="0" fillId="0" borderId="0" xfId="0" applyNumberFormat="1"/>
    <xf numFmtId="169" fontId="7" fillId="3" borderId="0" xfId="4" applyNumberFormat="1" applyFont="1" applyFill="1" applyAlignment="1">
      <alignment horizontal="left" vertical="top" wrapText="1" shrinkToFit="1"/>
    </xf>
    <xf numFmtId="169" fontId="0" fillId="0" borderId="0" xfId="0" applyNumberFormat="1"/>
    <xf numFmtId="169" fontId="4" fillId="0" borderId="0" xfId="3" applyNumberFormat="1" applyFont="1" applyFill="1" applyAlignment="1">
      <alignment horizontal="right" indent="1"/>
    </xf>
    <xf numFmtId="0" fontId="11" fillId="0" borderId="0" xfId="0" applyFont="1"/>
    <xf numFmtId="169" fontId="0" fillId="0" borderId="0" xfId="0" applyNumberFormat="1" applyAlignment="1"/>
    <xf numFmtId="169" fontId="4" fillId="0" borderId="0" xfId="3" applyNumberFormat="1" applyFont="1" applyFill="1" applyAlignment="1">
      <alignment horizontal="left" indent="8"/>
    </xf>
    <xf numFmtId="169" fontId="4" fillId="0" borderId="0" xfId="3" applyNumberFormat="1" applyFont="1" applyFill="1" applyAlignment="1">
      <alignment horizontal="left" indent="9"/>
    </xf>
    <xf numFmtId="169" fontId="4" fillId="0" borderId="0" xfId="3" applyNumberFormat="1" applyFont="1" applyFill="1" applyAlignment="1">
      <alignment horizontal="left" indent="11"/>
    </xf>
    <xf numFmtId="169" fontId="4" fillId="0" borderId="0" xfId="3" applyNumberFormat="1" applyFont="1" applyFill="1" applyAlignment="1">
      <alignment horizontal="left" indent="12"/>
    </xf>
    <xf numFmtId="169" fontId="4" fillId="0" borderId="0" xfId="3" applyNumberFormat="1" applyFont="1" applyFill="1" applyAlignment="1">
      <alignment horizontal="left" vertical="top" indent="11"/>
    </xf>
    <xf numFmtId="1" fontId="7" fillId="3" borderId="1" xfId="4" applyNumberFormat="1" applyFont="1" applyFill="1" applyBorder="1" applyAlignment="1">
      <alignment horizontal="left" vertical="top" wrapText="1" shrinkToFit="1"/>
    </xf>
    <xf numFmtId="1" fontId="7" fillId="3" borderId="2" xfId="4" applyNumberFormat="1" applyFont="1" applyFill="1" applyBorder="1" applyAlignment="1">
      <alignment horizontal="left" vertical="top" wrapText="1" shrinkToFit="1"/>
    </xf>
    <xf numFmtId="169" fontId="7" fillId="3" borderId="2" xfId="4" applyNumberFormat="1" applyFont="1" applyFill="1" applyBorder="1" applyAlignment="1">
      <alignment horizontal="left" vertical="top" wrapText="1" shrinkToFit="1"/>
    </xf>
    <xf numFmtId="0" fontId="12" fillId="4" borderId="2" xfId="0" applyFont="1" applyFill="1" applyBorder="1"/>
    <xf numFmtId="3" fontId="8" fillId="5" borderId="1" xfId="2" applyNumberFormat="1" applyFont="1" applyFill="1" applyBorder="1" applyAlignment="1">
      <alignment horizontal="right" indent="1"/>
    </xf>
    <xf numFmtId="0" fontId="0" fillId="5" borderId="2" xfId="0" applyFont="1" applyFill="1" applyBorder="1" applyAlignment="1">
      <alignment horizontal="left" indent="1"/>
    </xf>
    <xf numFmtId="169" fontId="0" fillId="5" borderId="2" xfId="0" applyNumberFormat="1" applyFont="1" applyFill="1" applyBorder="1"/>
    <xf numFmtId="9" fontId="0" fillId="5" borderId="2" xfId="5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2" xfId="0" applyFont="1" applyFill="1" applyBorder="1"/>
    <xf numFmtId="3" fontId="8" fillId="0" borderId="1" xfId="2" applyNumberFormat="1" applyFont="1" applyBorder="1" applyAlignment="1">
      <alignment horizontal="right" indent="1"/>
    </xf>
    <xf numFmtId="0" fontId="0" fillId="0" borderId="2" xfId="0" applyFont="1" applyBorder="1" applyAlignment="1">
      <alignment horizontal="left" indent="1"/>
    </xf>
    <xf numFmtId="169" fontId="0" fillId="0" borderId="2" xfId="0" applyNumberFormat="1" applyFont="1" applyBorder="1"/>
    <xf numFmtId="9" fontId="0" fillId="0" borderId="2" xfId="5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2" xfId="0" applyFont="1" applyBorder="1"/>
    <xf numFmtId="0" fontId="0" fillId="6" borderId="0" xfId="0" applyFill="1"/>
    <xf numFmtId="0" fontId="0" fillId="7" borderId="0" xfId="0" applyFill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</cellXfs>
  <cellStyles count="6">
    <cellStyle name="Comma" xfId="1" builtinId="3"/>
    <cellStyle name="Comma 3 2 2" xfId="2" xr:uid="{7B7812E8-E766-4D3D-A3A6-C77E0CA8A035}"/>
    <cellStyle name="Currency" xfId="3" builtinId="4"/>
    <cellStyle name="Normal" xfId="0" builtinId="0"/>
    <cellStyle name="Normal_Sheet1" xfId="4" xr:uid="{78C42737-3C0C-474C-A9D3-14DC0D8DBAA7}"/>
    <cellStyle name="Percent" xfId="5" builtinId="5"/>
  </cellStyles>
  <dxfs count="27"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numFmt numFmtId="169" formatCode="0_);\(0\)"/>
    </dxf>
    <dxf>
      <numFmt numFmtId="169" formatCode="0_);\(0\)"/>
    </dxf>
    <dxf>
      <numFmt numFmtId="169" formatCode="0_);\(0\)"/>
    </dxf>
    <dxf>
      <numFmt numFmtId="169" formatCode="0_);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0_);\(0\)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0_);\(0\)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0_);\(0\)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'Weekend box office report'!$B$2:$B$6</c:f>
              <c:strCache>
                <c:ptCount val="5"/>
                <c:pt idx="0">
                  <c:v>Lilo &amp; Stitch</c:v>
                </c:pt>
                <c:pt idx="1">
                  <c:v>Mission: Impossible - The Final Reckoning</c:v>
                </c:pt>
                <c:pt idx="2">
                  <c:v>Karate Kid: Legends</c:v>
                </c:pt>
                <c:pt idx="3">
                  <c:v>The Salt Path</c:v>
                </c:pt>
                <c:pt idx="4">
                  <c:v>Peppa Meets The Baby Cinema Experience</c:v>
                </c:pt>
              </c:strCache>
            </c:strRef>
          </c:cat>
          <c:val>
            <c:numRef>
              <c:f>'Weekend box office report'!$D$2:$D$6</c:f>
              <c:numCache>
                <c:formatCode>General</c:formatCode>
                <c:ptCount val="5"/>
                <c:pt idx="0">
                  <c:v>6139574</c:v>
                </c:pt>
                <c:pt idx="1">
                  <c:v>3454871</c:v>
                </c:pt>
                <c:pt idx="2">
                  <c:v>2592601</c:v>
                </c:pt>
                <c:pt idx="3">
                  <c:v>1479569</c:v>
                </c:pt>
                <c:pt idx="4">
                  <c:v>1065856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B-4C9C-8898-03C77DBE9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3164807"/>
        <c:axId val="1398813703"/>
      </c:barChart>
      <c:catAx>
        <c:axId val="1633164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13703"/>
        <c:crosses val="autoZero"/>
        <c:auto val="1"/>
        <c:lblAlgn val="ctr"/>
        <c:lblOffset val="100"/>
        <c:noMultiLvlLbl val="0"/>
      </c:catAx>
      <c:valAx>
        <c:axId val="1398813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64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Weekend Gross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Sheet4!$B$2:$B$6</c:f>
              <c:strCache>
                <c:ptCount val="5"/>
                <c:pt idx="0">
                  <c:v>Lilo &amp; Stitch</c:v>
                </c:pt>
                <c:pt idx="1">
                  <c:v>Mission: Impossible - The Final Reckoning</c:v>
                </c:pt>
                <c:pt idx="2">
                  <c:v>Karate Kid: Legends</c:v>
                </c:pt>
                <c:pt idx="3">
                  <c:v>The Salt Path</c:v>
                </c:pt>
                <c:pt idx="4">
                  <c:v>Peppa Meets The Baby Cinema Experience</c:v>
                </c:pt>
              </c:strCache>
            </c:strRef>
          </c:cat>
          <c:val>
            <c:numRef>
              <c:f>Sheet4!$D$2:$D$6</c:f>
              <c:numCache>
                <c:formatCode>0_);\(0\)</c:formatCode>
                <c:ptCount val="5"/>
                <c:pt idx="0">
                  <c:v>6139574</c:v>
                </c:pt>
                <c:pt idx="1">
                  <c:v>3454871</c:v>
                </c:pt>
                <c:pt idx="2">
                  <c:v>2592601</c:v>
                </c:pt>
                <c:pt idx="3">
                  <c:v>1479569</c:v>
                </c:pt>
                <c:pt idx="4">
                  <c:v>1065856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C-4016-9C93-514DAD679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1541383"/>
        <c:axId val="941543431"/>
      </c:barChart>
      <c:catAx>
        <c:axId val="941541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43431"/>
        <c:crosses val="autoZero"/>
        <c:auto val="1"/>
        <c:lblAlgn val="ctr"/>
        <c:lblOffset val="100"/>
        <c:noMultiLvlLbl val="0"/>
      </c:catAx>
      <c:valAx>
        <c:axId val="941543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41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[box officeE.xlsx]Sheet5!PivotTable2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63-4833-A181-B2C99D437D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63-4833-A181-B2C99D437D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63-4833-A181-B2C99D437D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63-4833-A181-B2C99D437D01}"/>
              </c:ext>
            </c:extLst>
          </c:dPt>
          <c:cat>
            <c:strRef>
              <c:f>Sheet5!$A$4:$A$8</c:f>
              <c:strCache>
                <c:ptCount val="4"/>
                <c:pt idx="0">
                  <c:v>UK</c:v>
                </c:pt>
                <c:pt idx="1">
                  <c:v>UK/USA</c:v>
                </c:pt>
                <c:pt idx="2">
                  <c:v>USA</c:v>
                </c:pt>
                <c:pt idx="3">
                  <c:v>USA/Canada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63-4833-A181-B2C99D437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57</xdr:row>
      <xdr:rowOff>38100</xdr:rowOff>
    </xdr:from>
    <xdr:to>
      <xdr:col>12</xdr:col>
      <xdr:colOff>57150</xdr:colOff>
      <xdr:row>71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440DB6-6293-1F17-0704-ADBEDCC463DE}"/>
            </a:ext>
            <a:ext uri="{147F2762-F138-4A5C-976F-8EAC2B608ADB}">
              <a16:predDERef xmlns:a16="http://schemas.microsoft.com/office/drawing/2014/main" pred="{C58CDD13-79F7-2AF2-A8D3-0A6FB4ABB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8</xdr:row>
      <xdr:rowOff>9525</xdr:rowOff>
    </xdr:from>
    <xdr:to>
      <xdr:col>10</xdr:col>
      <xdr:colOff>171450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60718-8156-6717-D4D9-8609F3888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8</xdr:row>
      <xdr:rowOff>19050</xdr:rowOff>
    </xdr:from>
    <xdr:to>
      <xdr:col>15</xdr:col>
      <xdr:colOff>104775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6F653A-8E4B-BA73-725C-BB7D4A4D5F4B}"/>
            </a:ext>
            <a:ext uri="{147F2762-F138-4A5C-976F-8EAC2B608ADB}">
              <a16:predDERef xmlns:a16="http://schemas.microsoft.com/office/drawing/2014/main" pred="{A5A60718-8156-6717-D4D9-8609F3888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8.902841435185" createdVersion="8" refreshedVersion="8" minRefreshableVersion="3" recordCount="15" xr:uid="{60CD1F51-6B57-41E9-9EAA-FBC951D7DE7A}">
  <cacheSource type="worksheet">
    <worksheetSource ref="B1:C16" sheet="Weekend box office report"/>
  </cacheSource>
  <cacheFields count="2">
    <cacheField name="Film" numFmtId="0">
      <sharedItems/>
    </cacheField>
    <cacheField name="Country of Origin" numFmtId="0">
      <sharedItems count="8">
        <s v="USA"/>
        <s v="UK/USA"/>
        <s v="USA/Canada"/>
        <s v="UK"/>
        <s v="USA/UK/Germany"/>
        <s v="USA/Sweden"/>
        <s v="India"/>
        <s v="South Kore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8.939855439814" createdVersion="8" refreshedVersion="8" minRefreshableVersion="3" recordCount="5" xr:uid="{B268722E-8D4A-4FD2-9742-E7EC4F6E9AF0}">
  <cacheSource type="worksheet">
    <worksheetSource ref="B1:C6" sheet="Sheet4"/>
  </cacheSource>
  <cacheFields count="2">
    <cacheField name="Film" numFmtId="0">
      <sharedItems/>
    </cacheField>
    <cacheField name="Country of Origin" numFmtId="0">
      <sharedItems count="4">
        <s v="USA"/>
        <s v="UK/USA"/>
        <s v="USA/Canada"/>
        <s v="U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Lilo &amp; Stitch"/>
    <x v="0"/>
  </r>
  <r>
    <s v="Mission: Impossible - The Final Reckoning"/>
    <x v="1"/>
  </r>
  <r>
    <s v="Karate Kid: Legends"/>
    <x v="2"/>
  </r>
  <r>
    <s v="The Salt Path"/>
    <x v="3"/>
  </r>
  <r>
    <s v="Peppa Meets The Baby Cinema Experience"/>
    <x v="3"/>
  </r>
  <r>
    <s v="Final Destination: Bloodlines"/>
    <x v="2"/>
  </r>
  <r>
    <s v="The Phoenician Scheme"/>
    <x v="4"/>
  </r>
  <r>
    <s v="Doctor Who - The Two Episode Finale (Wish World &amp; The Reality War)"/>
    <x v="1"/>
  </r>
  <r>
    <s v="Thunderbolts*"/>
    <x v="0"/>
  </r>
  <r>
    <s v="Sinners"/>
    <x v="0"/>
  </r>
  <r>
    <s v="A Minecraft Movie"/>
    <x v="5"/>
  </r>
  <r>
    <s v="The Ballad Of Wallis Island"/>
    <x v="3"/>
  </r>
  <r>
    <s v="Saunkan Saunkanay 2"/>
    <x v="6"/>
  </r>
  <r>
    <s v="j-hope Tour 'HOPE ON THE STAGE' In JAPAN: LIVE VIEWING (Concert)"/>
    <x v="7"/>
  </r>
  <r>
    <s v="Il Barbiere Di Siviglia - Met Opera 2025 (Opera)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Lilo &amp; Stitch"/>
    <x v="0"/>
  </r>
  <r>
    <s v="Mission: Impossible - The Final Reckoning"/>
    <x v="1"/>
  </r>
  <r>
    <s v="Karate Kid: Legends"/>
    <x v="2"/>
  </r>
  <r>
    <s v="The Salt Path"/>
    <x v="3"/>
  </r>
  <r>
    <s v="Peppa Meets The Baby Cinema Experienc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59BFD-AF54-4478-91E3-8E9863DB72EA}" name="PivotTable1" cacheId="98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12" firstHeaderRow="1" firstDataRow="1" firstDataCol="1"/>
  <pivotFields count="2">
    <pivotField dataField="1" compact="0" outline="0" showAll="0"/>
    <pivotField axis="axisRow" compact="0" outline="0" showAll="0">
      <items count="9">
        <item x="6"/>
        <item x="7"/>
        <item x="3"/>
        <item x="1"/>
        <item x="0"/>
        <item x="2"/>
        <item x="5"/>
        <item x="4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Film" fld="0" subtotal="count" baseField="0" baseItem="0"/>
  </dataFields>
  <chartFormats count="1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13462-F009-43DC-8606-960E437D800F}" name="PivotTable2" cacheId="98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2">
    <pivotField dataField="1" compact="0" outline="0" showAll="0"/>
    <pivotField axis="axisRow" compact="0" outline="0" showAll="0">
      <items count="5">
        <item x="3"/>
        <item x="1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ilm" fld="0" subtotal="count" baseField="0" baseItem="0"/>
  </dataFields>
  <chartFormats count="2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563E8-1AEB-4DC6-8108-C54986A5F7FA}" name="PivotTable3" cacheId="98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9:B14" firstHeaderRow="1" firstDataRow="1" firstDataCol="1"/>
  <pivotFields count="2">
    <pivotField dataField="1" compact="0" outline="0" showAll="0"/>
    <pivotField axis="axisRow" compact="0" outline="0" showAll="0">
      <items count="5">
        <item x="3"/>
        <item x="1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ilm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F2BB5-21A3-46C9-A991-B1F61D25C7F7}" name="Table1" displayName="Table1" ref="A1:O54" totalsRowShown="0" headerRowDxfId="18">
  <autoFilter ref="A1:O54" xr:uid="{D73F2BB5-21A3-46C9-A991-B1F61D25C7F7}"/>
  <sortState xmlns:xlrd2="http://schemas.microsoft.com/office/spreadsheetml/2017/richdata2" ref="A2:O54">
    <sortCondition descending="1" ref="D2:D54"/>
  </sortState>
  <tableColumns count="15">
    <tableColumn id="1" xr3:uid="{9A334D48-085C-437F-A311-149EAA1B1EB6}" name="Rank" dataDxfId="17" dataCellStyle="Comma 3 2 2"/>
    <tableColumn id="2" xr3:uid="{B125B07D-E8AD-45F9-8AB2-110C69422BF8}" name="Film" dataDxfId="16"/>
    <tableColumn id="3" xr3:uid="{7F0A3B26-6FFD-4B4D-BA45-2E9C91E4EE72}" name="Country of Origin" dataDxfId="15"/>
    <tableColumn id="4" xr3:uid="{2DF20F79-C7E9-4C36-95A4-14F35F9C3CC6}" name="Weekend Gross" dataDxfId="14" dataCellStyle="Currency"/>
    <tableColumn id="5" xr3:uid="{DF42B5FA-3555-4F81-A4F1-8EE63538FC55}" name="Distributor" dataDxfId="13"/>
    <tableColumn id="6" xr3:uid="{72AA73C8-141A-495A-AEAD-C39820EE1EF9}" name="% change on last week" dataDxfId="12" dataCellStyle="Percent"/>
    <tableColumn id="7" xr3:uid="{EC5143A5-1AC8-4C0F-9417-8C9CD3C9BBE9}" name="Weeks on release" dataDxfId="11"/>
    <tableColumn id="8" xr3:uid="{035446C3-E3F7-4404-9447-D53B7BA454D3}" name="Number of cinemas" dataDxfId="10"/>
    <tableColumn id="9" xr3:uid="{6836B089-24AE-4346-A9B8-45047A327ED1}" name="Site average" dataDxfId="9" dataCellStyle="Currency"/>
    <tableColumn id="10" xr3:uid="{08F39D69-AB8A-4F48-89F3-5677E7D72051}" name="Total Gross to date" dataDxfId="8" dataCellStyle="Currency"/>
    <tableColumn id="11" xr3:uid="{1CA1ED48-7500-4D11-AE5D-8B3F539D5C15}" name="SITE AVERAGE PER CINEMA">
      <calculatedColumnFormula>IFERROR(D2/H2,"")</calculatedColumnFormula>
    </tableColumn>
    <tableColumn id="12" xr3:uid="{29E9AA52-858D-4586-A1F6-9C4E1F62EDE6}" name="TOTAL WEEKEND GROSS" dataDxfId="7">
      <calculatedColumnFormula>SUM(D2:D12)</calculatedColumnFormula>
    </tableColumn>
    <tableColumn id="13" xr3:uid="{91515BE8-BE9D-48DD-9422-EAB472DC754C}" name="AVERAGE WEEKEND GROSS" dataDxfId="6">
      <calculatedColumnFormula>AVERAGE(D2:D12)</calculatedColumnFormula>
    </tableColumn>
    <tableColumn id="14" xr3:uid="{42B86B7D-F6BC-4C3F-8813-B7B5254D75D5}" name="MAXIMUM WEEKEND GROSS" dataDxfId="5">
      <calculatedColumnFormula>MAX(D2:D12)</calculatedColumnFormula>
    </tableColumn>
    <tableColumn id="15" xr3:uid="{40A55748-D4F3-47FA-8EC8-2A3CD9B081F7}" name="MINIMUM WEEKEND GROSS" dataDxfId="4">
      <calculatedColumnFormula>MIN(D2:D12)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46B9-1726-47EC-9347-E63A2CD2E81A}">
  <dimension ref="A3:B12"/>
  <sheetViews>
    <sheetView topLeftCell="A55" workbookViewId="0">
      <selection activeCell="I20" sqref="I20"/>
    </sheetView>
  </sheetViews>
  <sheetFormatPr defaultRowHeight="15"/>
  <cols>
    <col min="1" max="1" width="19" bestFit="1" customWidth="1"/>
    <col min="2" max="2" width="12.7109375" bestFit="1" customWidth="1"/>
  </cols>
  <sheetData>
    <row r="3" spans="1:2">
      <c r="A3" s="31" t="s">
        <v>0</v>
      </c>
      <c r="B3" t="s">
        <v>1</v>
      </c>
    </row>
    <row r="4" spans="1:2">
      <c r="A4" t="s">
        <v>2</v>
      </c>
      <c r="B4" s="32">
        <v>1</v>
      </c>
    </row>
    <row r="5" spans="1:2">
      <c r="A5" t="s">
        <v>3</v>
      </c>
      <c r="B5" s="32">
        <v>1</v>
      </c>
    </row>
    <row r="6" spans="1:2">
      <c r="A6" t="s">
        <v>4</v>
      </c>
      <c r="B6" s="32">
        <v>3</v>
      </c>
    </row>
    <row r="7" spans="1:2">
      <c r="A7" t="s">
        <v>5</v>
      </c>
      <c r="B7" s="32">
        <v>2</v>
      </c>
    </row>
    <row r="8" spans="1:2">
      <c r="A8" t="s">
        <v>6</v>
      </c>
      <c r="B8" s="32">
        <v>4</v>
      </c>
    </row>
    <row r="9" spans="1:2">
      <c r="A9" t="s">
        <v>7</v>
      </c>
      <c r="B9" s="32">
        <v>2</v>
      </c>
    </row>
    <row r="10" spans="1:2">
      <c r="A10" t="s">
        <v>8</v>
      </c>
      <c r="B10" s="32">
        <v>1</v>
      </c>
    </row>
    <row r="11" spans="1:2">
      <c r="A11" t="s">
        <v>9</v>
      </c>
      <c r="B11" s="32">
        <v>1</v>
      </c>
    </row>
    <row r="12" spans="1:2">
      <c r="A12" t="s">
        <v>10</v>
      </c>
      <c r="B12" s="32">
        <v>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847D-AC3F-4BD4-BA9B-B9888D9231D6}">
  <dimension ref="A1:R98"/>
  <sheetViews>
    <sheetView topLeftCell="A41" zoomScale="110" zoomScaleNormal="110" workbookViewId="0">
      <selection activeCell="G43" sqref="G43"/>
    </sheetView>
  </sheetViews>
  <sheetFormatPr defaultRowHeight="15"/>
  <cols>
    <col min="1" max="1" width="5.28515625" customWidth="1"/>
    <col min="2" max="2" width="73.28515625" customWidth="1"/>
    <col min="3" max="3" width="35.140625" bestFit="1" customWidth="1"/>
    <col min="4" max="4" width="15.28515625" bestFit="1" customWidth="1"/>
    <col min="5" max="5" width="25.5703125" bestFit="1" customWidth="1"/>
    <col min="6" max="6" width="12" bestFit="1" customWidth="1"/>
    <col min="7" max="7" width="9.85546875" bestFit="1" customWidth="1"/>
    <col min="8" max="8" width="10.5703125" bestFit="1" customWidth="1"/>
    <col min="9" max="9" width="10.28515625" bestFit="1" customWidth="1"/>
    <col min="10" max="10" width="15" bestFit="1" customWidth="1"/>
    <col min="11" max="11" width="22.140625" bestFit="1" customWidth="1"/>
    <col min="12" max="12" width="25" bestFit="1" customWidth="1"/>
    <col min="13" max="13" width="25.42578125" bestFit="1" customWidth="1"/>
    <col min="14" max="14" width="25" bestFit="1" customWidth="1"/>
    <col min="15" max="15" width="20.28515625" bestFit="1" customWidth="1"/>
  </cols>
  <sheetData>
    <row r="1" spans="1:18" ht="30.75">
      <c r="A1" s="30" t="s">
        <v>11</v>
      </c>
      <c r="B1" s="30" t="s">
        <v>12</v>
      </c>
      <c r="C1" s="30" t="s">
        <v>0</v>
      </c>
      <c r="D1" s="30" t="s">
        <v>13</v>
      </c>
      <c r="E1" s="30" t="s">
        <v>14</v>
      </c>
      <c r="F1" s="30" t="s">
        <v>15</v>
      </c>
      <c r="G1" s="30" t="s">
        <v>16</v>
      </c>
      <c r="H1" s="30" t="s">
        <v>17</v>
      </c>
      <c r="I1" s="30" t="s">
        <v>18</v>
      </c>
      <c r="J1" s="30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</row>
    <row r="2" spans="1:18">
      <c r="A2" s="8">
        <v>1</v>
      </c>
      <c r="B2" s="9" t="s">
        <v>25</v>
      </c>
      <c r="C2" s="9" t="s">
        <v>6</v>
      </c>
      <c r="D2">
        <v>6139574</v>
      </c>
      <c r="E2" s="9" t="s">
        <v>26</v>
      </c>
      <c r="F2" s="11">
        <v>-0.36</v>
      </c>
      <c r="G2" s="4">
        <v>2</v>
      </c>
      <c r="H2" s="4">
        <v>688</v>
      </c>
      <c r="I2">
        <v>8924</v>
      </c>
      <c r="J2">
        <v>25904453</v>
      </c>
      <c r="K2">
        <f>SUM(D2:D16)</f>
        <v>17607848</v>
      </c>
      <c r="L2">
        <f>AVERAGE(D2:D16)</f>
        <v>1173856.5333333334</v>
      </c>
      <c r="M2">
        <f>MAX(D2:D16)</f>
        <v>6139574</v>
      </c>
      <c r="N2">
        <f>MIN(D2:D16)</f>
        <v>98728</v>
      </c>
      <c r="O2">
        <f>D2/H2</f>
        <v>8923.7994186046508</v>
      </c>
    </row>
    <row r="3" spans="1:18">
      <c r="A3" s="8">
        <v>2</v>
      </c>
      <c r="B3" s="9" t="s">
        <v>27</v>
      </c>
      <c r="C3" s="9" t="s">
        <v>5</v>
      </c>
      <c r="D3">
        <v>3454871</v>
      </c>
      <c r="E3" s="9" t="s">
        <v>28</v>
      </c>
      <c r="F3" s="11">
        <v>-0.6</v>
      </c>
      <c r="G3" s="4">
        <v>2</v>
      </c>
      <c r="H3" s="4">
        <v>749</v>
      </c>
      <c r="I3">
        <v>4613</v>
      </c>
      <c r="J3">
        <v>17475531</v>
      </c>
      <c r="O3">
        <f t="shared" ref="O3:O18" si="0">D3/H3</f>
        <v>4612.6448598130837</v>
      </c>
    </row>
    <row r="4" spans="1:18">
      <c r="A4" s="8">
        <v>3</v>
      </c>
      <c r="B4" s="9" t="s">
        <v>29</v>
      </c>
      <c r="C4" s="9" t="s">
        <v>7</v>
      </c>
      <c r="D4">
        <v>2592601</v>
      </c>
      <c r="E4" s="9" t="s">
        <v>30</v>
      </c>
      <c r="F4" s="11" t="s">
        <v>31</v>
      </c>
      <c r="G4" s="4">
        <v>1</v>
      </c>
      <c r="H4" s="4">
        <v>556</v>
      </c>
      <c r="I4">
        <v>4663</v>
      </c>
      <c r="J4">
        <v>2592601</v>
      </c>
      <c r="O4">
        <f t="shared" si="0"/>
        <v>4662.9514388489206</v>
      </c>
      <c r="R4" s="6" t="s">
        <v>32</v>
      </c>
    </row>
    <row r="5" spans="1:18">
      <c r="A5" s="8">
        <v>4</v>
      </c>
      <c r="B5" s="9" t="s">
        <v>33</v>
      </c>
      <c r="C5" s="9" t="s">
        <v>4</v>
      </c>
      <c r="D5">
        <v>1479569</v>
      </c>
      <c r="E5" s="9" t="s">
        <v>34</v>
      </c>
      <c r="F5" s="11" t="s">
        <v>31</v>
      </c>
      <c r="G5" s="4">
        <v>1</v>
      </c>
      <c r="H5" s="4">
        <v>518</v>
      </c>
      <c r="I5">
        <v>2856</v>
      </c>
      <c r="J5">
        <v>1479569</v>
      </c>
      <c r="O5">
        <f t="shared" si="0"/>
        <v>2856.3108108108108</v>
      </c>
    </row>
    <row r="6" spans="1:18">
      <c r="A6" s="8">
        <v>5</v>
      </c>
      <c r="B6" s="9" t="s">
        <v>35</v>
      </c>
      <c r="C6" s="9" t="s">
        <v>4</v>
      </c>
      <c r="D6">
        <v>1065856</v>
      </c>
      <c r="E6" s="9" t="s">
        <v>36</v>
      </c>
      <c r="F6" s="11" t="s">
        <v>31</v>
      </c>
      <c r="G6" s="4">
        <v>1</v>
      </c>
      <c r="H6" s="4">
        <v>606</v>
      </c>
      <c r="I6">
        <v>1759</v>
      </c>
      <c r="J6">
        <v>1065856</v>
      </c>
      <c r="O6">
        <f t="shared" si="0"/>
        <v>1758.8382838283828</v>
      </c>
    </row>
    <row r="7" spans="1:18">
      <c r="A7" s="8">
        <v>6</v>
      </c>
      <c r="B7" s="9" t="s">
        <v>37</v>
      </c>
      <c r="C7" s="9" t="s">
        <v>7</v>
      </c>
      <c r="D7">
        <v>977099</v>
      </c>
      <c r="E7" s="9" t="s">
        <v>38</v>
      </c>
      <c r="F7" s="11">
        <v>-0.41</v>
      </c>
      <c r="G7" s="4">
        <v>3</v>
      </c>
      <c r="H7" s="4">
        <v>494</v>
      </c>
      <c r="I7">
        <v>1978</v>
      </c>
      <c r="J7">
        <v>9421102</v>
      </c>
      <c r="O7">
        <f t="shared" si="0"/>
        <v>1977.9331983805669</v>
      </c>
    </row>
    <row r="8" spans="1:18">
      <c r="A8" s="8">
        <v>7</v>
      </c>
      <c r="B8" s="9" t="s">
        <v>39</v>
      </c>
      <c r="C8" s="9" t="s">
        <v>9</v>
      </c>
      <c r="D8">
        <v>437271</v>
      </c>
      <c r="E8" s="9" t="s">
        <v>40</v>
      </c>
      <c r="F8" s="11">
        <v>-0.43</v>
      </c>
      <c r="G8" s="4">
        <v>2</v>
      </c>
      <c r="H8" s="4">
        <v>411</v>
      </c>
      <c r="I8">
        <v>1064</v>
      </c>
      <c r="J8">
        <v>1932054</v>
      </c>
      <c r="O8">
        <f t="shared" si="0"/>
        <v>1063.9197080291972</v>
      </c>
    </row>
    <row r="9" spans="1:18">
      <c r="A9" s="8">
        <v>8</v>
      </c>
      <c r="B9" s="9" t="s">
        <v>41</v>
      </c>
      <c r="C9" s="9" t="s">
        <v>5</v>
      </c>
      <c r="D9">
        <v>381725</v>
      </c>
      <c r="E9" s="9" t="s">
        <v>42</v>
      </c>
      <c r="F9" s="11" t="s">
        <v>31</v>
      </c>
      <c r="G9" s="4">
        <v>1</v>
      </c>
      <c r="H9" s="4">
        <v>458</v>
      </c>
      <c r="I9">
        <v>833</v>
      </c>
      <c r="J9">
        <v>381725</v>
      </c>
      <c r="O9">
        <f t="shared" si="0"/>
        <v>833.4606986899563</v>
      </c>
    </row>
    <row r="10" spans="1:18">
      <c r="A10" s="8">
        <v>9</v>
      </c>
      <c r="B10" s="9" t="s">
        <v>43</v>
      </c>
      <c r="C10" s="9" t="s">
        <v>6</v>
      </c>
      <c r="D10">
        <v>258570</v>
      </c>
      <c r="E10" s="9" t="s">
        <v>26</v>
      </c>
      <c r="F10" s="11">
        <v>-0.55000000000000004</v>
      </c>
      <c r="G10" s="4">
        <v>5</v>
      </c>
      <c r="H10" s="4">
        <v>348</v>
      </c>
      <c r="I10">
        <v>743</v>
      </c>
      <c r="J10">
        <v>15860747</v>
      </c>
      <c r="O10">
        <f t="shared" si="0"/>
        <v>743.01724137931035</v>
      </c>
    </row>
    <row r="11" spans="1:18">
      <c r="A11" s="8">
        <v>10</v>
      </c>
      <c r="B11" s="9" t="s">
        <v>44</v>
      </c>
      <c r="C11" s="9" t="s">
        <v>6</v>
      </c>
      <c r="D11">
        <v>198648</v>
      </c>
      <c r="E11" s="9" t="s">
        <v>38</v>
      </c>
      <c r="F11" s="11">
        <v>-0.42</v>
      </c>
      <c r="G11" s="4">
        <v>7</v>
      </c>
      <c r="H11" s="4">
        <v>235</v>
      </c>
      <c r="I11">
        <v>845</v>
      </c>
      <c r="J11">
        <v>15609743</v>
      </c>
      <c r="O11">
        <f t="shared" si="0"/>
        <v>845.31063829787229</v>
      </c>
    </row>
    <row r="12" spans="1:18">
      <c r="A12" s="8">
        <v>11</v>
      </c>
      <c r="B12" s="9" t="s">
        <v>45</v>
      </c>
      <c r="C12" s="9" t="s">
        <v>8</v>
      </c>
      <c r="D12">
        <v>142725</v>
      </c>
      <c r="E12" s="9" t="s">
        <v>38</v>
      </c>
      <c r="F12" s="11">
        <v>-0.43</v>
      </c>
      <c r="G12" s="4">
        <v>9</v>
      </c>
      <c r="H12" s="4">
        <v>397</v>
      </c>
      <c r="I12">
        <v>360</v>
      </c>
      <c r="J12">
        <v>56446432</v>
      </c>
      <c r="O12">
        <f t="shared" si="0"/>
        <v>359.50881612090683</v>
      </c>
    </row>
    <row r="13" spans="1:18">
      <c r="A13" s="8">
        <v>12</v>
      </c>
      <c r="B13" s="9" t="s">
        <v>46</v>
      </c>
      <c r="C13" s="9" t="s">
        <v>4</v>
      </c>
      <c r="D13">
        <v>142542</v>
      </c>
      <c r="E13" s="9" t="s">
        <v>40</v>
      </c>
      <c r="F13" s="11" t="s">
        <v>31</v>
      </c>
      <c r="G13" s="4">
        <v>1</v>
      </c>
      <c r="H13" s="4">
        <v>129</v>
      </c>
      <c r="I13">
        <v>1105</v>
      </c>
      <c r="J13">
        <v>142542</v>
      </c>
      <c r="O13">
        <f t="shared" si="0"/>
        <v>1104.9767441860465</v>
      </c>
    </row>
    <row r="14" spans="1:18">
      <c r="A14" s="8">
        <v>13</v>
      </c>
      <c r="B14" s="9" t="s">
        <v>47</v>
      </c>
      <c r="C14" s="9" t="s">
        <v>2</v>
      </c>
      <c r="D14">
        <v>129097</v>
      </c>
      <c r="E14" s="9" t="s">
        <v>48</v>
      </c>
      <c r="F14" s="11" t="s">
        <v>31</v>
      </c>
      <c r="G14" s="4">
        <v>1</v>
      </c>
      <c r="H14" s="4">
        <v>74</v>
      </c>
      <c r="I14">
        <v>1745</v>
      </c>
      <c r="J14">
        <v>129097</v>
      </c>
      <c r="O14">
        <f t="shared" si="0"/>
        <v>1744.5540540540539</v>
      </c>
    </row>
    <row r="15" spans="1:18">
      <c r="A15" s="8">
        <v>14</v>
      </c>
      <c r="B15" s="9" t="s">
        <v>49</v>
      </c>
      <c r="C15" s="9" t="s">
        <v>3</v>
      </c>
      <c r="D15">
        <v>108972</v>
      </c>
      <c r="E15" s="9" t="s">
        <v>36</v>
      </c>
      <c r="F15" s="11" t="s">
        <v>31</v>
      </c>
      <c r="G15" s="4">
        <v>1</v>
      </c>
      <c r="H15" s="4">
        <v>181</v>
      </c>
      <c r="I15">
        <v>602</v>
      </c>
      <c r="J15">
        <v>108972</v>
      </c>
      <c r="O15">
        <f t="shared" si="0"/>
        <v>602.0552486187845</v>
      </c>
    </row>
    <row r="16" spans="1:18">
      <c r="A16" s="8">
        <v>15</v>
      </c>
      <c r="B16" s="9" t="s">
        <v>50</v>
      </c>
      <c r="C16" s="9" t="s">
        <v>6</v>
      </c>
      <c r="D16">
        <v>98728</v>
      </c>
      <c r="E16" s="9" t="s">
        <v>36</v>
      </c>
      <c r="F16" s="11" t="s">
        <v>31</v>
      </c>
      <c r="G16" s="4">
        <v>1</v>
      </c>
      <c r="H16" s="4">
        <v>85</v>
      </c>
      <c r="I16">
        <v>1162</v>
      </c>
      <c r="J16">
        <v>98728</v>
      </c>
      <c r="O16">
        <f t="shared" si="0"/>
        <v>1161.5058823529412</v>
      </c>
    </row>
    <row r="17" spans="1:12">
      <c r="A17" s="13"/>
      <c r="B17" s="14" t="s">
        <v>51</v>
      </c>
      <c r="C17" s="15"/>
      <c r="D17">
        <v>17607848</v>
      </c>
      <c r="E17" s="7"/>
      <c r="F17" s="16"/>
      <c r="G17" s="17"/>
      <c r="H17" s="17"/>
      <c r="I17" s="18"/>
      <c r="J17">
        <v>148649152</v>
      </c>
      <c r="L17" s="1"/>
    </row>
    <row r="18" spans="1:12">
      <c r="A18" s="19"/>
      <c r="B18" s="1" t="s">
        <v>52</v>
      </c>
      <c r="C18" s="20"/>
      <c r="D18" s="21"/>
      <c r="E18" s="22"/>
      <c r="F18" s="23"/>
      <c r="G18" s="24"/>
      <c r="H18" s="24"/>
      <c r="I18" s="25"/>
      <c r="J18" s="21"/>
      <c r="L18" s="1"/>
    </row>
    <row r="19" spans="1:12">
      <c r="D19" s="2"/>
      <c r="F19" s="3"/>
      <c r="G19" s="4"/>
      <c r="H19" s="4"/>
      <c r="I19" s="5"/>
      <c r="J19" s="2"/>
    </row>
    <row r="20" spans="1:12">
      <c r="B20" s="26" t="s">
        <v>53</v>
      </c>
      <c r="D20" s="2"/>
      <c r="F20" s="3"/>
      <c r="G20" s="4"/>
      <c r="H20" s="4"/>
      <c r="I20" s="5"/>
      <c r="J20" s="2"/>
    </row>
    <row r="21" spans="1:12">
      <c r="A21" s="8">
        <v>17</v>
      </c>
      <c r="B21" s="9" t="s">
        <v>54</v>
      </c>
      <c r="C21" s="9" t="s">
        <v>55</v>
      </c>
      <c r="D21" s="10">
        <v>31288</v>
      </c>
      <c r="E21" s="9" t="s">
        <v>56</v>
      </c>
      <c r="F21" s="11">
        <v>-0.67</v>
      </c>
      <c r="G21" s="4">
        <v>4</v>
      </c>
      <c r="H21" s="4">
        <v>106</v>
      </c>
      <c r="I21" s="12">
        <v>295</v>
      </c>
      <c r="J21" s="10">
        <v>1435413</v>
      </c>
    </row>
    <row r="22" spans="1:12">
      <c r="A22" s="8">
        <v>26</v>
      </c>
      <c r="B22" s="9" t="s">
        <v>57</v>
      </c>
      <c r="C22" s="9" t="s">
        <v>58</v>
      </c>
      <c r="D22" s="10">
        <v>7236</v>
      </c>
      <c r="E22" s="9" t="s">
        <v>59</v>
      </c>
      <c r="F22" s="11">
        <v>-0.08</v>
      </c>
      <c r="G22" s="4">
        <v>7</v>
      </c>
      <c r="H22" s="4">
        <v>16</v>
      </c>
      <c r="I22" s="12">
        <v>452</v>
      </c>
      <c r="J22" s="10">
        <v>3240619</v>
      </c>
    </row>
    <row r="23" spans="1:12">
      <c r="A23" s="8">
        <v>28</v>
      </c>
      <c r="B23" s="9" t="s">
        <v>60</v>
      </c>
      <c r="C23" s="9" t="s">
        <v>4</v>
      </c>
      <c r="D23" s="10">
        <v>5925</v>
      </c>
      <c r="E23" s="9" t="s">
        <v>61</v>
      </c>
      <c r="F23" s="11" t="s">
        <v>31</v>
      </c>
      <c r="G23" s="4">
        <v>1</v>
      </c>
      <c r="H23" s="4">
        <v>15</v>
      </c>
      <c r="I23" s="12">
        <v>395</v>
      </c>
      <c r="J23" s="10">
        <v>5925</v>
      </c>
    </row>
    <row r="24" spans="1:12">
      <c r="A24" s="8">
        <v>30</v>
      </c>
      <c r="B24" s="9" t="s">
        <v>62</v>
      </c>
      <c r="C24" s="9" t="s">
        <v>63</v>
      </c>
      <c r="D24" s="10">
        <v>5197</v>
      </c>
      <c r="E24" s="9" t="s">
        <v>64</v>
      </c>
      <c r="F24" s="11" t="s">
        <v>31</v>
      </c>
      <c r="G24" s="4">
        <v>1</v>
      </c>
      <c r="H24" s="4">
        <v>4</v>
      </c>
      <c r="I24" s="12">
        <v>1299</v>
      </c>
      <c r="J24" s="10">
        <v>5197</v>
      </c>
    </row>
    <row r="25" spans="1:12">
      <c r="A25" s="8">
        <v>34</v>
      </c>
      <c r="B25" s="9" t="s">
        <v>65</v>
      </c>
      <c r="C25" s="9" t="s">
        <v>5</v>
      </c>
      <c r="D25" s="10">
        <v>3991</v>
      </c>
      <c r="E25" s="9" t="s">
        <v>66</v>
      </c>
      <c r="F25" s="11">
        <v>0.04</v>
      </c>
      <c r="G25" s="4">
        <v>7</v>
      </c>
      <c r="H25" s="4">
        <v>6</v>
      </c>
      <c r="I25" s="12">
        <v>665</v>
      </c>
      <c r="J25" s="10">
        <v>2223873</v>
      </c>
    </row>
    <row r="26" spans="1:12">
      <c r="A26" s="8">
        <v>36</v>
      </c>
      <c r="B26" s="9" t="s">
        <v>67</v>
      </c>
      <c r="C26" s="9" t="s">
        <v>4</v>
      </c>
      <c r="D26" s="10">
        <v>3811</v>
      </c>
      <c r="E26" s="9" t="s">
        <v>68</v>
      </c>
      <c r="F26" s="11">
        <v>-0.81</v>
      </c>
      <c r="G26" s="4">
        <v>3</v>
      </c>
      <c r="H26" s="4">
        <v>10</v>
      </c>
      <c r="I26" s="12">
        <v>381</v>
      </c>
      <c r="J26" s="10">
        <v>101627</v>
      </c>
    </row>
    <row r="27" spans="1:12">
      <c r="A27" s="8">
        <v>40</v>
      </c>
      <c r="B27" s="9" t="s">
        <v>69</v>
      </c>
      <c r="C27" s="9" t="s">
        <v>5</v>
      </c>
      <c r="D27" s="10">
        <v>3230</v>
      </c>
      <c r="E27" s="9" t="s">
        <v>26</v>
      </c>
      <c r="F27" s="11">
        <v>-0.46</v>
      </c>
      <c r="G27" s="4">
        <v>11</v>
      </c>
      <c r="H27" s="4">
        <v>40</v>
      </c>
      <c r="I27" s="12">
        <v>81</v>
      </c>
      <c r="J27" s="10">
        <v>11523439</v>
      </c>
    </row>
    <row r="28" spans="1:12">
      <c r="A28" s="8">
        <v>42</v>
      </c>
      <c r="B28" s="9" t="s">
        <v>70</v>
      </c>
      <c r="C28" s="9" t="s">
        <v>71</v>
      </c>
      <c r="D28" s="10">
        <v>2849</v>
      </c>
      <c r="E28" s="9" t="s">
        <v>40</v>
      </c>
      <c r="F28" s="11">
        <v>-0.83</v>
      </c>
      <c r="G28" s="4">
        <v>3</v>
      </c>
      <c r="H28" s="4">
        <v>9</v>
      </c>
      <c r="I28" s="12">
        <v>317</v>
      </c>
      <c r="J28" s="10">
        <v>182571</v>
      </c>
    </row>
    <row r="29" spans="1:12">
      <c r="A29" s="8">
        <v>45</v>
      </c>
      <c r="B29" s="9" t="s">
        <v>72</v>
      </c>
      <c r="C29" s="9" t="s">
        <v>4</v>
      </c>
      <c r="D29" s="10">
        <v>2297</v>
      </c>
      <c r="E29" s="9" t="s">
        <v>42</v>
      </c>
      <c r="F29" s="11">
        <v>3.33</v>
      </c>
      <c r="G29" s="4">
        <v>10</v>
      </c>
      <c r="H29" s="4">
        <v>3</v>
      </c>
      <c r="I29" s="12">
        <v>766</v>
      </c>
      <c r="J29" s="10">
        <v>674598</v>
      </c>
    </row>
    <row r="30" spans="1:12">
      <c r="A30" s="8">
        <v>46</v>
      </c>
      <c r="B30" s="9" t="s">
        <v>73</v>
      </c>
      <c r="C30" s="9" t="s">
        <v>74</v>
      </c>
      <c r="D30" s="10">
        <v>2260</v>
      </c>
      <c r="E30" s="9" t="s">
        <v>75</v>
      </c>
      <c r="F30" s="11">
        <v>0.83</v>
      </c>
      <c r="G30" s="4">
        <v>210</v>
      </c>
      <c r="H30" s="4">
        <v>1</v>
      </c>
      <c r="I30" s="12">
        <v>2260</v>
      </c>
      <c r="J30" s="10">
        <v>2180097</v>
      </c>
    </row>
    <row r="31" spans="1:12">
      <c r="A31" s="8">
        <v>53</v>
      </c>
      <c r="B31" s="9" t="s">
        <v>76</v>
      </c>
      <c r="C31" s="9" t="s">
        <v>4</v>
      </c>
      <c r="D31" s="10">
        <v>1771</v>
      </c>
      <c r="E31" s="9" t="s">
        <v>40</v>
      </c>
      <c r="F31" s="11">
        <v>-0.8</v>
      </c>
      <c r="G31" s="4">
        <v>9</v>
      </c>
      <c r="H31" s="4">
        <v>11</v>
      </c>
      <c r="I31" s="12">
        <v>161</v>
      </c>
      <c r="J31" s="10">
        <v>5750351</v>
      </c>
    </row>
    <row r="32" spans="1:12">
      <c r="A32" s="8">
        <v>54</v>
      </c>
      <c r="B32" s="9" t="s">
        <v>77</v>
      </c>
      <c r="C32" s="9" t="s">
        <v>5</v>
      </c>
      <c r="D32" s="10">
        <v>1707</v>
      </c>
      <c r="E32" s="9" t="s">
        <v>78</v>
      </c>
      <c r="F32" s="11" t="s">
        <v>31</v>
      </c>
      <c r="G32" s="4">
        <v>631</v>
      </c>
      <c r="H32" s="4">
        <v>1</v>
      </c>
      <c r="I32" s="12">
        <v>1707</v>
      </c>
      <c r="J32" s="10">
        <v>319656</v>
      </c>
    </row>
    <row r="33" spans="1:10">
      <c r="A33" s="8">
        <v>55</v>
      </c>
      <c r="B33" s="9" t="s">
        <v>79</v>
      </c>
      <c r="C33" s="9" t="s">
        <v>5</v>
      </c>
      <c r="D33" s="10">
        <v>1689</v>
      </c>
      <c r="E33" s="9" t="s">
        <v>80</v>
      </c>
      <c r="F33" s="11" t="s">
        <v>31</v>
      </c>
      <c r="G33" s="4">
        <v>2098</v>
      </c>
      <c r="H33" s="4">
        <v>1</v>
      </c>
      <c r="I33" s="12">
        <v>1689</v>
      </c>
      <c r="J33" s="10">
        <v>4314689</v>
      </c>
    </row>
    <row r="34" spans="1:10">
      <c r="A34" s="8">
        <v>56</v>
      </c>
      <c r="B34" s="9" t="s">
        <v>81</v>
      </c>
      <c r="C34" s="9" t="s">
        <v>5</v>
      </c>
      <c r="D34" s="10">
        <v>1686</v>
      </c>
      <c r="E34" s="9" t="s">
        <v>30</v>
      </c>
      <c r="F34" s="11">
        <v>1.79</v>
      </c>
      <c r="G34" s="4">
        <v>3</v>
      </c>
      <c r="H34" s="4">
        <v>5</v>
      </c>
      <c r="I34" s="12">
        <v>337</v>
      </c>
      <c r="J34" s="10">
        <v>143974</v>
      </c>
    </row>
    <row r="35" spans="1:10">
      <c r="A35" s="8">
        <v>57</v>
      </c>
      <c r="B35" s="9" t="s">
        <v>82</v>
      </c>
      <c r="C35" s="9" t="s">
        <v>5</v>
      </c>
      <c r="D35" s="10">
        <v>1563</v>
      </c>
      <c r="E35" s="9" t="s">
        <v>78</v>
      </c>
      <c r="F35" s="11">
        <v>-0.09</v>
      </c>
      <c r="G35" s="4">
        <v>288</v>
      </c>
      <c r="H35" s="4">
        <v>1</v>
      </c>
      <c r="I35" s="12">
        <v>1563</v>
      </c>
      <c r="J35" s="10">
        <v>68515</v>
      </c>
    </row>
    <row r="36" spans="1:10">
      <c r="A36" s="8">
        <v>59</v>
      </c>
      <c r="B36" s="9" t="s">
        <v>83</v>
      </c>
      <c r="C36" s="9" t="s">
        <v>4</v>
      </c>
      <c r="D36" s="10">
        <v>1494</v>
      </c>
      <c r="E36" s="9" t="s">
        <v>84</v>
      </c>
      <c r="F36" s="11">
        <v>-0.62</v>
      </c>
      <c r="G36" s="4">
        <v>9</v>
      </c>
      <c r="H36" s="4">
        <v>7</v>
      </c>
      <c r="I36" s="12">
        <v>213</v>
      </c>
      <c r="J36" s="10">
        <v>1039672</v>
      </c>
    </row>
    <row r="37" spans="1:10">
      <c r="A37" s="8">
        <v>61</v>
      </c>
      <c r="B37" s="9" t="s">
        <v>85</v>
      </c>
      <c r="C37" s="9" t="s">
        <v>86</v>
      </c>
      <c r="D37" s="10">
        <v>1442</v>
      </c>
      <c r="E37" s="9" t="s">
        <v>78</v>
      </c>
      <c r="F37" s="11">
        <v>0.37</v>
      </c>
      <c r="G37" s="4">
        <v>6</v>
      </c>
      <c r="H37" s="4">
        <v>3</v>
      </c>
      <c r="I37" s="12">
        <v>481</v>
      </c>
      <c r="J37" s="10">
        <v>406980</v>
      </c>
    </row>
    <row r="38" spans="1:10">
      <c r="A38" s="8">
        <v>62</v>
      </c>
      <c r="B38" s="9" t="s">
        <v>87</v>
      </c>
      <c r="C38" s="9" t="s">
        <v>5</v>
      </c>
      <c r="D38" s="10">
        <v>1376</v>
      </c>
      <c r="E38" s="9" t="s">
        <v>88</v>
      </c>
      <c r="F38" s="11">
        <v>12.67</v>
      </c>
      <c r="G38" s="4">
        <v>815</v>
      </c>
      <c r="H38" s="4">
        <v>5</v>
      </c>
      <c r="I38" s="12">
        <v>275</v>
      </c>
      <c r="J38" s="10">
        <v>9325316</v>
      </c>
    </row>
    <row r="39" spans="1:10">
      <c r="A39" s="8">
        <v>66</v>
      </c>
      <c r="B39" s="9" t="s">
        <v>89</v>
      </c>
      <c r="C39" s="9" t="s">
        <v>90</v>
      </c>
      <c r="D39" s="10">
        <v>1219</v>
      </c>
      <c r="E39" s="9" t="s">
        <v>91</v>
      </c>
      <c r="F39" s="11">
        <v>4.0599999999999996</v>
      </c>
      <c r="G39" s="4">
        <v>8</v>
      </c>
      <c r="H39" s="4">
        <v>2</v>
      </c>
      <c r="I39" s="12">
        <v>609</v>
      </c>
      <c r="J39" s="10">
        <v>310140</v>
      </c>
    </row>
    <row r="40" spans="1:10">
      <c r="A40" s="8">
        <v>73</v>
      </c>
      <c r="B40" s="9" t="s">
        <v>92</v>
      </c>
      <c r="C40" s="9" t="s">
        <v>4</v>
      </c>
      <c r="D40" s="10">
        <v>594</v>
      </c>
      <c r="E40" s="9" t="s">
        <v>36</v>
      </c>
      <c r="F40" s="11">
        <v>-0.99</v>
      </c>
      <c r="G40" s="4">
        <v>3</v>
      </c>
      <c r="H40" s="4">
        <v>1</v>
      </c>
      <c r="I40" s="12">
        <v>594</v>
      </c>
      <c r="J40" s="10">
        <v>237746</v>
      </c>
    </row>
    <row r="41" spans="1:10">
      <c r="A41" s="8">
        <v>74</v>
      </c>
      <c r="B41" s="9" t="s">
        <v>93</v>
      </c>
      <c r="C41" s="9" t="s">
        <v>4</v>
      </c>
      <c r="D41" s="10">
        <v>476</v>
      </c>
      <c r="E41" s="9" t="s">
        <v>94</v>
      </c>
      <c r="F41" s="11">
        <v>5.35</v>
      </c>
      <c r="G41" s="4">
        <v>32</v>
      </c>
      <c r="H41" s="4">
        <v>2</v>
      </c>
      <c r="I41" s="12">
        <v>238</v>
      </c>
      <c r="J41" s="10">
        <v>239542</v>
      </c>
    </row>
    <row r="42" spans="1:10">
      <c r="A42" s="8">
        <v>75</v>
      </c>
      <c r="B42" s="9" t="s">
        <v>95</v>
      </c>
      <c r="C42" s="9" t="s">
        <v>4</v>
      </c>
      <c r="D42" s="10">
        <v>309</v>
      </c>
      <c r="E42" s="9" t="s">
        <v>96</v>
      </c>
      <c r="F42" s="11" t="s">
        <v>31</v>
      </c>
      <c r="G42" s="4">
        <v>16</v>
      </c>
      <c r="H42" s="4">
        <v>6</v>
      </c>
      <c r="I42" s="12">
        <v>51</v>
      </c>
      <c r="J42" s="10">
        <v>1661932</v>
      </c>
    </row>
    <row r="43" spans="1:10">
      <c r="A43" s="8">
        <v>77</v>
      </c>
      <c r="B43" s="9" t="s">
        <v>97</v>
      </c>
      <c r="C43" s="9" t="s">
        <v>4</v>
      </c>
      <c r="D43" s="10">
        <v>206</v>
      </c>
      <c r="E43" s="9" t="s">
        <v>42</v>
      </c>
      <c r="F43" s="11" t="s">
        <v>31</v>
      </c>
      <c r="G43" s="4">
        <v>6</v>
      </c>
      <c r="H43" s="4">
        <v>2</v>
      </c>
      <c r="I43" s="12">
        <v>103</v>
      </c>
      <c r="J43" s="10">
        <v>152724</v>
      </c>
    </row>
    <row r="44" spans="1:10">
      <c r="A44" s="8">
        <v>79</v>
      </c>
      <c r="B44" s="9" t="s">
        <v>98</v>
      </c>
      <c r="C44" s="9" t="s">
        <v>99</v>
      </c>
      <c r="D44" s="10">
        <v>1075</v>
      </c>
      <c r="E44" s="9" t="s">
        <v>40</v>
      </c>
      <c r="F44" s="11" t="s">
        <v>100</v>
      </c>
      <c r="G44" s="4">
        <v>881</v>
      </c>
      <c r="H44" s="4">
        <v>1</v>
      </c>
      <c r="I44" s="12">
        <v>1076</v>
      </c>
      <c r="J44" s="10">
        <v>69027343</v>
      </c>
    </row>
    <row r="45" spans="1:10">
      <c r="A45" s="8">
        <v>81</v>
      </c>
      <c r="B45" s="9" t="s">
        <v>85</v>
      </c>
      <c r="C45" s="9" t="s">
        <v>86</v>
      </c>
      <c r="D45" s="10">
        <v>1049</v>
      </c>
      <c r="E45" s="9" t="s">
        <v>78</v>
      </c>
      <c r="F45" s="11">
        <v>-0.68</v>
      </c>
      <c r="G45" s="4">
        <v>5</v>
      </c>
      <c r="H45" s="4">
        <v>1</v>
      </c>
      <c r="I45" s="12">
        <v>1049</v>
      </c>
      <c r="J45" s="10">
        <v>405297</v>
      </c>
    </row>
    <row r="46" spans="1:10">
      <c r="A46" s="8">
        <v>85</v>
      </c>
      <c r="B46" s="9" t="s">
        <v>72</v>
      </c>
      <c r="C46" s="9" t="s">
        <v>4</v>
      </c>
      <c r="D46" s="10">
        <v>530</v>
      </c>
      <c r="E46" s="9" t="s">
        <v>42</v>
      </c>
      <c r="F46" s="11">
        <v>-0.76</v>
      </c>
      <c r="G46" s="4">
        <v>9</v>
      </c>
      <c r="H46" s="4">
        <v>2</v>
      </c>
      <c r="I46" s="12">
        <v>265</v>
      </c>
      <c r="J46" s="10">
        <v>671793</v>
      </c>
    </row>
    <row r="47" spans="1:10">
      <c r="A47" s="8">
        <v>88</v>
      </c>
      <c r="B47" s="9" t="s">
        <v>101</v>
      </c>
      <c r="C47" s="9" t="s">
        <v>102</v>
      </c>
      <c r="D47" s="10">
        <v>250</v>
      </c>
      <c r="E47" s="9" t="s">
        <v>103</v>
      </c>
      <c r="F47" s="11">
        <v>-0.99</v>
      </c>
      <c r="G47" s="4">
        <v>3</v>
      </c>
      <c r="H47" s="4">
        <v>2</v>
      </c>
      <c r="I47" s="12">
        <v>125</v>
      </c>
      <c r="J47" s="10">
        <v>67523</v>
      </c>
    </row>
    <row r="48" spans="1:10">
      <c r="A48" s="8">
        <v>90</v>
      </c>
      <c r="B48" s="9" t="s">
        <v>104</v>
      </c>
      <c r="C48" s="9" t="s">
        <v>4</v>
      </c>
      <c r="D48" s="10">
        <v>105</v>
      </c>
      <c r="E48" s="9" t="s">
        <v>94</v>
      </c>
      <c r="F48" s="11">
        <v>1.33</v>
      </c>
      <c r="G48" s="4">
        <v>63</v>
      </c>
      <c r="H48" s="4">
        <v>1</v>
      </c>
      <c r="I48" s="12">
        <v>105</v>
      </c>
      <c r="J48" s="10">
        <v>129129</v>
      </c>
    </row>
    <row r="49" spans="1:12">
      <c r="B49" s="26" t="s">
        <v>105</v>
      </c>
      <c r="D49" s="2"/>
      <c r="F49" s="3"/>
      <c r="G49" s="4"/>
      <c r="H49" s="4"/>
      <c r="I49" s="5"/>
      <c r="J49" s="2"/>
    </row>
    <row r="50" spans="1:12">
      <c r="A50" s="8">
        <v>16</v>
      </c>
      <c r="B50" s="9" t="s">
        <v>106</v>
      </c>
      <c r="C50" s="9" t="s">
        <v>6</v>
      </c>
      <c r="D50" s="10">
        <v>70328</v>
      </c>
      <c r="E50" s="9" t="s">
        <v>56</v>
      </c>
      <c r="F50" s="11" t="s">
        <v>31</v>
      </c>
      <c r="G50" s="4">
        <v>1</v>
      </c>
      <c r="H50" s="4">
        <v>137</v>
      </c>
      <c r="I50" s="12">
        <v>513</v>
      </c>
      <c r="J50" s="10">
        <v>70328</v>
      </c>
    </row>
    <row r="51" spans="1:12">
      <c r="A51" s="8">
        <v>18</v>
      </c>
      <c r="B51" s="9" t="s">
        <v>107</v>
      </c>
      <c r="C51" s="9" t="s">
        <v>108</v>
      </c>
      <c r="D51" s="10">
        <v>20459</v>
      </c>
      <c r="E51" s="9" t="s">
        <v>109</v>
      </c>
      <c r="F51" s="11" t="s">
        <v>31</v>
      </c>
      <c r="G51" s="4">
        <v>1</v>
      </c>
      <c r="H51" s="4">
        <v>12</v>
      </c>
      <c r="I51" s="12">
        <v>1705</v>
      </c>
      <c r="J51" s="10">
        <v>20459</v>
      </c>
    </row>
    <row r="52" spans="1:12">
      <c r="A52" s="8">
        <v>20</v>
      </c>
      <c r="B52" s="9" t="s">
        <v>110</v>
      </c>
      <c r="C52" s="9" t="s">
        <v>2</v>
      </c>
      <c r="D52" s="10">
        <v>13206</v>
      </c>
      <c r="E52" s="9" t="s">
        <v>111</v>
      </c>
      <c r="F52" s="11" t="s">
        <v>31</v>
      </c>
      <c r="G52" s="4">
        <v>1</v>
      </c>
      <c r="H52" s="4">
        <v>29</v>
      </c>
      <c r="I52" s="12">
        <v>455</v>
      </c>
      <c r="J52" s="10">
        <v>13206</v>
      </c>
    </row>
    <row r="53" spans="1:12">
      <c r="A53" s="8">
        <v>21</v>
      </c>
      <c r="B53" s="9" t="s">
        <v>112</v>
      </c>
      <c r="C53" s="9" t="s">
        <v>2</v>
      </c>
      <c r="D53" s="10">
        <v>12311</v>
      </c>
      <c r="E53" s="9" t="s">
        <v>111</v>
      </c>
      <c r="F53" s="11" t="s">
        <v>31</v>
      </c>
      <c r="G53" s="4">
        <v>1</v>
      </c>
      <c r="H53" s="4">
        <v>13</v>
      </c>
      <c r="I53" s="12">
        <v>947</v>
      </c>
      <c r="J53" s="10">
        <v>12311</v>
      </c>
    </row>
    <row r="54" spans="1:12">
      <c r="A54" s="8">
        <v>23</v>
      </c>
      <c r="B54" s="9" t="s">
        <v>113</v>
      </c>
      <c r="C54" s="9" t="s">
        <v>114</v>
      </c>
      <c r="D54" s="10">
        <v>9087</v>
      </c>
      <c r="E54" s="9" t="s">
        <v>115</v>
      </c>
      <c r="F54" s="11" t="s">
        <v>31</v>
      </c>
      <c r="G54" s="4">
        <v>1</v>
      </c>
      <c r="H54" s="4">
        <v>10</v>
      </c>
      <c r="I54" s="12">
        <v>909</v>
      </c>
      <c r="J54" s="10">
        <v>9087</v>
      </c>
    </row>
    <row r="55" spans="1:12">
      <c r="A55" s="8">
        <v>24</v>
      </c>
      <c r="B55" s="9" t="s">
        <v>116</v>
      </c>
      <c r="C55" s="9" t="s">
        <v>117</v>
      </c>
      <c r="D55" s="10">
        <v>8380</v>
      </c>
      <c r="E55" s="9" t="s">
        <v>118</v>
      </c>
      <c r="F55" s="11" t="s">
        <v>31</v>
      </c>
      <c r="G55" s="4">
        <v>1</v>
      </c>
      <c r="H55" s="4">
        <v>10</v>
      </c>
      <c r="I55" s="12">
        <v>838</v>
      </c>
      <c r="J55" s="10">
        <v>8380</v>
      </c>
    </row>
    <row r="56" spans="1:12">
      <c r="A56" s="8">
        <v>32</v>
      </c>
      <c r="B56" s="9" t="s">
        <v>119</v>
      </c>
      <c r="C56" s="9" t="s">
        <v>2</v>
      </c>
      <c r="D56" s="10">
        <v>4266</v>
      </c>
      <c r="E56" s="9" t="s">
        <v>120</v>
      </c>
      <c r="F56" s="11" t="s">
        <v>31</v>
      </c>
      <c r="G56" s="4">
        <v>1</v>
      </c>
      <c r="H56" s="4">
        <v>40</v>
      </c>
      <c r="I56" s="12">
        <v>107</v>
      </c>
      <c r="J56" s="10">
        <v>4266</v>
      </c>
    </row>
    <row r="57" spans="1:12">
      <c r="A57" s="8">
        <v>71</v>
      </c>
      <c r="B57" s="9" t="s">
        <v>121</v>
      </c>
      <c r="C57" s="9" t="s">
        <v>2</v>
      </c>
      <c r="D57" s="10">
        <v>689</v>
      </c>
      <c r="E57" s="9" t="s">
        <v>122</v>
      </c>
      <c r="F57" s="11" t="s">
        <v>31</v>
      </c>
      <c r="G57" s="4">
        <v>1</v>
      </c>
      <c r="H57" s="4">
        <v>5</v>
      </c>
      <c r="I57" s="12">
        <v>138</v>
      </c>
      <c r="J57" s="10">
        <v>689</v>
      </c>
    </row>
    <row r="58" spans="1:12">
      <c r="A58" s="8">
        <v>84</v>
      </c>
      <c r="B58" s="9" t="s">
        <v>123</v>
      </c>
      <c r="C58" s="9" t="s">
        <v>124</v>
      </c>
      <c r="D58" s="10">
        <v>774</v>
      </c>
      <c r="E58" s="9" t="s">
        <v>125</v>
      </c>
      <c r="F58" s="11" t="s">
        <v>100</v>
      </c>
      <c r="G58" s="4">
        <v>1</v>
      </c>
      <c r="H58" s="4">
        <v>5</v>
      </c>
      <c r="I58" s="12">
        <v>155</v>
      </c>
      <c r="J58" s="10">
        <v>774</v>
      </c>
    </row>
    <row r="59" spans="1:12">
      <c r="A59" s="8">
        <v>89</v>
      </c>
      <c r="B59" s="9" t="s">
        <v>126</v>
      </c>
      <c r="C59" s="9" t="s">
        <v>2</v>
      </c>
      <c r="D59" s="10">
        <v>133</v>
      </c>
      <c r="E59" s="9" t="s">
        <v>122</v>
      </c>
      <c r="F59" s="11" t="s">
        <v>100</v>
      </c>
      <c r="G59" s="4">
        <v>1</v>
      </c>
      <c r="H59" s="4">
        <v>3</v>
      </c>
      <c r="I59" s="12">
        <v>44</v>
      </c>
      <c r="J59" s="10">
        <v>133</v>
      </c>
    </row>
    <row r="60" spans="1:12">
      <c r="B60" s="1" t="s">
        <v>127</v>
      </c>
      <c r="D60" s="2"/>
      <c r="F60" s="3"/>
      <c r="G60" s="4"/>
      <c r="H60" s="4"/>
      <c r="I60" s="2"/>
      <c r="J60" s="2"/>
      <c r="K60" s="27"/>
      <c r="L60" s="28"/>
    </row>
    <row r="61" spans="1:12">
      <c r="B61" t="s">
        <v>128</v>
      </c>
      <c r="C61" t="s">
        <v>129</v>
      </c>
      <c r="D61" s="2"/>
      <c r="F61" s="3"/>
      <c r="G61" s="4"/>
      <c r="H61" s="4"/>
      <c r="I61" s="2"/>
      <c r="J61" s="2"/>
      <c r="K61" s="27"/>
      <c r="L61" s="28"/>
    </row>
    <row r="62" spans="1:12">
      <c r="B62" t="s">
        <v>130</v>
      </c>
      <c r="D62" s="2"/>
      <c r="F62" s="3"/>
      <c r="G62" s="4"/>
      <c r="H62" s="4"/>
      <c r="I62" s="2"/>
      <c r="J62" s="2"/>
      <c r="K62" s="27"/>
      <c r="L62" s="28"/>
    </row>
    <row r="63" spans="1:12">
      <c r="B63" t="s">
        <v>131</v>
      </c>
      <c r="D63" s="2"/>
      <c r="F63" s="3"/>
      <c r="G63" s="4"/>
      <c r="H63" s="4"/>
      <c r="I63" s="2"/>
      <c r="J63" s="2"/>
      <c r="K63" s="27"/>
      <c r="L63" s="28"/>
    </row>
    <row r="64" spans="1:12">
      <c r="B64" t="s">
        <v>132</v>
      </c>
      <c r="D64" s="2"/>
      <c r="F64" s="3"/>
      <c r="G64" s="4"/>
      <c r="H64" s="4"/>
      <c r="I64" s="2"/>
      <c r="J64" s="2"/>
    </row>
    <row r="65" spans="1:12">
      <c r="B65" t="s">
        <v>133</v>
      </c>
      <c r="D65" s="2"/>
      <c r="F65" s="3"/>
      <c r="G65" s="4"/>
      <c r="H65" s="4"/>
      <c r="I65" s="2"/>
      <c r="J65" s="2"/>
    </row>
    <row r="66" spans="1:12">
      <c r="B66" t="s">
        <v>134</v>
      </c>
      <c r="D66" s="2"/>
      <c r="F66" s="3"/>
      <c r="G66" s="4"/>
      <c r="H66" s="4"/>
      <c r="I66" s="2"/>
      <c r="J66" s="2"/>
    </row>
    <row r="67" spans="1:12">
      <c r="B67" t="s">
        <v>135</v>
      </c>
      <c r="D67" s="2"/>
      <c r="F67" s="3"/>
      <c r="G67" s="4"/>
      <c r="H67" s="4"/>
      <c r="I67" s="2"/>
      <c r="J67" s="2"/>
    </row>
    <row r="68" spans="1:12">
      <c r="B68" s="29" t="s">
        <v>136</v>
      </c>
      <c r="D68" s="2"/>
      <c r="F68" s="3"/>
      <c r="G68" s="4"/>
      <c r="H68" s="4"/>
      <c r="I68" s="2"/>
      <c r="J68" s="2"/>
    </row>
    <row r="69" spans="1:12">
      <c r="B69" s="1" t="s">
        <v>137</v>
      </c>
      <c r="D69" s="2"/>
      <c r="F69" s="3"/>
      <c r="G69" s="4"/>
      <c r="H69" s="4"/>
      <c r="I69" s="2"/>
      <c r="J69" s="2"/>
    </row>
    <row r="70" spans="1:12">
      <c r="B70" t="s">
        <v>138</v>
      </c>
      <c r="D70" s="2"/>
      <c r="F70" s="3"/>
      <c r="G70" s="4"/>
      <c r="H70" s="4"/>
      <c r="I70" s="2"/>
      <c r="J70" s="2"/>
    </row>
    <row r="71" spans="1:12">
      <c r="B71" t="s">
        <v>139</v>
      </c>
      <c r="D71" s="2"/>
      <c r="F71" s="3"/>
      <c r="G71" s="4"/>
      <c r="H71" s="4"/>
      <c r="I71" s="2"/>
      <c r="J71" s="2"/>
    </row>
    <row r="72" spans="1:12">
      <c r="B72" t="s">
        <v>140</v>
      </c>
      <c r="D72" s="2"/>
      <c r="F72" s="3"/>
      <c r="G72" s="4"/>
      <c r="H72" s="4"/>
      <c r="I72" s="2"/>
      <c r="J72" s="2"/>
    </row>
    <row r="73" spans="1:12">
      <c r="B73" t="s">
        <v>141</v>
      </c>
      <c r="D73" s="2"/>
      <c r="F73" s="3"/>
      <c r="G73" s="4"/>
      <c r="H73" s="4"/>
      <c r="I73" s="2"/>
      <c r="J73" s="2"/>
    </row>
    <row r="74" spans="1:12">
      <c r="B74" t="s">
        <v>142</v>
      </c>
      <c r="D74" s="2"/>
      <c r="F74" s="3"/>
      <c r="G74" s="4"/>
      <c r="H74" s="4"/>
      <c r="I74" s="2"/>
      <c r="J74" s="2"/>
    </row>
    <row r="75" spans="1:12">
      <c r="B75" s="1" t="s">
        <v>143</v>
      </c>
      <c r="D75" s="2"/>
      <c r="F75" s="3"/>
      <c r="G75" s="4"/>
      <c r="H75" s="4"/>
      <c r="I75" s="2"/>
      <c r="J75" s="2"/>
    </row>
    <row r="76" spans="1:12">
      <c r="A76" s="8"/>
      <c r="B76" s="9" t="s">
        <v>144</v>
      </c>
      <c r="C76" s="9" t="s">
        <v>2</v>
      </c>
      <c r="D76" s="9" t="s">
        <v>145</v>
      </c>
      <c r="E76" s="9" t="s">
        <v>111</v>
      </c>
      <c r="F76" s="11"/>
      <c r="G76" s="4"/>
      <c r="H76" s="4"/>
      <c r="I76" s="12"/>
      <c r="J76" s="10"/>
    </row>
    <row r="77" spans="1:12">
      <c r="A77" s="8"/>
      <c r="B77" s="9" t="s">
        <v>146</v>
      </c>
      <c r="C77" s="9" t="s">
        <v>2</v>
      </c>
      <c r="D77" s="9" t="s">
        <v>145</v>
      </c>
      <c r="E77" s="9" t="s">
        <v>122</v>
      </c>
      <c r="F77" s="11"/>
      <c r="G77" s="4"/>
      <c r="H77" s="4"/>
      <c r="I77" s="12"/>
      <c r="J77" s="10"/>
    </row>
    <row r="78" spans="1:12">
      <c r="A78" s="8"/>
      <c r="B78" s="9" t="s">
        <v>147</v>
      </c>
      <c r="C78" s="9" t="s">
        <v>6</v>
      </c>
      <c r="D78" s="9" t="s">
        <v>145</v>
      </c>
      <c r="E78" s="9" t="s">
        <v>59</v>
      </c>
      <c r="F78" s="11"/>
      <c r="G78" s="4"/>
      <c r="H78" s="4"/>
      <c r="I78" s="12"/>
      <c r="J78" s="10"/>
    </row>
    <row r="79" spans="1:12">
      <c r="A79" s="8"/>
      <c r="B79" s="9" t="s">
        <v>148</v>
      </c>
      <c r="C79" s="9" t="s">
        <v>4</v>
      </c>
      <c r="D79" s="9" t="s">
        <v>145</v>
      </c>
      <c r="E79" s="9" t="s">
        <v>149</v>
      </c>
      <c r="F79" s="11"/>
      <c r="G79" s="4"/>
      <c r="H79" s="4"/>
      <c r="I79" s="12"/>
      <c r="J79" s="10"/>
      <c r="K79" s="27"/>
      <c r="L79" s="28"/>
    </row>
    <row r="80" spans="1:12">
      <c r="A80" s="8"/>
      <c r="B80" s="9" t="s">
        <v>150</v>
      </c>
      <c r="C80" s="9" t="s">
        <v>151</v>
      </c>
      <c r="D80" s="9" t="s">
        <v>145</v>
      </c>
      <c r="E80" s="9" t="s">
        <v>152</v>
      </c>
      <c r="F80" s="11"/>
      <c r="G80" s="4"/>
      <c r="H80" s="4"/>
      <c r="I80" s="12"/>
      <c r="J80" s="10"/>
    </row>
    <row r="81" spans="1:10">
      <c r="A81" s="8"/>
      <c r="B81" s="9" t="s">
        <v>153</v>
      </c>
      <c r="C81" s="9" t="s">
        <v>154</v>
      </c>
      <c r="D81" s="9" t="s">
        <v>145</v>
      </c>
      <c r="E81" s="9" t="s">
        <v>155</v>
      </c>
      <c r="F81" s="11"/>
      <c r="G81" s="4"/>
      <c r="H81" s="4"/>
      <c r="I81" s="12"/>
      <c r="J81" s="10"/>
    </row>
    <row r="82" spans="1:10">
      <c r="A82" s="8"/>
      <c r="B82" s="9" t="s">
        <v>156</v>
      </c>
      <c r="C82" s="9" t="s">
        <v>157</v>
      </c>
      <c r="D82" s="9" t="s">
        <v>145</v>
      </c>
      <c r="E82" s="9" t="s">
        <v>158</v>
      </c>
      <c r="F82" s="11"/>
      <c r="G82" s="4"/>
      <c r="H82" s="4"/>
      <c r="I82" s="12"/>
      <c r="J82" s="10"/>
    </row>
    <row r="83" spans="1:10">
      <c r="A83" s="8"/>
      <c r="B83" s="9" t="s">
        <v>159</v>
      </c>
      <c r="C83" s="9" t="s">
        <v>6</v>
      </c>
      <c r="D83" s="9" t="s">
        <v>145</v>
      </c>
      <c r="E83" s="9" t="s">
        <v>160</v>
      </c>
      <c r="F83" s="11"/>
      <c r="G83" s="4"/>
      <c r="H83" s="4"/>
      <c r="I83" s="12"/>
      <c r="J83" s="10"/>
    </row>
    <row r="84" spans="1:10">
      <c r="A84" s="8"/>
      <c r="B84" s="9" t="s">
        <v>161</v>
      </c>
      <c r="C84" s="9" t="s">
        <v>162</v>
      </c>
      <c r="D84" s="9" t="s">
        <v>145</v>
      </c>
      <c r="E84" s="9" t="s">
        <v>163</v>
      </c>
      <c r="F84" s="11"/>
      <c r="G84" s="4"/>
      <c r="H84" s="4"/>
      <c r="I84" s="12"/>
      <c r="J84" s="10"/>
    </row>
    <row r="85" spans="1:10">
      <c r="A85" s="8"/>
      <c r="B85" s="9" t="s">
        <v>164</v>
      </c>
      <c r="C85" s="9" t="s">
        <v>165</v>
      </c>
      <c r="D85" s="9" t="s">
        <v>145</v>
      </c>
      <c r="E85" s="9" t="s">
        <v>166</v>
      </c>
      <c r="F85" s="11"/>
      <c r="G85" s="4"/>
      <c r="H85" s="4"/>
      <c r="I85" s="12"/>
      <c r="J85" s="10"/>
    </row>
    <row r="86" spans="1:10">
      <c r="A86" s="8"/>
      <c r="B86" s="9" t="s">
        <v>167</v>
      </c>
      <c r="C86" s="9" t="s">
        <v>2</v>
      </c>
      <c r="D86" s="9" t="s">
        <v>145</v>
      </c>
      <c r="E86" s="9" t="s">
        <v>168</v>
      </c>
      <c r="F86" s="11"/>
      <c r="G86" s="4"/>
      <c r="H86" s="4"/>
      <c r="I86" s="12"/>
      <c r="J86" s="10"/>
    </row>
    <row r="87" spans="1:10">
      <c r="A87" s="8"/>
      <c r="B87" s="9" t="s">
        <v>169</v>
      </c>
      <c r="C87" s="9" t="s">
        <v>2</v>
      </c>
      <c r="D87" s="9" t="s">
        <v>145</v>
      </c>
      <c r="E87" s="9" t="s">
        <v>168</v>
      </c>
      <c r="F87" s="11"/>
      <c r="G87" s="4"/>
      <c r="H87" s="4"/>
      <c r="I87" s="12"/>
      <c r="J87" s="10"/>
    </row>
    <row r="88" spans="1:10">
      <c r="A88" s="8"/>
      <c r="B88" s="9" t="s">
        <v>170</v>
      </c>
      <c r="C88" s="9" t="s">
        <v>6</v>
      </c>
      <c r="D88" s="9" t="s">
        <v>145</v>
      </c>
      <c r="E88" s="9" t="s">
        <v>84</v>
      </c>
      <c r="F88" s="11"/>
      <c r="G88" s="4"/>
      <c r="H88" s="4"/>
      <c r="I88" s="12"/>
      <c r="J88" s="10"/>
    </row>
    <row r="89" spans="1:10">
      <c r="A89" s="8"/>
      <c r="B89" s="9" t="s">
        <v>171</v>
      </c>
      <c r="C89" s="9" t="s">
        <v>172</v>
      </c>
      <c r="D89" s="9" t="s">
        <v>145</v>
      </c>
      <c r="E89" s="9" t="s">
        <v>109</v>
      </c>
      <c r="F89" s="11"/>
      <c r="G89" s="4"/>
      <c r="H89" s="4"/>
      <c r="I89" s="12"/>
      <c r="J89" s="10"/>
    </row>
    <row r="90" spans="1:10">
      <c r="A90" s="8"/>
      <c r="B90" s="9" t="s">
        <v>173</v>
      </c>
      <c r="C90" s="9" t="s">
        <v>2</v>
      </c>
      <c r="D90" s="9" t="s">
        <v>145</v>
      </c>
      <c r="E90" s="9" t="s">
        <v>122</v>
      </c>
      <c r="F90" s="11"/>
      <c r="G90" s="4"/>
      <c r="H90" s="4"/>
      <c r="I90" s="12"/>
      <c r="J90" s="10"/>
    </row>
    <row r="91" spans="1:10">
      <c r="A91" s="8"/>
      <c r="B91" s="9" t="s">
        <v>174</v>
      </c>
      <c r="C91" s="9" t="s">
        <v>175</v>
      </c>
      <c r="D91" s="9" t="s">
        <v>145</v>
      </c>
      <c r="E91" s="9" t="s">
        <v>118</v>
      </c>
      <c r="F91" s="11"/>
      <c r="G91" s="4"/>
      <c r="H91" s="4"/>
      <c r="I91" s="12"/>
      <c r="J91" s="10"/>
    </row>
    <row r="92" spans="1:10">
      <c r="A92" s="8"/>
      <c r="B92" s="9" t="s">
        <v>176</v>
      </c>
      <c r="C92" s="9" t="s">
        <v>4</v>
      </c>
      <c r="D92" s="9" t="s">
        <v>145</v>
      </c>
      <c r="E92" s="9" t="s">
        <v>75</v>
      </c>
      <c r="F92" s="11"/>
      <c r="G92" s="4"/>
      <c r="H92" s="4"/>
      <c r="I92" s="12"/>
      <c r="J92" s="10"/>
    </row>
    <row r="93" spans="1:10">
      <c r="A93" s="8"/>
      <c r="B93" s="9" t="s">
        <v>177</v>
      </c>
      <c r="C93" s="9" t="s">
        <v>178</v>
      </c>
      <c r="D93" s="9" t="s">
        <v>145</v>
      </c>
      <c r="E93" s="9" t="s">
        <v>179</v>
      </c>
      <c r="F93" s="11"/>
      <c r="G93" s="4"/>
      <c r="H93" s="4"/>
      <c r="I93" s="12"/>
      <c r="J93" s="10"/>
    </row>
    <row r="94" spans="1:10">
      <c r="A94" s="8"/>
      <c r="B94" s="9" t="s">
        <v>180</v>
      </c>
      <c r="C94" s="9" t="s">
        <v>6</v>
      </c>
      <c r="D94" s="9" t="s">
        <v>145</v>
      </c>
      <c r="E94" s="9" t="s">
        <v>78</v>
      </c>
      <c r="F94" s="11"/>
      <c r="G94" s="4"/>
      <c r="H94" s="4"/>
      <c r="I94" s="12"/>
      <c r="J94" s="10"/>
    </row>
    <row r="95" spans="1:10">
      <c r="A95" s="8"/>
      <c r="B95" s="9" t="s">
        <v>181</v>
      </c>
      <c r="C95" s="9" t="s">
        <v>182</v>
      </c>
      <c r="D95" s="9" t="s">
        <v>145</v>
      </c>
      <c r="E95" s="9" t="s">
        <v>183</v>
      </c>
      <c r="F95" s="11"/>
      <c r="G95" s="4"/>
      <c r="H95" s="4"/>
      <c r="I95" s="12"/>
      <c r="J95" s="10"/>
    </row>
    <row r="96" spans="1:10">
      <c r="A96" s="8"/>
      <c r="B96" s="9" t="s">
        <v>184</v>
      </c>
      <c r="C96" s="9" t="s">
        <v>2</v>
      </c>
      <c r="D96" s="9" t="s">
        <v>145</v>
      </c>
      <c r="E96" s="9" t="s">
        <v>185</v>
      </c>
      <c r="F96" s="11"/>
      <c r="G96" s="4"/>
      <c r="H96" s="4"/>
      <c r="I96" s="12"/>
      <c r="J96" s="10"/>
    </row>
    <row r="97" spans="1:10">
      <c r="B97" s="9" t="s">
        <v>186</v>
      </c>
      <c r="C97" s="9" t="s">
        <v>2</v>
      </c>
      <c r="D97" s="9" t="s">
        <v>145</v>
      </c>
      <c r="E97" s="9" t="s">
        <v>187</v>
      </c>
      <c r="F97" s="3"/>
      <c r="G97" s="4"/>
      <c r="H97" s="4"/>
      <c r="I97" s="2"/>
      <c r="J97" s="2"/>
    </row>
    <row r="98" spans="1:10">
      <c r="A98" s="8"/>
      <c r="B98" s="9" t="s">
        <v>188</v>
      </c>
      <c r="C98" s="9" t="s">
        <v>2</v>
      </c>
      <c r="D98" s="9" t="s">
        <v>145</v>
      </c>
      <c r="E98" s="9" t="s">
        <v>122</v>
      </c>
      <c r="F98" s="11"/>
      <c r="G98" s="4"/>
      <c r="H98" s="4"/>
      <c r="I98" s="12"/>
      <c r="J98" s="10"/>
    </row>
  </sheetData>
  <sortState xmlns:xlrd2="http://schemas.microsoft.com/office/spreadsheetml/2017/richdata2" ref="A2:J16">
    <sortCondition descending="1" ref="D2:D16"/>
  </sortState>
  <conditionalFormatting sqref="C88:E98 B19:B98 B1:B17">
    <cfRule type="containsErrors" dxfId="26" priority="8">
      <formula>ISERROR(B1)</formula>
    </cfRule>
  </conditionalFormatting>
  <conditionalFormatting sqref="C88:E98 B19:B98 B1:B17">
    <cfRule type="containsText" dxfId="25" priority="7" operator="containsText" text="WARNING, HIGH N">
      <formula>NOT(ISERROR(SEARCH("WARNING, HIGH N",B1)))</formula>
    </cfRule>
  </conditionalFormatting>
  <conditionalFormatting sqref="D2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6F46-E53D-462B-8576-7531AFACABB1}">
  <dimension ref="A1:Q58"/>
  <sheetViews>
    <sheetView tabSelected="1" topLeftCell="M1" workbookViewId="0">
      <selection activeCell="Q7" sqref="Q7"/>
    </sheetView>
  </sheetViews>
  <sheetFormatPr defaultRowHeight="15"/>
  <cols>
    <col min="2" max="2" width="80.85546875" bestFit="1" customWidth="1"/>
    <col min="3" max="3" width="24" bestFit="1" customWidth="1"/>
    <col min="4" max="4" width="21" style="34" bestFit="1" customWidth="1"/>
    <col min="5" max="5" width="21.7109375" bestFit="1" customWidth="1"/>
    <col min="6" max="8" width="18.28515625" bestFit="1" customWidth="1"/>
    <col min="9" max="9" width="14" style="34" bestFit="1" customWidth="1"/>
    <col min="10" max="10" width="20.85546875" style="34" bestFit="1" customWidth="1"/>
    <col min="11" max="11" width="29" bestFit="1" customWidth="1"/>
    <col min="12" max="12" width="24.85546875" bestFit="1" customWidth="1"/>
    <col min="13" max="13" width="27.5703125" bestFit="1" customWidth="1"/>
    <col min="14" max="14" width="28.28515625" bestFit="1" customWidth="1"/>
    <col min="15" max="15" width="27.85546875" bestFit="1" customWidth="1"/>
    <col min="17" max="17" width="59.28515625" customWidth="1"/>
  </cols>
  <sheetData>
    <row r="1" spans="1:17" ht="54.75">
      <c r="A1" s="30" t="s">
        <v>11</v>
      </c>
      <c r="B1" s="30" t="s">
        <v>12</v>
      </c>
      <c r="C1" s="30" t="s">
        <v>0</v>
      </c>
      <c r="D1" s="33" t="s">
        <v>13</v>
      </c>
      <c r="E1" s="30" t="s">
        <v>14</v>
      </c>
      <c r="F1" s="30" t="s">
        <v>15</v>
      </c>
      <c r="G1" s="30" t="s">
        <v>16</v>
      </c>
      <c r="H1" s="30" t="s">
        <v>17</v>
      </c>
      <c r="I1" s="33" t="s">
        <v>18</v>
      </c>
      <c r="J1" s="33" t="s">
        <v>19</v>
      </c>
      <c r="K1" s="36" t="s">
        <v>189</v>
      </c>
      <c r="L1" s="36" t="s">
        <v>20</v>
      </c>
      <c r="M1" s="36" t="s">
        <v>21</v>
      </c>
      <c r="N1" s="36" t="s">
        <v>22</v>
      </c>
      <c r="O1" s="1" t="s">
        <v>190</v>
      </c>
      <c r="P1" s="61" t="s">
        <v>191</v>
      </c>
      <c r="Q1" s="61" t="s">
        <v>192</v>
      </c>
    </row>
    <row r="2" spans="1:17">
      <c r="A2" s="8">
        <v>1</v>
      </c>
      <c r="B2" s="9" t="s">
        <v>25</v>
      </c>
      <c r="C2" s="9" t="s">
        <v>6</v>
      </c>
      <c r="D2" s="34">
        <v>6139574</v>
      </c>
      <c r="E2" s="9" t="s">
        <v>26</v>
      </c>
      <c r="F2" s="11">
        <v>-0.36</v>
      </c>
      <c r="G2" s="4">
        <v>2</v>
      </c>
      <c r="H2" s="4">
        <v>688</v>
      </c>
      <c r="I2" s="34">
        <v>8924</v>
      </c>
      <c r="J2" s="34">
        <v>25904453</v>
      </c>
      <c r="K2">
        <f>IFERROR(D2/H2,"")</f>
        <v>8923.7994186046508</v>
      </c>
      <c r="L2" s="34">
        <f>SUM(D2:D12)</f>
        <v>17128509</v>
      </c>
      <c r="M2" s="34">
        <f>AVERAGE(D2:D12)</f>
        <v>1557137.1818181819</v>
      </c>
      <c r="N2" s="34">
        <f>MAX(D2:D12)</f>
        <v>6139574</v>
      </c>
      <c r="O2" s="34">
        <f>MIN(D2:D12)</f>
        <v>142725</v>
      </c>
      <c r="P2" s="62" t="s">
        <v>193</v>
      </c>
      <c r="Q2" s="62">
        <f>COUNTA(B2:B54)</f>
        <v>53</v>
      </c>
    </row>
    <row r="3" spans="1:17" ht="27.75">
      <c r="A3" s="8">
        <v>2</v>
      </c>
      <c r="B3" s="9" t="s">
        <v>27</v>
      </c>
      <c r="C3" s="9" t="s">
        <v>5</v>
      </c>
      <c r="D3" s="34">
        <v>3454871</v>
      </c>
      <c r="E3" s="9" t="s">
        <v>28</v>
      </c>
      <c r="F3" s="11">
        <v>-0.6</v>
      </c>
      <c r="G3" s="4">
        <v>2</v>
      </c>
      <c r="H3" s="4">
        <v>749</v>
      </c>
      <c r="I3" s="34">
        <v>4613</v>
      </c>
      <c r="J3" s="34">
        <v>17475531</v>
      </c>
      <c r="K3">
        <f>IFERROR(D3/H3,"")</f>
        <v>4612.6448598130837</v>
      </c>
      <c r="L3" s="34">
        <f>SUM(D3:D13)</f>
        <v>11131477</v>
      </c>
      <c r="M3" s="34">
        <f>AVERAGE(D3:D13)</f>
        <v>1011952.4545454546</v>
      </c>
      <c r="N3" s="34">
        <f>MAX(D3:D13)</f>
        <v>3454871</v>
      </c>
      <c r="O3" s="34">
        <f>MIN(D3:D13)</f>
        <v>142542</v>
      </c>
      <c r="P3" s="62" t="s">
        <v>194</v>
      </c>
      <c r="Q3" s="62">
        <f>COUNTIF(D2:D54, "&gt;10000")</f>
        <v>20</v>
      </c>
    </row>
    <row r="4" spans="1:17" ht="27.75">
      <c r="A4" s="8">
        <v>3</v>
      </c>
      <c r="B4" s="9" t="s">
        <v>29</v>
      </c>
      <c r="C4" s="9" t="s">
        <v>7</v>
      </c>
      <c r="D4" s="34">
        <v>2592601</v>
      </c>
      <c r="E4" s="9" t="s">
        <v>30</v>
      </c>
      <c r="F4" s="11" t="s">
        <v>31</v>
      </c>
      <c r="G4" s="4">
        <v>1</v>
      </c>
      <c r="H4" s="4">
        <v>556</v>
      </c>
      <c r="I4" s="34">
        <v>4663</v>
      </c>
      <c r="J4" s="34">
        <v>2592601</v>
      </c>
      <c r="K4">
        <f>IFERROR(D4/H4,"")</f>
        <v>4662.9514388489206</v>
      </c>
      <c r="L4" s="34">
        <f>SUM(D4:D14)</f>
        <v>7805703</v>
      </c>
      <c r="M4" s="34">
        <f>AVERAGE(D4:D14)</f>
        <v>709609.36363636365</v>
      </c>
      <c r="N4" s="34">
        <f>MAX(D4:D14)</f>
        <v>2592601</v>
      </c>
      <c r="O4" s="34">
        <f>MIN(D4:D14)</f>
        <v>129097</v>
      </c>
      <c r="P4" s="62" t="s">
        <v>195</v>
      </c>
      <c r="Q4" s="62">
        <f>COUNTIF(D2:D54, "&gt;100000")</f>
        <v>14</v>
      </c>
    </row>
    <row r="5" spans="1:17" ht="41.25">
      <c r="A5" s="8">
        <v>4</v>
      </c>
      <c r="B5" s="9" t="s">
        <v>33</v>
      </c>
      <c r="C5" s="9" t="s">
        <v>4</v>
      </c>
      <c r="D5" s="34">
        <v>1479569</v>
      </c>
      <c r="E5" s="9" t="s">
        <v>34</v>
      </c>
      <c r="F5" s="11" t="s">
        <v>31</v>
      </c>
      <c r="G5" s="4">
        <v>1</v>
      </c>
      <c r="H5" s="4">
        <v>518</v>
      </c>
      <c r="I5" s="34">
        <v>2856</v>
      </c>
      <c r="J5" s="34">
        <v>1479569</v>
      </c>
      <c r="K5">
        <f>IFERROR(D5/H5,"")</f>
        <v>2856.3108108108108</v>
      </c>
      <c r="L5" s="34">
        <f>SUM(D5:D15)</f>
        <v>5322074</v>
      </c>
      <c r="M5" s="34">
        <f>AVERAGE(D5:D15)</f>
        <v>483824.90909090912</v>
      </c>
      <c r="N5" s="34">
        <f>MAX(D5:D15)</f>
        <v>1479569</v>
      </c>
      <c r="O5" s="34">
        <f>MIN(D5:D15)</f>
        <v>108972</v>
      </c>
      <c r="P5" s="62" t="s">
        <v>196</v>
      </c>
      <c r="Q5" s="62">
        <f>COUNTIF(D2:D54, "&gt;1000000")</f>
        <v>5</v>
      </c>
    </row>
    <row r="6" spans="1:17" ht="41.25">
      <c r="A6" s="8">
        <v>5</v>
      </c>
      <c r="B6" s="9" t="s">
        <v>35</v>
      </c>
      <c r="C6" s="9" t="s">
        <v>4</v>
      </c>
      <c r="D6" s="34">
        <v>1065856</v>
      </c>
      <c r="E6" s="9" t="s">
        <v>36</v>
      </c>
      <c r="F6" s="11" t="s">
        <v>31</v>
      </c>
      <c r="G6" s="4">
        <v>1</v>
      </c>
      <c r="H6" s="4">
        <v>606</v>
      </c>
      <c r="I6" s="34">
        <v>1759</v>
      </c>
      <c r="J6" s="34">
        <v>1065856</v>
      </c>
      <c r="K6">
        <f>IFERROR(D6/H6,"")</f>
        <v>1758.8382838283828</v>
      </c>
      <c r="L6" s="34">
        <f>SUM(D6:D16)</f>
        <v>3941233</v>
      </c>
      <c r="M6" s="34">
        <f>AVERAGE(D6:D16)</f>
        <v>358293.90909090912</v>
      </c>
      <c r="N6" s="34">
        <f>MAX(D6:D16)</f>
        <v>1065856</v>
      </c>
      <c r="O6" s="34">
        <f>MIN(D6:D16)</f>
        <v>98728</v>
      </c>
      <c r="P6" s="62" t="s">
        <v>197</v>
      </c>
      <c r="Q6">
        <v>5</v>
      </c>
    </row>
    <row r="7" spans="1:17">
      <c r="A7" s="8">
        <v>6</v>
      </c>
      <c r="B7" s="9" t="s">
        <v>37</v>
      </c>
      <c r="C7" s="9" t="s">
        <v>7</v>
      </c>
      <c r="D7" s="34">
        <v>977099</v>
      </c>
      <c r="E7" s="9" t="s">
        <v>38</v>
      </c>
      <c r="F7" s="11">
        <v>-0.41</v>
      </c>
      <c r="G7" s="4">
        <v>3</v>
      </c>
      <c r="H7" s="4">
        <v>494</v>
      </c>
      <c r="I7" s="34">
        <v>1978</v>
      </c>
      <c r="J7" s="34">
        <v>9421102</v>
      </c>
      <c r="K7">
        <f>IFERROR(D7/H7,"")</f>
        <v>1977.9331983805669</v>
      </c>
      <c r="L7" s="34">
        <f>SUM(D7:D17)</f>
        <v>2945705</v>
      </c>
      <c r="M7" s="34">
        <f>AVERAGE(D7:D17)</f>
        <v>267791.36363636365</v>
      </c>
      <c r="N7" s="34">
        <f>MAX(D7:D17)</f>
        <v>977099</v>
      </c>
      <c r="O7" s="34">
        <f>MIN(D7:D17)</f>
        <v>70328</v>
      </c>
    </row>
    <row r="8" spans="1:17">
      <c r="A8" s="8">
        <v>7</v>
      </c>
      <c r="B8" s="9" t="s">
        <v>39</v>
      </c>
      <c r="C8" s="9" t="s">
        <v>9</v>
      </c>
      <c r="D8" s="34">
        <v>437271</v>
      </c>
      <c r="E8" s="9" t="s">
        <v>40</v>
      </c>
      <c r="F8" s="11">
        <v>-0.43</v>
      </c>
      <c r="G8" s="4">
        <v>2</v>
      </c>
      <c r="H8" s="4">
        <v>411</v>
      </c>
      <c r="I8" s="34">
        <v>1064</v>
      </c>
      <c r="J8" s="34">
        <v>1932054</v>
      </c>
      <c r="K8">
        <f>IFERROR(D8/H8,"")</f>
        <v>1063.9197080291972</v>
      </c>
      <c r="L8" s="34">
        <f>SUM(D8:D18)</f>
        <v>1999894</v>
      </c>
      <c r="M8" s="34">
        <f>AVERAGE(D8:D18)</f>
        <v>181808.54545454544</v>
      </c>
      <c r="N8" s="34">
        <f>MAX(D8:D18)</f>
        <v>437271</v>
      </c>
      <c r="O8" s="34">
        <f>MIN(D8:D18)</f>
        <v>31288</v>
      </c>
    </row>
    <row r="9" spans="1:17">
      <c r="A9" s="8">
        <v>8</v>
      </c>
      <c r="B9" s="9" t="s">
        <v>41</v>
      </c>
      <c r="C9" s="9" t="s">
        <v>5</v>
      </c>
      <c r="D9" s="34">
        <v>381725</v>
      </c>
      <c r="E9" s="9" t="s">
        <v>42</v>
      </c>
      <c r="F9" s="11" t="s">
        <v>31</v>
      </c>
      <c r="G9" s="4">
        <v>1</v>
      </c>
      <c r="H9" s="4">
        <v>458</v>
      </c>
      <c r="I9" s="34">
        <v>833</v>
      </c>
      <c r="J9" s="34">
        <v>381725</v>
      </c>
      <c r="K9">
        <f>IFERROR(D9/H9,"")</f>
        <v>833.4606986899563</v>
      </c>
      <c r="L9" s="34">
        <f>SUM(D9:D19)</f>
        <v>1583082</v>
      </c>
      <c r="M9" s="34">
        <f>AVERAGE(D9:D19)</f>
        <v>143916.54545454544</v>
      </c>
      <c r="N9" s="34">
        <f>MAX(D9:D19)</f>
        <v>381725</v>
      </c>
      <c r="O9" s="34">
        <f>MIN(D9:D19)</f>
        <v>20459</v>
      </c>
    </row>
    <row r="10" spans="1:17">
      <c r="A10" s="8">
        <v>9</v>
      </c>
      <c r="B10" s="9" t="s">
        <v>43</v>
      </c>
      <c r="C10" s="9" t="s">
        <v>6</v>
      </c>
      <c r="D10" s="34">
        <v>258570</v>
      </c>
      <c r="E10" s="9" t="s">
        <v>26</v>
      </c>
      <c r="F10" s="11">
        <v>-0.55000000000000004</v>
      </c>
      <c r="G10" s="4">
        <v>5</v>
      </c>
      <c r="H10" s="4">
        <v>348</v>
      </c>
      <c r="I10" s="34">
        <v>743</v>
      </c>
      <c r="J10" s="34">
        <v>15860747</v>
      </c>
      <c r="K10">
        <f>IFERROR(D10/H10,"")</f>
        <v>743.01724137931035</v>
      </c>
      <c r="L10" s="34">
        <f>SUM(D10:D20)</f>
        <v>1214563</v>
      </c>
      <c r="M10" s="34">
        <f>AVERAGE(D10:D20)</f>
        <v>110414.81818181818</v>
      </c>
      <c r="N10" s="34">
        <f>MAX(D10:D20)</f>
        <v>258570</v>
      </c>
      <c r="O10" s="34">
        <f>MIN(D10:D20)</f>
        <v>13206</v>
      </c>
    </row>
    <row r="11" spans="1:17">
      <c r="A11" s="8">
        <v>10</v>
      </c>
      <c r="B11" s="9" t="s">
        <v>44</v>
      </c>
      <c r="C11" s="9" t="s">
        <v>6</v>
      </c>
      <c r="D11" s="34">
        <v>198648</v>
      </c>
      <c r="E11" s="9" t="s">
        <v>38</v>
      </c>
      <c r="F11" s="11">
        <v>-0.42</v>
      </c>
      <c r="G11" s="4">
        <v>7</v>
      </c>
      <c r="H11" s="4">
        <v>235</v>
      </c>
      <c r="I11" s="34">
        <v>845</v>
      </c>
      <c r="J11" s="34">
        <v>15609743</v>
      </c>
      <c r="K11">
        <f>IFERROR(D11/H11,"")</f>
        <v>845.31063829787229</v>
      </c>
      <c r="L11" s="34">
        <f>SUM(D11:D21)</f>
        <v>968304</v>
      </c>
      <c r="M11" s="34">
        <f>AVERAGE(D11:D21)</f>
        <v>88027.636363636368</v>
      </c>
      <c r="N11" s="34">
        <f>MAX(D11:D21)</f>
        <v>198648</v>
      </c>
      <c r="O11" s="34">
        <f>MIN(D11:D21)</f>
        <v>12311</v>
      </c>
    </row>
    <row r="12" spans="1:17">
      <c r="A12" s="8">
        <v>11</v>
      </c>
      <c r="B12" s="9" t="s">
        <v>45</v>
      </c>
      <c r="C12" s="9" t="s">
        <v>8</v>
      </c>
      <c r="D12" s="34">
        <v>142725</v>
      </c>
      <c r="E12" s="9" t="s">
        <v>38</v>
      </c>
      <c r="F12" s="11">
        <v>-0.43</v>
      </c>
      <c r="G12" s="4">
        <v>9</v>
      </c>
      <c r="H12" s="4">
        <v>397</v>
      </c>
      <c r="I12" s="34">
        <v>360</v>
      </c>
      <c r="J12" s="34">
        <v>56446432</v>
      </c>
      <c r="K12">
        <f>IFERROR(D12/H12,"")</f>
        <v>359.50881612090683</v>
      </c>
      <c r="L12" s="34">
        <f>SUM(D12:D22)</f>
        <v>778743</v>
      </c>
      <c r="M12" s="34">
        <f>AVERAGE(D12:D22)</f>
        <v>70794.818181818177</v>
      </c>
      <c r="N12" s="34">
        <f>MAX(D12:D22)</f>
        <v>142725</v>
      </c>
      <c r="O12" s="34">
        <f>MIN(D12:D22)</f>
        <v>9087</v>
      </c>
    </row>
    <row r="13" spans="1:17">
      <c r="A13" s="8">
        <v>12</v>
      </c>
      <c r="B13" s="9" t="s">
        <v>46</v>
      </c>
      <c r="C13" s="9" t="s">
        <v>4</v>
      </c>
      <c r="D13" s="34">
        <v>142542</v>
      </c>
      <c r="E13" s="9" t="s">
        <v>40</v>
      </c>
      <c r="F13" s="11" t="s">
        <v>31</v>
      </c>
      <c r="G13" s="4">
        <v>1</v>
      </c>
      <c r="H13" s="4">
        <v>129</v>
      </c>
      <c r="I13" s="34">
        <v>1105</v>
      </c>
      <c r="J13" s="34">
        <v>142542</v>
      </c>
      <c r="K13">
        <f>IFERROR(D13/H13,"")</f>
        <v>1104.9767441860465</v>
      </c>
      <c r="L13" s="34">
        <f>SUM(D13:D23)</f>
        <v>644398</v>
      </c>
      <c r="M13" s="34">
        <f>AVERAGE(D13:D23)</f>
        <v>58581.63636363636</v>
      </c>
      <c r="N13" s="34">
        <f>MAX(D13:D23)</f>
        <v>142542</v>
      </c>
      <c r="O13" s="34">
        <f>MIN(D13:D23)</f>
        <v>8380</v>
      </c>
    </row>
    <row r="14" spans="1:17">
      <c r="A14" s="8">
        <v>13</v>
      </c>
      <c r="B14" s="9" t="s">
        <v>47</v>
      </c>
      <c r="C14" s="9" t="s">
        <v>2</v>
      </c>
      <c r="D14" s="34">
        <v>129097</v>
      </c>
      <c r="E14" s="9" t="s">
        <v>48</v>
      </c>
      <c r="F14" s="11" t="s">
        <v>31</v>
      </c>
      <c r="G14" s="4">
        <v>1</v>
      </c>
      <c r="H14" s="4">
        <v>74</v>
      </c>
      <c r="I14" s="34">
        <v>1745</v>
      </c>
      <c r="J14" s="34">
        <v>129097</v>
      </c>
      <c r="K14">
        <f>IFERROR(D14/H14,"")</f>
        <v>1744.5540540540539</v>
      </c>
      <c r="L14" s="34">
        <f>SUM(D14:D24)</f>
        <v>509092</v>
      </c>
      <c r="M14" s="34">
        <f>AVERAGE(D14:D24)</f>
        <v>46281.090909090912</v>
      </c>
      <c r="N14" s="34">
        <f>MAX(D14:D24)</f>
        <v>129097</v>
      </c>
      <c r="O14" s="34">
        <f>MIN(D14:D24)</f>
        <v>7236</v>
      </c>
    </row>
    <row r="15" spans="1:17">
      <c r="A15" s="8">
        <v>14</v>
      </c>
      <c r="B15" s="9" t="s">
        <v>49</v>
      </c>
      <c r="C15" s="9" t="s">
        <v>3</v>
      </c>
      <c r="D15" s="34">
        <v>108972</v>
      </c>
      <c r="E15" s="9" t="s">
        <v>36</v>
      </c>
      <c r="F15" s="11" t="s">
        <v>31</v>
      </c>
      <c r="G15" s="4">
        <v>1</v>
      </c>
      <c r="H15" s="4">
        <v>181</v>
      </c>
      <c r="I15" s="34">
        <v>602</v>
      </c>
      <c r="J15" s="34">
        <v>108972</v>
      </c>
      <c r="K15">
        <f>IFERROR(D15/H15,"")</f>
        <v>602.0552486187845</v>
      </c>
      <c r="L15" s="34">
        <f>SUM(D15:D25)</f>
        <v>385920</v>
      </c>
      <c r="M15" s="34">
        <f>AVERAGE(D15:D25)</f>
        <v>35083.63636363636</v>
      </c>
      <c r="N15" s="34">
        <f>MAX(D15:D25)</f>
        <v>108972</v>
      </c>
      <c r="O15" s="34">
        <f>MIN(D15:D25)</f>
        <v>5925</v>
      </c>
    </row>
    <row r="16" spans="1:17">
      <c r="A16" s="8">
        <v>15</v>
      </c>
      <c r="B16" s="9" t="s">
        <v>50</v>
      </c>
      <c r="C16" s="9" t="s">
        <v>6</v>
      </c>
      <c r="D16" s="34">
        <v>98728</v>
      </c>
      <c r="E16" s="9" t="s">
        <v>36</v>
      </c>
      <c r="F16" s="11" t="s">
        <v>31</v>
      </c>
      <c r="G16" s="4">
        <v>1</v>
      </c>
      <c r="H16" s="4">
        <v>85</v>
      </c>
      <c r="I16" s="34">
        <v>1162</v>
      </c>
      <c r="J16" s="34">
        <v>98728</v>
      </c>
      <c r="K16">
        <f>IFERROR(D16/H16,"")</f>
        <v>1161.5058823529412</v>
      </c>
      <c r="L16" s="34">
        <f>SUM(D16:D26)</f>
        <v>282145</v>
      </c>
      <c r="M16" s="34">
        <f>AVERAGE(D16:D26)</f>
        <v>25649.545454545456</v>
      </c>
      <c r="N16" s="34">
        <f>MAX(D16:D26)</f>
        <v>98728</v>
      </c>
      <c r="O16" s="34">
        <f>MIN(D16:D26)</f>
        <v>5197</v>
      </c>
    </row>
    <row r="17" spans="1:15">
      <c r="A17" s="8">
        <v>16</v>
      </c>
      <c r="B17" s="9" t="s">
        <v>106</v>
      </c>
      <c r="C17" s="9" t="s">
        <v>6</v>
      </c>
      <c r="D17" s="40">
        <v>70328</v>
      </c>
      <c r="E17" s="9" t="s">
        <v>56</v>
      </c>
      <c r="F17" s="11" t="s">
        <v>31</v>
      </c>
      <c r="G17" s="4">
        <v>1</v>
      </c>
      <c r="H17" s="4">
        <v>137</v>
      </c>
      <c r="I17" s="35">
        <v>513</v>
      </c>
      <c r="J17" s="40">
        <v>70328</v>
      </c>
      <c r="K17">
        <f>IFERROR(D17/H17,"")</f>
        <v>513.34306569343062</v>
      </c>
      <c r="L17" s="34">
        <f>SUM(D17:D27)</f>
        <v>187683</v>
      </c>
      <c r="M17" s="34">
        <f>AVERAGE(D17:D27)</f>
        <v>17062.090909090908</v>
      </c>
      <c r="N17" s="34">
        <f>MAX(D17:D27)</f>
        <v>70328</v>
      </c>
      <c r="O17" s="34">
        <f>MIN(D17:D27)</f>
        <v>4266</v>
      </c>
    </row>
    <row r="18" spans="1:15">
      <c r="A18" s="8">
        <v>17</v>
      </c>
      <c r="B18" s="9" t="s">
        <v>54</v>
      </c>
      <c r="C18" s="9" t="s">
        <v>55</v>
      </c>
      <c r="D18" s="40">
        <v>31288</v>
      </c>
      <c r="E18" s="9" t="s">
        <v>56</v>
      </c>
      <c r="F18" s="11">
        <v>-0.67</v>
      </c>
      <c r="G18" s="4">
        <v>4</v>
      </c>
      <c r="H18" s="4">
        <v>106</v>
      </c>
      <c r="I18" s="35">
        <v>295</v>
      </c>
      <c r="J18" s="39">
        <v>1435413</v>
      </c>
      <c r="K18">
        <f>IFERROR(D18/H18,"")</f>
        <v>295.16981132075472</v>
      </c>
      <c r="L18" s="34">
        <f>SUM(D18:D28)</f>
        <v>121346</v>
      </c>
      <c r="M18" s="34">
        <f>AVERAGE(D18:D28)</f>
        <v>11031.454545454546</v>
      </c>
      <c r="N18" s="34">
        <f>MAX(D18:D28)</f>
        <v>31288</v>
      </c>
      <c r="O18" s="34">
        <f>MIN(D18:D28)</f>
        <v>3991</v>
      </c>
    </row>
    <row r="19" spans="1:15">
      <c r="A19" s="8">
        <v>18</v>
      </c>
      <c r="B19" s="9" t="s">
        <v>107</v>
      </c>
      <c r="C19" s="9" t="s">
        <v>108</v>
      </c>
      <c r="D19" s="42">
        <v>20459</v>
      </c>
      <c r="E19" s="9" t="s">
        <v>109</v>
      </c>
      <c r="F19" s="11" t="s">
        <v>31</v>
      </c>
      <c r="G19" s="4">
        <v>1</v>
      </c>
      <c r="H19" s="4">
        <v>12</v>
      </c>
      <c r="I19" s="35">
        <v>1705</v>
      </c>
      <c r="J19" s="38">
        <v>20459</v>
      </c>
      <c r="K19">
        <f>IFERROR(D19/H19,"")</f>
        <v>1704.9166666666667</v>
      </c>
      <c r="L19" s="34">
        <f>SUM(D19:D29)</f>
        <v>93869</v>
      </c>
      <c r="M19" s="34">
        <f>AVERAGE(D19:D29)</f>
        <v>8533.545454545454</v>
      </c>
      <c r="N19" s="34">
        <f>MAX(D19:D29)</f>
        <v>20459</v>
      </c>
      <c r="O19" s="34">
        <f>MIN(D19:D29)</f>
        <v>3811</v>
      </c>
    </row>
    <row r="20" spans="1:15">
      <c r="A20" s="8">
        <v>20</v>
      </c>
      <c r="B20" s="9" t="s">
        <v>110</v>
      </c>
      <c r="C20" s="9" t="s">
        <v>2</v>
      </c>
      <c r="D20" s="40">
        <v>13206</v>
      </c>
      <c r="E20" s="9" t="s">
        <v>111</v>
      </c>
      <c r="F20" s="11" t="s">
        <v>31</v>
      </c>
      <c r="G20" s="4">
        <v>1</v>
      </c>
      <c r="H20" s="4">
        <v>29</v>
      </c>
      <c r="I20" s="35">
        <v>455</v>
      </c>
      <c r="J20" s="38">
        <v>13206</v>
      </c>
      <c r="K20">
        <f>IFERROR(D20/H20,"")</f>
        <v>455.37931034482756</v>
      </c>
      <c r="L20" s="34">
        <f>SUM(D20:D30)</f>
        <v>76640</v>
      </c>
      <c r="M20" s="34">
        <f>AVERAGE(D20:D30)</f>
        <v>6967.272727272727</v>
      </c>
      <c r="N20" s="34">
        <f>MAX(D20:D30)</f>
        <v>13206</v>
      </c>
      <c r="O20" s="34">
        <f>MIN(D20:D30)</f>
        <v>3230</v>
      </c>
    </row>
    <row r="21" spans="1:15">
      <c r="A21" s="8">
        <v>21</v>
      </c>
      <c r="B21" s="9" t="s">
        <v>112</v>
      </c>
      <c r="C21" s="9" t="s">
        <v>2</v>
      </c>
      <c r="D21" s="40">
        <v>12311</v>
      </c>
      <c r="E21" s="9" t="s">
        <v>111</v>
      </c>
      <c r="F21" s="11" t="s">
        <v>31</v>
      </c>
      <c r="G21" s="4">
        <v>1</v>
      </c>
      <c r="H21" s="4">
        <v>13</v>
      </c>
      <c r="I21" s="35">
        <v>947</v>
      </c>
      <c r="J21" s="38">
        <v>12311</v>
      </c>
      <c r="K21">
        <f>IFERROR(D21/H21,"")</f>
        <v>947</v>
      </c>
      <c r="L21" s="34">
        <f>SUM(D21:D31)</f>
        <v>66283</v>
      </c>
      <c r="M21" s="34">
        <f>AVERAGE(D21:D31)</f>
        <v>6025.727272727273</v>
      </c>
      <c r="N21" s="34">
        <f>MAX(D21:D31)</f>
        <v>12311</v>
      </c>
      <c r="O21" s="34">
        <f>MIN(D21:D31)</f>
        <v>2849</v>
      </c>
    </row>
    <row r="22" spans="1:15">
      <c r="A22" s="8">
        <v>23</v>
      </c>
      <c r="B22" s="9" t="s">
        <v>113</v>
      </c>
      <c r="C22" s="9" t="s">
        <v>114</v>
      </c>
      <c r="D22" s="41">
        <v>9087</v>
      </c>
      <c r="E22" s="9" t="s">
        <v>115</v>
      </c>
      <c r="F22" s="11" t="s">
        <v>31</v>
      </c>
      <c r="G22" s="4">
        <v>1</v>
      </c>
      <c r="H22" s="4">
        <v>10</v>
      </c>
      <c r="I22" s="35">
        <v>909</v>
      </c>
      <c r="J22" s="38">
        <v>9087</v>
      </c>
      <c r="K22">
        <f>IFERROR(D22/H22,"")</f>
        <v>908.7</v>
      </c>
      <c r="L22" s="34">
        <f>SUM(D22:D32)</f>
        <v>56269</v>
      </c>
      <c r="M22" s="34">
        <f>AVERAGE(D22:D32)</f>
        <v>5115.363636363636</v>
      </c>
      <c r="N22" s="34">
        <f>MAX(D22:D32)</f>
        <v>9087</v>
      </c>
      <c r="O22" s="34">
        <f>MIN(D22:D32)</f>
        <v>2297</v>
      </c>
    </row>
    <row r="23" spans="1:15">
      <c r="A23" s="8">
        <v>24</v>
      </c>
      <c r="B23" s="9" t="s">
        <v>116</v>
      </c>
      <c r="C23" s="9" t="s">
        <v>117</v>
      </c>
      <c r="D23" s="41">
        <v>8380</v>
      </c>
      <c r="E23" s="9" t="s">
        <v>118</v>
      </c>
      <c r="F23" s="11" t="s">
        <v>31</v>
      </c>
      <c r="G23" s="4">
        <v>1</v>
      </c>
      <c r="H23" s="4">
        <v>10</v>
      </c>
      <c r="I23" s="35">
        <v>838</v>
      </c>
      <c r="J23" s="38">
        <v>8380</v>
      </c>
      <c r="K23">
        <f>IFERROR(D23/H23,"")</f>
        <v>838</v>
      </c>
      <c r="L23" s="34">
        <f>SUM(D23:D33)</f>
        <v>49442</v>
      </c>
      <c r="M23" s="34">
        <f>AVERAGE(D23:D33)</f>
        <v>4494.727272727273</v>
      </c>
      <c r="N23" s="34">
        <f>MAX(D23:D33)</f>
        <v>8380</v>
      </c>
      <c r="O23" s="34">
        <f>MIN(D23:D33)</f>
        <v>2260</v>
      </c>
    </row>
    <row r="24" spans="1:15">
      <c r="A24" s="8">
        <v>26</v>
      </c>
      <c r="B24" s="9" t="s">
        <v>57</v>
      </c>
      <c r="C24" s="9" t="s">
        <v>58</v>
      </c>
      <c r="D24" s="41">
        <v>7236</v>
      </c>
      <c r="E24" s="9" t="s">
        <v>59</v>
      </c>
      <c r="F24" s="11">
        <v>-0.08</v>
      </c>
      <c r="G24" s="4">
        <v>7</v>
      </c>
      <c r="H24" s="4">
        <v>16</v>
      </c>
      <c r="I24" s="35">
        <v>452</v>
      </c>
      <c r="J24" s="38">
        <v>3240619</v>
      </c>
      <c r="K24">
        <f>IFERROR(D24/H24,"")</f>
        <v>452.25</v>
      </c>
      <c r="L24" s="34">
        <f>SUM(D24:D34)</f>
        <v>42833</v>
      </c>
      <c r="M24" s="34">
        <f>AVERAGE(D24:D34)</f>
        <v>3893.909090909091</v>
      </c>
      <c r="N24" s="34">
        <f>MAX(D24:D34)</f>
        <v>7236</v>
      </c>
      <c r="O24" s="34">
        <f>MIN(D24:D34)</f>
        <v>1771</v>
      </c>
    </row>
    <row r="25" spans="1:15">
      <c r="A25" s="8">
        <v>28</v>
      </c>
      <c r="B25" s="9" t="s">
        <v>60</v>
      </c>
      <c r="C25" s="9" t="s">
        <v>4</v>
      </c>
      <c r="D25" s="41">
        <v>5925</v>
      </c>
      <c r="E25" s="9" t="s">
        <v>61</v>
      </c>
      <c r="F25" s="11" t="s">
        <v>31</v>
      </c>
      <c r="G25" s="4">
        <v>1</v>
      </c>
      <c r="H25" s="4">
        <v>15</v>
      </c>
      <c r="I25" s="35">
        <v>395</v>
      </c>
      <c r="J25" s="38">
        <v>5925</v>
      </c>
      <c r="K25">
        <f>IFERROR(D25/H25,"")</f>
        <v>395</v>
      </c>
      <c r="L25" s="34">
        <f>SUM(D25:D35)</f>
        <v>37304</v>
      </c>
      <c r="M25" s="34">
        <f>AVERAGE(D25:D35)</f>
        <v>3391.2727272727275</v>
      </c>
      <c r="N25" s="34">
        <f>MAX(D25:D35)</f>
        <v>5925</v>
      </c>
      <c r="O25" s="34">
        <f>MIN(D25:D35)</f>
        <v>1707</v>
      </c>
    </row>
    <row r="26" spans="1:15">
      <c r="A26" s="8">
        <v>30</v>
      </c>
      <c r="B26" s="9" t="s">
        <v>62</v>
      </c>
      <c r="C26" s="9" t="s">
        <v>63</v>
      </c>
      <c r="D26" s="41">
        <v>5197</v>
      </c>
      <c r="E26" s="9" t="s">
        <v>64</v>
      </c>
      <c r="F26" s="11" t="s">
        <v>31</v>
      </c>
      <c r="G26" s="4">
        <v>1</v>
      </c>
      <c r="H26" s="4">
        <v>4</v>
      </c>
      <c r="I26" s="35">
        <v>1299</v>
      </c>
      <c r="J26" s="38">
        <v>5197</v>
      </c>
      <c r="K26">
        <f>IFERROR(D26/H26,"")</f>
        <v>1299.25</v>
      </c>
      <c r="L26" s="34">
        <f>SUM(D26:D36)</f>
        <v>33068</v>
      </c>
      <c r="M26" s="34">
        <f>AVERAGE(D26:D36)</f>
        <v>3006.181818181818</v>
      </c>
      <c r="N26" s="34">
        <f>MAX(D26:D36)</f>
        <v>5197</v>
      </c>
      <c r="O26" s="34">
        <f>MIN(D26:D36)</f>
        <v>1689</v>
      </c>
    </row>
    <row r="27" spans="1:15">
      <c r="A27" s="8">
        <v>32</v>
      </c>
      <c r="B27" s="9" t="s">
        <v>119</v>
      </c>
      <c r="C27" s="9" t="s">
        <v>2</v>
      </c>
      <c r="D27" s="41">
        <v>4266</v>
      </c>
      <c r="E27" s="9" t="s">
        <v>120</v>
      </c>
      <c r="F27" s="11" t="s">
        <v>31</v>
      </c>
      <c r="G27" s="4">
        <v>1</v>
      </c>
      <c r="H27" s="4">
        <v>40</v>
      </c>
      <c r="I27" s="35">
        <v>107</v>
      </c>
      <c r="J27" s="38">
        <v>4266</v>
      </c>
      <c r="K27">
        <f>IFERROR(D27/H27,"")</f>
        <v>106.65</v>
      </c>
      <c r="L27" s="34">
        <f>SUM(D27:D37)</f>
        <v>29557</v>
      </c>
      <c r="M27" s="34">
        <f>AVERAGE(D27:D37)</f>
        <v>2687</v>
      </c>
      <c r="N27" s="34">
        <f>MAX(D27:D37)</f>
        <v>4266</v>
      </c>
      <c r="O27" s="34">
        <f>MIN(D27:D37)</f>
        <v>1686</v>
      </c>
    </row>
    <row r="28" spans="1:15">
      <c r="A28" s="8">
        <v>34</v>
      </c>
      <c r="B28" s="9" t="s">
        <v>65</v>
      </c>
      <c r="C28" s="9" t="s">
        <v>5</v>
      </c>
      <c r="D28" s="41">
        <v>3991</v>
      </c>
      <c r="E28" s="9" t="s">
        <v>66</v>
      </c>
      <c r="F28" s="11">
        <v>0.04</v>
      </c>
      <c r="G28" s="4">
        <v>7</v>
      </c>
      <c r="H28" s="4">
        <v>6</v>
      </c>
      <c r="I28" s="35">
        <v>665</v>
      </c>
      <c r="J28" s="38">
        <v>2223873</v>
      </c>
      <c r="K28">
        <f>IFERROR(D28/H28,"")</f>
        <v>665.16666666666663</v>
      </c>
      <c r="L28" s="34">
        <f>SUM(D28:D38)</f>
        <v>26854</v>
      </c>
      <c r="M28" s="34">
        <f>AVERAGE(D28:D38)</f>
        <v>2441.2727272727275</v>
      </c>
      <c r="N28" s="34">
        <f>MAX(D28:D38)</f>
        <v>3991</v>
      </c>
      <c r="O28" s="34">
        <f>MIN(D28:D38)</f>
        <v>1563</v>
      </c>
    </row>
    <row r="29" spans="1:15">
      <c r="A29" s="8">
        <v>36</v>
      </c>
      <c r="B29" s="9" t="s">
        <v>67</v>
      </c>
      <c r="C29" s="9" t="s">
        <v>4</v>
      </c>
      <c r="D29" s="41">
        <v>3811</v>
      </c>
      <c r="E29" s="9" t="s">
        <v>68</v>
      </c>
      <c r="F29" s="11">
        <v>-0.81</v>
      </c>
      <c r="G29" s="4">
        <v>3</v>
      </c>
      <c r="H29" s="4">
        <v>10</v>
      </c>
      <c r="I29" s="35">
        <v>381</v>
      </c>
      <c r="J29" s="38">
        <v>101627</v>
      </c>
      <c r="K29">
        <f>IFERROR(D29/H29,"")</f>
        <v>381.1</v>
      </c>
      <c r="L29" s="34">
        <f>SUM(D29:D39)</f>
        <v>24357</v>
      </c>
      <c r="M29" s="34">
        <f>AVERAGE(D29:D39)</f>
        <v>2214.2727272727275</v>
      </c>
      <c r="N29" s="34">
        <f>MAX(D29:D39)</f>
        <v>3811</v>
      </c>
      <c r="O29" s="34">
        <f>MIN(D29:D39)</f>
        <v>1494</v>
      </c>
    </row>
    <row r="30" spans="1:15">
      <c r="A30" s="8">
        <v>40</v>
      </c>
      <c r="B30" s="9" t="s">
        <v>69</v>
      </c>
      <c r="C30" s="9" t="s">
        <v>5</v>
      </c>
      <c r="D30" s="41">
        <v>3230</v>
      </c>
      <c r="E30" s="9" t="s">
        <v>26</v>
      </c>
      <c r="F30" s="11">
        <v>-0.46</v>
      </c>
      <c r="G30" s="4">
        <v>11</v>
      </c>
      <c r="H30" s="4">
        <v>40</v>
      </c>
      <c r="I30" s="35">
        <v>81</v>
      </c>
      <c r="J30" s="38">
        <v>11523439</v>
      </c>
      <c r="K30">
        <f>IFERROR(D30/H30,"")</f>
        <v>80.75</v>
      </c>
      <c r="L30" s="34">
        <f>SUM(D30:D40)</f>
        <v>21988</v>
      </c>
      <c r="M30" s="34">
        <f>AVERAGE(D30:D40)</f>
        <v>1998.909090909091</v>
      </c>
      <c r="N30" s="34">
        <f>MAX(D30:D40)</f>
        <v>3230</v>
      </c>
      <c r="O30" s="34">
        <f>MIN(D30:D40)</f>
        <v>1442</v>
      </c>
    </row>
    <row r="31" spans="1:15">
      <c r="A31" s="8">
        <v>42</v>
      </c>
      <c r="B31" s="9" t="s">
        <v>70</v>
      </c>
      <c r="C31" s="9" t="s">
        <v>71</v>
      </c>
      <c r="D31" s="41">
        <v>2849</v>
      </c>
      <c r="E31" s="9" t="s">
        <v>40</v>
      </c>
      <c r="F31" s="11">
        <v>-0.83</v>
      </c>
      <c r="G31" s="4">
        <v>3</v>
      </c>
      <c r="H31" s="4">
        <v>9</v>
      </c>
      <c r="I31" s="35">
        <v>317</v>
      </c>
      <c r="J31" s="38">
        <v>182571</v>
      </c>
      <c r="K31">
        <f>IFERROR(D31/H31,"")</f>
        <v>316.55555555555554</v>
      </c>
      <c r="L31" s="34">
        <f>SUM(D31:D41)</f>
        <v>20134</v>
      </c>
      <c r="M31" s="34">
        <f>AVERAGE(D31:D41)</f>
        <v>1830.3636363636363</v>
      </c>
      <c r="N31" s="34">
        <f>MAX(D31:D41)</f>
        <v>2849</v>
      </c>
      <c r="O31" s="34">
        <f>MIN(D31:D41)</f>
        <v>1376</v>
      </c>
    </row>
    <row r="32" spans="1:15">
      <c r="A32" s="8">
        <v>45</v>
      </c>
      <c r="B32" s="9" t="s">
        <v>72</v>
      </c>
      <c r="C32" s="9" t="s">
        <v>4</v>
      </c>
      <c r="D32" s="41">
        <v>2297</v>
      </c>
      <c r="E32" s="9" t="s">
        <v>42</v>
      </c>
      <c r="F32" s="11">
        <v>3.33</v>
      </c>
      <c r="G32" s="4">
        <v>10</v>
      </c>
      <c r="H32" s="4">
        <v>3</v>
      </c>
      <c r="I32" s="35">
        <v>766</v>
      </c>
      <c r="J32" s="38">
        <v>674598</v>
      </c>
      <c r="K32">
        <f>IFERROR(D32/H32,"")</f>
        <v>765.66666666666663</v>
      </c>
      <c r="L32" s="34">
        <f>SUM(D32:D42)</f>
        <v>18504</v>
      </c>
      <c r="M32" s="34">
        <f>AVERAGE(D32:D42)</f>
        <v>1682.1818181818182</v>
      </c>
      <c r="N32" s="34">
        <f>MAX(D32:D42)</f>
        <v>2297</v>
      </c>
      <c r="O32" s="34">
        <f>MIN(D32:D42)</f>
        <v>1219</v>
      </c>
    </row>
    <row r="33" spans="1:15">
      <c r="A33" s="8">
        <v>46</v>
      </c>
      <c r="B33" s="9" t="s">
        <v>73</v>
      </c>
      <c r="C33" s="9" t="s">
        <v>74</v>
      </c>
      <c r="D33" s="41">
        <v>2260</v>
      </c>
      <c r="E33" s="9" t="s">
        <v>75</v>
      </c>
      <c r="F33" s="11">
        <v>0.83</v>
      </c>
      <c r="G33" s="4">
        <v>210</v>
      </c>
      <c r="H33" s="4">
        <v>1</v>
      </c>
      <c r="I33" s="35">
        <v>2260</v>
      </c>
      <c r="J33" s="38">
        <v>2180097</v>
      </c>
      <c r="K33">
        <f>IFERROR(D33/H33,"")</f>
        <v>2260</v>
      </c>
      <c r="L33" s="34">
        <f>SUM(D33:D43)</f>
        <v>17282</v>
      </c>
      <c r="M33" s="34">
        <f>AVERAGE(D33:D43)</f>
        <v>1571.090909090909</v>
      </c>
      <c r="N33" s="34">
        <f>MAX(D33:D43)</f>
        <v>2260</v>
      </c>
      <c r="O33" s="34">
        <f>MIN(D33:D43)</f>
        <v>1075</v>
      </c>
    </row>
    <row r="34" spans="1:15">
      <c r="A34" s="8">
        <v>53</v>
      </c>
      <c r="B34" s="9" t="s">
        <v>76</v>
      </c>
      <c r="C34" s="9" t="s">
        <v>4</v>
      </c>
      <c r="D34" s="41">
        <v>1771</v>
      </c>
      <c r="E34" s="9" t="s">
        <v>40</v>
      </c>
      <c r="F34" s="11">
        <v>-0.8</v>
      </c>
      <c r="G34" s="4">
        <v>9</v>
      </c>
      <c r="H34" s="4">
        <v>11</v>
      </c>
      <c r="I34" s="35">
        <v>161</v>
      </c>
      <c r="J34" s="38">
        <v>5750351</v>
      </c>
      <c r="K34">
        <f>IFERROR(D34/H34,"")</f>
        <v>161</v>
      </c>
      <c r="L34" s="34">
        <f>SUM(D34:D44)</f>
        <v>16071</v>
      </c>
      <c r="M34" s="34">
        <f>AVERAGE(D34:D44)</f>
        <v>1461</v>
      </c>
      <c r="N34" s="34">
        <f>MAX(D34:D44)</f>
        <v>1771</v>
      </c>
      <c r="O34" s="34">
        <f>MIN(D34:D44)</f>
        <v>1049</v>
      </c>
    </row>
    <row r="35" spans="1:15">
      <c r="A35" s="8">
        <v>54</v>
      </c>
      <c r="B35" s="9" t="s">
        <v>77</v>
      </c>
      <c r="C35" s="9" t="s">
        <v>5</v>
      </c>
      <c r="D35" s="41">
        <v>1707</v>
      </c>
      <c r="E35" s="9" t="s">
        <v>78</v>
      </c>
      <c r="F35" s="11" t="s">
        <v>31</v>
      </c>
      <c r="G35" s="4">
        <v>631</v>
      </c>
      <c r="H35" s="4">
        <v>1</v>
      </c>
      <c r="I35" s="35">
        <v>1707</v>
      </c>
      <c r="J35" s="38">
        <v>319656</v>
      </c>
      <c r="K35">
        <f>IFERROR(D35/H35,"")</f>
        <v>1707</v>
      </c>
      <c r="L35" s="34">
        <f>SUM(D35:D45)</f>
        <v>15074</v>
      </c>
      <c r="M35" s="34">
        <f>AVERAGE(D35:D45)</f>
        <v>1370.3636363636363</v>
      </c>
      <c r="N35" s="34">
        <f>MAX(D35:D45)</f>
        <v>1707</v>
      </c>
      <c r="O35" s="34">
        <f>MIN(D35:D45)</f>
        <v>774</v>
      </c>
    </row>
    <row r="36" spans="1:15">
      <c r="A36" s="8">
        <v>55</v>
      </c>
      <c r="B36" s="9" t="s">
        <v>79</v>
      </c>
      <c r="C36" s="9" t="s">
        <v>5</v>
      </c>
      <c r="D36" s="41">
        <v>1689</v>
      </c>
      <c r="E36" s="9" t="s">
        <v>80</v>
      </c>
      <c r="F36" s="11" t="s">
        <v>31</v>
      </c>
      <c r="G36" s="4">
        <v>2098</v>
      </c>
      <c r="H36" s="4">
        <v>1</v>
      </c>
      <c r="I36" s="35">
        <v>1689</v>
      </c>
      <c r="J36" s="38">
        <v>4314689</v>
      </c>
      <c r="K36">
        <f>IFERROR(D36/H36,"")</f>
        <v>1689</v>
      </c>
      <c r="L36" s="34">
        <f>SUM(D36:D46)</f>
        <v>14056</v>
      </c>
      <c r="M36" s="34">
        <f>AVERAGE(D36:D46)</f>
        <v>1277.8181818181818</v>
      </c>
      <c r="N36" s="34">
        <f>MAX(D36:D46)</f>
        <v>1689</v>
      </c>
      <c r="O36" s="34">
        <f>MIN(D36:D46)</f>
        <v>689</v>
      </c>
    </row>
    <row r="37" spans="1:15">
      <c r="A37" s="8">
        <v>56</v>
      </c>
      <c r="B37" s="9" t="s">
        <v>81</v>
      </c>
      <c r="C37" s="9" t="s">
        <v>5</v>
      </c>
      <c r="D37" s="41">
        <v>1686</v>
      </c>
      <c r="E37" s="9" t="s">
        <v>30</v>
      </c>
      <c r="F37" s="11">
        <v>1.79</v>
      </c>
      <c r="G37" s="4">
        <v>3</v>
      </c>
      <c r="H37" s="4">
        <v>5</v>
      </c>
      <c r="I37" s="35">
        <v>337</v>
      </c>
      <c r="J37" s="38">
        <v>143974</v>
      </c>
      <c r="K37">
        <f>IFERROR(D37/H37,"")</f>
        <v>337.2</v>
      </c>
      <c r="L37" s="34">
        <f>SUM(D37:D47)</f>
        <v>12961</v>
      </c>
      <c r="M37" s="34">
        <f>AVERAGE(D37:D47)</f>
        <v>1178.2727272727273</v>
      </c>
      <c r="N37" s="34">
        <f>MAX(D37:D47)</f>
        <v>1686</v>
      </c>
      <c r="O37" s="34">
        <f>MIN(D37:D47)</f>
        <v>594</v>
      </c>
    </row>
    <row r="38" spans="1:15">
      <c r="A38" s="8">
        <v>57</v>
      </c>
      <c r="B38" s="9" t="s">
        <v>82</v>
      </c>
      <c r="C38" s="9" t="s">
        <v>5</v>
      </c>
      <c r="D38" s="41">
        <v>1563</v>
      </c>
      <c r="E38" s="9" t="s">
        <v>78</v>
      </c>
      <c r="F38" s="11">
        <v>-0.09</v>
      </c>
      <c r="G38" s="4">
        <v>288</v>
      </c>
      <c r="H38" s="4">
        <v>1</v>
      </c>
      <c r="I38" s="35">
        <v>1563</v>
      </c>
      <c r="J38" s="38">
        <v>68515</v>
      </c>
      <c r="K38">
        <f>IFERROR(D38/H38,"")</f>
        <v>1563</v>
      </c>
      <c r="L38" s="34">
        <f>SUM(D38:D48)</f>
        <v>11805</v>
      </c>
      <c r="M38" s="34">
        <f>AVERAGE(D38:D48)</f>
        <v>1073.1818181818182</v>
      </c>
      <c r="N38" s="34">
        <f>MAX(D38:D48)</f>
        <v>1563</v>
      </c>
      <c r="O38" s="34">
        <f>MIN(D38:D48)</f>
        <v>530</v>
      </c>
    </row>
    <row r="39" spans="1:15">
      <c r="A39" s="8">
        <v>59</v>
      </c>
      <c r="B39" s="9" t="s">
        <v>83</v>
      </c>
      <c r="C39" s="9" t="s">
        <v>4</v>
      </c>
      <c r="D39" s="41">
        <v>1494</v>
      </c>
      <c r="E39" s="9" t="s">
        <v>84</v>
      </c>
      <c r="F39" s="11">
        <v>-0.62</v>
      </c>
      <c r="G39" s="4">
        <v>9</v>
      </c>
      <c r="H39" s="4">
        <v>7</v>
      </c>
      <c r="I39" s="35">
        <v>213</v>
      </c>
      <c r="J39" s="38">
        <v>1039672</v>
      </c>
      <c r="K39">
        <f>IFERROR(D39/H39,"")</f>
        <v>213.42857142857142</v>
      </c>
      <c r="L39" s="34">
        <f>SUM(D39:D49)</f>
        <v>10718</v>
      </c>
      <c r="M39" s="34">
        <f>AVERAGE(D39:D49)</f>
        <v>974.36363636363637</v>
      </c>
      <c r="N39" s="34">
        <f>MAX(D39:D49)</f>
        <v>1494</v>
      </c>
      <c r="O39" s="34">
        <f>MIN(D39:D49)</f>
        <v>476</v>
      </c>
    </row>
    <row r="40" spans="1:15">
      <c r="A40" s="8">
        <v>61</v>
      </c>
      <c r="B40" s="9" t="s">
        <v>85</v>
      </c>
      <c r="C40" s="9" t="s">
        <v>86</v>
      </c>
      <c r="D40" s="41">
        <v>1442</v>
      </c>
      <c r="E40" s="9" t="s">
        <v>78</v>
      </c>
      <c r="F40" s="11">
        <v>0.37</v>
      </c>
      <c r="G40" s="4">
        <v>6</v>
      </c>
      <c r="H40" s="4">
        <v>3</v>
      </c>
      <c r="I40" s="35">
        <v>481</v>
      </c>
      <c r="J40" s="38">
        <v>406980</v>
      </c>
      <c r="K40">
        <f>IFERROR(D40/H40,"")</f>
        <v>480.66666666666669</v>
      </c>
      <c r="L40" s="34">
        <f>SUM(D40:D50)</f>
        <v>9533</v>
      </c>
      <c r="M40" s="34">
        <f>AVERAGE(D40:D50)</f>
        <v>866.63636363636363</v>
      </c>
      <c r="N40" s="34">
        <f>MAX(D40:D50)</f>
        <v>1442</v>
      </c>
      <c r="O40" s="34">
        <f>MIN(D40:D50)</f>
        <v>309</v>
      </c>
    </row>
    <row r="41" spans="1:15">
      <c r="A41" s="8">
        <v>62</v>
      </c>
      <c r="B41" s="9" t="s">
        <v>87</v>
      </c>
      <c r="C41" s="9" t="s">
        <v>5</v>
      </c>
      <c r="D41" s="41">
        <v>1376</v>
      </c>
      <c r="E41" s="9" t="s">
        <v>88</v>
      </c>
      <c r="F41" s="11">
        <v>12.67</v>
      </c>
      <c r="G41" s="4">
        <v>815</v>
      </c>
      <c r="H41" s="4">
        <v>5</v>
      </c>
      <c r="I41" s="35">
        <v>275</v>
      </c>
      <c r="J41" s="38">
        <v>9325316</v>
      </c>
      <c r="K41">
        <f>IFERROR(D41/H41,"")</f>
        <v>275.2</v>
      </c>
      <c r="L41" s="34">
        <f>SUM(D41:D51)</f>
        <v>8341</v>
      </c>
      <c r="M41" s="34">
        <f>AVERAGE(D41:D51)</f>
        <v>758.27272727272725</v>
      </c>
      <c r="N41" s="34">
        <f>MAX(D41:D51)</f>
        <v>1376</v>
      </c>
      <c r="O41" s="34">
        <f>MIN(D41:D51)</f>
        <v>250</v>
      </c>
    </row>
    <row r="42" spans="1:15">
      <c r="A42" s="8">
        <v>66</v>
      </c>
      <c r="B42" s="9" t="s">
        <v>89</v>
      </c>
      <c r="C42" s="9" t="s">
        <v>90</v>
      </c>
      <c r="D42" s="41">
        <v>1219</v>
      </c>
      <c r="E42" s="9" t="s">
        <v>91</v>
      </c>
      <c r="F42" s="11">
        <v>4.0599999999999996</v>
      </c>
      <c r="G42" s="4">
        <v>8</v>
      </c>
      <c r="H42" s="4">
        <v>2</v>
      </c>
      <c r="I42" s="35">
        <v>609</v>
      </c>
      <c r="J42" s="38">
        <v>310140</v>
      </c>
      <c r="K42">
        <f>IFERROR(D42/H42,"")</f>
        <v>609.5</v>
      </c>
      <c r="L42" s="34">
        <f>SUM(D42:D52)</f>
        <v>7171</v>
      </c>
      <c r="M42" s="34">
        <f>AVERAGE(D42:D52)</f>
        <v>651.90909090909088</v>
      </c>
      <c r="N42" s="34">
        <f>MAX(D42:D52)</f>
        <v>1219</v>
      </c>
      <c r="O42" s="34">
        <f>MIN(D42:D52)</f>
        <v>206</v>
      </c>
    </row>
    <row r="43" spans="1:15">
      <c r="A43" s="8">
        <v>79</v>
      </c>
      <c r="B43" s="9" t="s">
        <v>98</v>
      </c>
      <c r="C43" s="9" t="s">
        <v>99</v>
      </c>
      <c r="D43" s="41">
        <v>1075</v>
      </c>
      <c r="E43" s="9" t="s">
        <v>40</v>
      </c>
      <c r="F43" s="11" t="s">
        <v>100</v>
      </c>
      <c r="G43" s="4">
        <v>881</v>
      </c>
      <c r="H43" s="4">
        <v>1</v>
      </c>
      <c r="I43" s="35">
        <v>1076</v>
      </c>
      <c r="J43" s="38">
        <v>69027343</v>
      </c>
      <c r="K43">
        <f>IFERROR(D43/H43,"")</f>
        <v>1075</v>
      </c>
      <c r="L43" s="34">
        <f>SUM(D43:D53)</f>
        <v>6085</v>
      </c>
      <c r="M43" s="34">
        <f>AVERAGE(D43:D53)</f>
        <v>553.18181818181813</v>
      </c>
      <c r="N43" s="34">
        <f>MAX(D43:D53)</f>
        <v>1075</v>
      </c>
      <c r="O43" s="34">
        <f>MIN(D43:D53)</f>
        <v>133</v>
      </c>
    </row>
    <row r="44" spans="1:15">
      <c r="A44" s="8">
        <v>81</v>
      </c>
      <c r="B44" s="9" t="s">
        <v>85</v>
      </c>
      <c r="C44" s="9" t="s">
        <v>86</v>
      </c>
      <c r="D44" s="41">
        <v>1049</v>
      </c>
      <c r="E44" s="9" t="s">
        <v>78</v>
      </c>
      <c r="F44" s="11">
        <v>-0.68</v>
      </c>
      <c r="G44" s="4">
        <v>5</v>
      </c>
      <c r="H44" s="4">
        <v>1</v>
      </c>
      <c r="I44" s="35">
        <v>1049</v>
      </c>
      <c r="J44" s="38">
        <v>405297</v>
      </c>
      <c r="K44">
        <f>IFERROR(D44/H44,"")</f>
        <v>1049</v>
      </c>
      <c r="L44" s="34">
        <f>SUM(D44:D54)</f>
        <v>5115</v>
      </c>
      <c r="M44" s="34">
        <f>AVERAGE(D44:D54)</f>
        <v>465</v>
      </c>
      <c r="N44" s="34">
        <f>MAX(D44:D54)</f>
        <v>1049</v>
      </c>
      <c r="O44" s="34">
        <f>MIN(D44:D54)</f>
        <v>105</v>
      </c>
    </row>
    <row r="45" spans="1:15">
      <c r="A45" s="8">
        <v>84</v>
      </c>
      <c r="B45" s="9" t="s">
        <v>123</v>
      </c>
      <c r="C45" s="9" t="s">
        <v>124</v>
      </c>
      <c r="D45" s="41">
        <v>774</v>
      </c>
      <c r="E45" s="9" t="s">
        <v>125</v>
      </c>
      <c r="F45" s="11" t="s">
        <v>100</v>
      </c>
      <c r="G45" s="4">
        <v>1</v>
      </c>
      <c r="H45" s="4">
        <v>5</v>
      </c>
      <c r="I45" s="35">
        <v>155</v>
      </c>
      <c r="J45" s="38">
        <v>774</v>
      </c>
      <c r="K45">
        <f>IFERROR(D45/H45,"")</f>
        <v>154.80000000000001</v>
      </c>
      <c r="L45" s="34">
        <f>SUM(D45:D55)</f>
        <v>4066</v>
      </c>
      <c r="M45" s="34">
        <f>AVERAGE(D45:D55)</f>
        <v>406.6</v>
      </c>
      <c r="N45" s="34">
        <f>MAX(D45:D55)</f>
        <v>774</v>
      </c>
      <c r="O45" s="34">
        <f>MIN(D45:D55)</f>
        <v>105</v>
      </c>
    </row>
    <row r="46" spans="1:15">
      <c r="A46" s="8">
        <v>71</v>
      </c>
      <c r="B46" s="9" t="s">
        <v>121</v>
      </c>
      <c r="C46" s="9" t="s">
        <v>2</v>
      </c>
      <c r="D46" s="41">
        <v>689</v>
      </c>
      <c r="E46" s="9" t="s">
        <v>122</v>
      </c>
      <c r="F46" s="11" t="s">
        <v>31</v>
      </c>
      <c r="G46" s="4">
        <v>1</v>
      </c>
      <c r="H46" s="4">
        <v>5</v>
      </c>
      <c r="I46" s="35">
        <v>138</v>
      </c>
      <c r="J46" s="38">
        <v>689</v>
      </c>
      <c r="K46">
        <f>IFERROR(D46/H46,"")</f>
        <v>137.80000000000001</v>
      </c>
      <c r="L46" s="34">
        <f>SUM(D46:D56)</f>
        <v>3292</v>
      </c>
      <c r="M46" s="34">
        <f>AVERAGE(D46:D56)</f>
        <v>365.77777777777777</v>
      </c>
      <c r="N46" s="34">
        <f>MAX(D46:D56)</f>
        <v>689</v>
      </c>
      <c r="O46" s="34">
        <f>MIN(D46:D56)</f>
        <v>105</v>
      </c>
    </row>
    <row r="47" spans="1:15">
      <c r="A47" s="8">
        <v>73</v>
      </c>
      <c r="B47" s="9" t="s">
        <v>92</v>
      </c>
      <c r="C47" s="9" t="s">
        <v>4</v>
      </c>
      <c r="D47" s="41">
        <v>594</v>
      </c>
      <c r="E47" s="9" t="s">
        <v>36</v>
      </c>
      <c r="F47" s="11">
        <v>-0.99</v>
      </c>
      <c r="G47" s="4">
        <v>3</v>
      </c>
      <c r="H47" s="4">
        <v>1</v>
      </c>
      <c r="I47" s="35">
        <v>594</v>
      </c>
      <c r="J47" s="38">
        <v>237746</v>
      </c>
      <c r="K47">
        <f>IFERROR(D47/H47,"")</f>
        <v>594</v>
      </c>
      <c r="L47" s="34">
        <f>SUM(D47:D57)</f>
        <v>2603</v>
      </c>
      <c r="M47" s="34">
        <f>AVERAGE(D47:D57)</f>
        <v>325.375</v>
      </c>
      <c r="N47" s="34">
        <f>MAX(D47:D57)</f>
        <v>594</v>
      </c>
      <c r="O47" s="34">
        <f>MIN(D47:D57)</f>
        <v>105</v>
      </c>
    </row>
    <row r="48" spans="1:15">
      <c r="A48" s="8">
        <v>85</v>
      </c>
      <c r="B48" s="9" t="s">
        <v>72</v>
      </c>
      <c r="C48" s="9" t="s">
        <v>4</v>
      </c>
      <c r="D48" s="41">
        <v>530</v>
      </c>
      <c r="E48" s="9" t="s">
        <v>42</v>
      </c>
      <c r="F48" s="11">
        <v>-0.76</v>
      </c>
      <c r="G48" s="4">
        <v>9</v>
      </c>
      <c r="H48" s="4">
        <v>2</v>
      </c>
      <c r="I48" s="35">
        <v>265</v>
      </c>
      <c r="J48" s="38">
        <v>671793</v>
      </c>
      <c r="K48">
        <f>IFERROR(D48/H48,"")</f>
        <v>265</v>
      </c>
      <c r="L48" s="34">
        <f>SUM(D48:D58)</f>
        <v>2009</v>
      </c>
      <c r="M48" s="34">
        <f>AVERAGE(D48:D58)</f>
        <v>287</v>
      </c>
      <c r="N48" s="34">
        <f>MAX(D48:D58)</f>
        <v>530</v>
      </c>
      <c r="O48" s="34">
        <f>MIN(D48:D58)</f>
        <v>105</v>
      </c>
    </row>
    <row r="49" spans="1:15">
      <c r="A49" s="8">
        <v>74</v>
      </c>
      <c r="B49" s="9" t="s">
        <v>93</v>
      </c>
      <c r="C49" s="9" t="s">
        <v>4</v>
      </c>
      <c r="D49" s="41">
        <v>476</v>
      </c>
      <c r="E49" s="9" t="s">
        <v>94</v>
      </c>
      <c r="F49" s="11">
        <v>5.35</v>
      </c>
      <c r="G49" s="4">
        <v>32</v>
      </c>
      <c r="H49" s="4">
        <v>2</v>
      </c>
      <c r="I49" s="35">
        <v>238</v>
      </c>
      <c r="J49" s="38">
        <v>239542</v>
      </c>
      <c r="K49">
        <f>IFERROR(D49/H49,"")</f>
        <v>238</v>
      </c>
      <c r="L49" s="34">
        <f>SUM(D49:D59)</f>
        <v>1479</v>
      </c>
      <c r="M49" s="34">
        <f>AVERAGE(D49:D59)</f>
        <v>246.5</v>
      </c>
      <c r="N49" s="34">
        <f>MAX(D49:D59)</f>
        <v>476</v>
      </c>
      <c r="O49" s="34">
        <f>MIN(D49:D59)</f>
        <v>105</v>
      </c>
    </row>
    <row r="50" spans="1:15">
      <c r="A50" s="8">
        <v>75</v>
      </c>
      <c r="B50" s="9" t="s">
        <v>95</v>
      </c>
      <c r="C50" s="9" t="s">
        <v>4</v>
      </c>
      <c r="D50" s="41">
        <v>309</v>
      </c>
      <c r="E50" s="9" t="s">
        <v>96</v>
      </c>
      <c r="F50" s="11" t="s">
        <v>31</v>
      </c>
      <c r="G50" s="4">
        <v>16</v>
      </c>
      <c r="H50" s="4">
        <v>6</v>
      </c>
      <c r="I50" s="35">
        <v>51</v>
      </c>
      <c r="J50" s="38">
        <v>1661932</v>
      </c>
      <c r="K50">
        <f>IFERROR(D50/H50,"")</f>
        <v>51.5</v>
      </c>
      <c r="L50" s="34">
        <f>SUM(D50:D60)</f>
        <v>1003</v>
      </c>
      <c r="M50" s="34">
        <f>AVERAGE(D50:D60)</f>
        <v>200.6</v>
      </c>
      <c r="N50" s="34">
        <f>MAX(D50:D60)</f>
        <v>309</v>
      </c>
      <c r="O50" s="34">
        <f>MIN(D50:D60)</f>
        <v>105</v>
      </c>
    </row>
    <row r="51" spans="1:15">
      <c r="A51" s="8">
        <v>88</v>
      </c>
      <c r="B51" s="9" t="s">
        <v>101</v>
      </c>
      <c r="C51" s="9" t="s">
        <v>102</v>
      </c>
      <c r="D51" s="41">
        <v>250</v>
      </c>
      <c r="E51" s="9" t="s">
        <v>103</v>
      </c>
      <c r="F51" s="11">
        <v>-0.99</v>
      </c>
      <c r="G51" s="4">
        <v>3</v>
      </c>
      <c r="H51" s="4">
        <v>2</v>
      </c>
      <c r="I51" s="35">
        <v>125</v>
      </c>
      <c r="J51" s="38">
        <v>67523</v>
      </c>
      <c r="K51">
        <f>IFERROR(D51/H51,"")</f>
        <v>125</v>
      </c>
      <c r="L51" s="34">
        <f>SUM(D51:D61)</f>
        <v>694</v>
      </c>
      <c r="M51" s="34">
        <f>AVERAGE(D51:D61)</f>
        <v>173.5</v>
      </c>
      <c r="N51" s="34">
        <f>MAX(D51:D61)</f>
        <v>250</v>
      </c>
      <c r="O51" s="34">
        <f>MIN(D51:D61)</f>
        <v>105</v>
      </c>
    </row>
    <row r="52" spans="1:15">
      <c r="A52" s="8">
        <v>77</v>
      </c>
      <c r="B52" s="9" t="s">
        <v>97</v>
      </c>
      <c r="C52" s="9" t="s">
        <v>4</v>
      </c>
      <c r="D52" s="41">
        <v>206</v>
      </c>
      <c r="E52" s="9" t="s">
        <v>42</v>
      </c>
      <c r="F52" s="11" t="s">
        <v>31</v>
      </c>
      <c r="G52" s="4">
        <v>6</v>
      </c>
      <c r="H52" s="4">
        <v>2</v>
      </c>
      <c r="I52" s="35">
        <v>103</v>
      </c>
      <c r="J52" s="38">
        <v>152724</v>
      </c>
      <c r="K52">
        <f>IFERROR(D52/H52,"")</f>
        <v>103</v>
      </c>
      <c r="L52" s="34">
        <f>SUM(D52:D62)</f>
        <v>444</v>
      </c>
      <c r="M52" s="34">
        <f>AVERAGE(D52:D62)</f>
        <v>148</v>
      </c>
      <c r="N52" s="34">
        <f>MAX(D52:D62)</f>
        <v>206</v>
      </c>
      <c r="O52" s="34">
        <f>MIN(D52:D62)</f>
        <v>105</v>
      </c>
    </row>
    <row r="53" spans="1:15">
      <c r="A53" s="8">
        <v>89</v>
      </c>
      <c r="B53" s="9" t="s">
        <v>126</v>
      </c>
      <c r="C53" s="9" t="s">
        <v>2</v>
      </c>
      <c r="D53" s="41">
        <v>133</v>
      </c>
      <c r="E53" s="9" t="s">
        <v>122</v>
      </c>
      <c r="F53" s="11" t="s">
        <v>100</v>
      </c>
      <c r="G53" s="4">
        <v>1</v>
      </c>
      <c r="H53" s="4">
        <v>3</v>
      </c>
      <c r="I53" s="35">
        <v>44</v>
      </c>
      <c r="J53" s="38">
        <v>133</v>
      </c>
      <c r="K53">
        <f>IFERROR(D53/H53,"")</f>
        <v>44.333333333333336</v>
      </c>
      <c r="L53" s="34">
        <f>SUM(D53:D63)</f>
        <v>238</v>
      </c>
      <c r="M53" s="34">
        <f>AVERAGE(D53:D63)</f>
        <v>119</v>
      </c>
      <c r="N53" s="34">
        <f>MAX(D53:D63)</f>
        <v>133</v>
      </c>
      <c r="O53" s="34">
        <f>MIN(D53:D63)</f>
        <v>105</v>
      </c>
    </row>
    <row r="54" spans="1:15">
      <c r="A54" s="8">
        <v>90</v>
      </c>
      <c r="B54" s="9" t="s">
        <v>104</v>
      </c>
      <c r="C54" s="9" t="s">
        <v>4</v>
      </c>
      <c r="D54" s="41">
        <v>105</v>
      </c>
      <c r="E54" s="9" t="s">
        <v>94</v>
      </c>
      <c r="F54" s="11">
        <v>1.33</v>
      </c>
      <c r="G54" s="4">
        <v>63</v>
      </c>
      <c r="H54" s="4">
        <v>1</v>
      </c>
      <c r="I54" s="35">
        <v>105</v>
      </c>
      <c r="J54" s="38">
        <v>129129</v>
      </c>
      <c r="K54">
        <f>IFERROR(D54/H54,"")</f>
        <v>105</v>
      </c>
      <c r="L54" s="34">
        <f>SUM(D54:D64)</f>
        <v>105</v>
      </c>
      <c r="M54" s="34">
        <f>AVERAGE(D54:D64)</f>
        <v>105</v>
      </c>
      <c r="N54" s="34">
        <f>MAX(D54:D64)</f>
        <v>105</v>
      </c>
      <c r="O54" s="34">
        <f>MIN(D54:D64)</f>
        <v>105</v>
      </c>
    </row>
    <row r="55" spans="1:15">
      <c r="D55" s="37"/>
    </row>
    <row r="56" spans="1:15">
      <c r="D56" s="37"/>
    </row>
    <row r="57" spans="1:15">
      <c r="D57" s="37"/>
    </row>
    <row r="58" spans="1:15">
      <c r="D58" s="37"/>
    </row>
  </sheetData>
  <conditionalFormatting sqref="B1:B16">
    <cfRule type="containsErrors" dxfId="24" priority="9">
      <formula>ISERROR(B1)</formula>
    </cfRule>
  </conditionalFormatting>
  <conditionalFormatting sqref="B1:B16">
    <cfRule type="containsText" dxfId="23" priority="8" operator="containsText" text="WARNING, HIGH N">
      <formula>NOT(ISERROR(SEARCH("WARNING, HIGH N",B1)))</formula>
    </cfRule>
  </conditionalFormatting>
  <conditionalFormatting sqref="D2: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B44">
    <cfRule type="containsErrors" dxfId="22" priority="6">
      <formula>ISERROR(B17)</formula>
    </cfRule>
  </conditionalFormatting>
  <conditionalFormatting sqref="B17:B44">
    <cfRule type="containsText" dxfId="21" priority="5" operator="containsText" text="WARNING, HIGH N">
      <formula>NOT(ISERROR(SEARCH("WARNING, HIGH N",B17)))</formula>
    </cfRule>
  </conditionalFormatting>
  <conditionalFormatting sqref="B45:B54">
    <cfRule type="containsErrors" dxfId="20" priority="4">
      <formula>ISERROR(B45)</formula>
    </cfRule>
  </conditionalFormatting>
  <conditionalFormatting sqref="B45:B54">
    <cfRule type="containsText" dxfId="19" priority="3" operator="containsText" text="WARNING, HIGH N">
      <formula>NOT(ISERROR(SEARCH("WARNING, HIGH N",B45)))</formula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C5FC-366E-46C4-98F5-223F8A8B3EAD}">
  <dimension ref="A3:O8"/>
  <sheetViews>
    <sheetView workbookViewId="0">
      <selection activeCell="A2" sqref="A2:B8"/>
    </sheetView>
  </sheetViews>
  <sheetFormatPr defaultRowHeight="15"/>
  <cols>
    <col min="1" max="1" width="19" bestFit="1" customWidth="1"/>
    <col min="2" max="2" width="12.7109375" bestFit="1" customWidth="1"/>
    <col min="15" max="15" width="9.140625" style="59"/>
  </cols>
  <sheetData>
    <row r="3" spans="1:2">
      <c r="A3" s="31" t="s">
        <v>0</v>
      </c>
      <c r="B3" t="s">
        <v>1</v>
      </c>
    </row>
    <row r="4" spans="1:2">
      <c r="A4" t="s">
        <v>4</v>
      </c>
      <c r="B4" s="32">
        <v>2</v>
      </c>
    </row>
    <row r="5" spans="1:2">
      <c r="A5" t="s">
        <v>5</v>
      </c>
      <c r="B5" s="32">
        <v>1</v>
      </c>
    </row>
    <row r="6" spans="1:2">
      <c r="A6" t="s">
        <v>6</v>
      </c>
      <c r="B6" s="32">
        <v>1</v>
      </c>
    </row>
    <row r="7" spans="1:2">
      <c r="A7" t="s">
        <v>7</v>
      </c>
      <c r="B7" s="32">
        <v>1</v>
      </c>
    </row>
    <row r="8" spans="1:2">
      <c r="A8" t="s">
        <v>10</v>
      </c>
      <c r="B8" s="3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9E43-CA12-471A-8583-ADB7524CFDD3}">
  <dimension ref="A1:O14"/>
  <sheetViews>
    <sheetView workbookViewId="0">
      <selection activeCell="L2" sqref="L2"/>
    </sheetView>
  </sheetViews>
  <sheetFormatPr defaultRowHeight="15"/>
  <cols>
    <col min="2" max="2" width="12.7109375" bestFit="1" customWidth="1"/>
    <col min="10" max="10" width="10" bestFit="1" customWidth="1"/>
    <col min="11" max="11" width="24.85546875" bestFit="1" customWidth="1"/>
  </cols>
  <sheetData>
    <row r="1" spans="1:15" ht="45.75">
      <c r="A1" s="43" t="s">
        <v>11</v>
      </c>
      <c r="B1" s="44" t="s">
        <v>12</v>
      </c>
      <c r="C1" s="44" t="s">
        <v>0</v>
      </c>
      <c r="D1" s="45" t="s">
        <v>13</v>
      </c>
      <c r="E1" s="44" t="s">
        <v>14</v>
      </c>
      <c r="F1" s="44" t="s">
        <v>15</v>
      </c>
      <c r="G1" s="44" t="s">
        <v>16</v>
      </c>
      <c r="H1" s="44" t="s">
        <v>17</v>
      </c>
      <c r="I1" s="45" t="s">
        <v>18</v>
      </c>
      <c r="J1" s="45" t="s">
        <v>19</v>
      </c>
      <c r="K1" s="46" t="s">
        <v>189</v>
      </c>
      <c r="O1" s="60"/>
    </row>
    <row r="2" spans="1:15">
      <c r="A2" s="47">
        <v>1</v>
      </c>
      <c r="B2" s="48" t="s">
        <v>25</v>
      </c>
      <c r="C2" s="48" t="s">
        <v>6</v>
      </c>
      <c r="D2" s="49">
        <v>6139574</v>
      </c>
      <c r="E2" s="48" t="s">
        <v>26</v>
      </c>
      <c r="F2" s="50">
        <v>-0.36</v>
      </c>
      <c r="G2" s="51">
        <v>2</v>
      </c>
      <c r="H2" s="51">
        <v>688</v>
      </c>
      <c r="I2" s="49">
        <v>8924</v>
      </c>
      <c r="J2" s="49">
        <v>25904453</v>
      </c>
      <c r="K2" s="52">
        <f>IFERROR(D2/H2,"")</f>
        <v>8923.7994186046508</v>
      </c>
    </row>
    <row r="3" spans="1:15">
      <c r="A3" s="53">
        <v>2</v>
      </c>
      <c r="B3" s="54" t="s">
        <v>27</v>
      </c>
      <c r="C3" s="54" t="s">
        <v>5</v>
      </c>
      <c r="D3" s="55">
        <v>3454871</v>
      </c>
      <c r="E3" s="54" t="s">
        <v>28</v>
      </c>
      <c r="F3" s="56">
        <v>-0.6</v>
      </c>
      <c r="G3" s="57">
        <v>2</v>
      </c>
      <c r="H3" s="57">
        <v>749</v>
      </c>
      <c r="I3" s="55">
        <v>4613</v>
      </c>
      <c r="J3" s="55">
        <v>17475531</v>
      </c>
      <c r="K3" s="58">
        <f>IFERROR(D3/H3,"")</f>
        <v>4612.6448598130837</v>
      </c>
    </row>
    <row r="4" spans="1:15">
      <c r="A4" s="47">
        <v>3</v>
      </c>
      <c r="B4" s="48" t="s">
        <v>29</v>
      </c>
      <c r="C4" s="48" t="s">
        <v>7</v>
      </c>
      <c r="D4" s="49">
        <v>2592601</v>
      </c>
      <c r="E4" s="48" t="s">
        <v>30</v>
      </c>
      <c r="F4" s="50" t="s">
        <v>31</v>
      </c>
      <c r="G4" s="51">
        <v>1</v>
      </c>
      <c r="H4" s="51">
        <v>556</v>
      </c>
      <c r="I4" s="49">
        <v>4663</v>
      </c>
      <c r="J4" s="49">
        <v>2592601</v>
      </c>
      <c r="K4" s="52">
        <f>IFERROR(D4/H4,"")</f>
        <v>4662.9514388489206</v>
      </c>
    </row>
    <row r="5" spans="1:15">
      <c r="A5" s="53">
        <v>4</v>
      </c>
      <c r="B5" s="54" t="s">
        <v>33</v>
      </c>
      <c r="C5" s="54" t="s">
        <v>4</v>
      </c>
      <c r="D5" s="55">
        <v>1479569</v>
      </c>
      <c r="E5" s="54" t="s">
        <v>34</v>
      </c>
      <c r="F5" s="56" t="s">
        <v>31</v>
      </c>
      <c r="G5" s="57">
        <v>1</v>
      </c>
      <c r="H5" s="57">
        <v>518</v>
      </c>
      <c r="I5" s="55">
        <v>2856</v>
      </c>
      <c r="J5" s="55">
        <v>1479569</v>
      </c>
      <c r="K5" s="58">
        <f>IFERROR(D5/H5,"")</f>
        <v>2856.3108108108108</v>
      </c>
    </row>
    <row r="6" spans="1:15">
      <c r="A6" s="47">
        <v>5</v>
      </c>
      <c r="B6" s="48" t="s">
        <v>35</v>
      </c>
      <c r="C6" s="48" t="s">
        <v>4</v>
      </c>
      <c r="D6" s="49">
        <v>1065856</v>
      </c>
      <c r="E6" s="48" t="s">
        <v>36</v>
      </c>
      <c r="F6" s="50" t="s">
        <v>31</v>
      </c>
      <c r="G6" s="51">
        <v>1</v>
      </c>
      <c r="H6" s="51">
        <v>606</v>
      </c>
      <c r="I6" s="49">
        <v>1759</v>
      </c>
      <c r="J6" s="49">
        <v>1065856</v>
      </c>
      <c r="K6" s="52">
        <f>IFERROR(D6/H6,"")</f>
        <v>1758.8382838283828</v>
      </c>
    </row>
    <row r="9" spans="1:15">
      <c r="A9" s="31" t="s">
        <v>0</v>
      </c>
      <c r="B9" t="s">
        <v>1</v>
      </c>
    </row>
    <row r="10" spans="1:15">
      <c r="A10" t="s">
        <v>4</v>
      </c>
      <c r="B10" s="32">
        <v>2</v>
      </c>
    </row>
    <row r="11" spans="1:15">
      <c r="A11" t="s">
        <v>5</v>
      </c>
      <c r="B11" s="32">
        <v>1</v>
      </c>
    </row>
    <row r="12" spans="1:15">
      <c r="A12" t="s">
        <v>6</v>
      </c>
      <c r="B12" s="32">
        <v>1</v>
      </c>
    </row>
    <row r="13" spans="1:15">
      <c r="A13" t="s">
        <v>7</v>
      </c>
      <c r="B13" s="32">
        <v>1</v>
      </c>
    </row>
    <row r="14" spans="1:15">
      <c r="A14" t="s">
        <v>10</v>
      </c>
      <c r="B14" s="32">
        <v>5</v>
      </c>
    </row>
  </sheetData>
  <conditionalFormatting sqref="B1:B6">
    <cfRule type="containsErrors" dxfId="3" priority="3">
      <formula>ISERROR(B1)</formula>
    </cfRule>
  </conditionalFormatting>
  <conditionalFormatting sqref="B1:B6">
    <cfRule type="containsText" dxfId="2" priority="2" operator="containsText" text="WARNING, HIGH N">
      <formula>NOT(ISERROR(SEARCH("WARNING, HIGH N",B1)))</formula>
    </cfRule>
  </conditionalFormatting>
  <conditionalFormatting sqref="D2:D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19D1-19F1-4C18-98C8-FA9A0CB18050}">
  <dimension ref="A1:J5"/>
  <sheetViews>
    <sheetView workbookViewId="0">
      <selection activeCell="D5" activeCellId="1" sqref="B1:B5 D1:D5"/>
    </sheetView>
  </sheetViews>
  <sheetFormatPr defaultRowHeight="15"/>
  <sheetData>
    <row r="1" spans="1:10">
      <c r="A1" s="8">
        <v>1</v>
      </c>
      <c r="B1" s="9" t="s">
        <v>25</v>
      </c>
      <c r="C1" s="9" t="s">
        <v>6</v>
      </c>
      <c r="D1">
        <v>6139574</v>
      </c>
      <c r="E1" s="9" t="s">
        <v>26</v>
      </c>
      <c r="F1" s="11">
        <v>-0.36</v>
      </c>
      <c r="G1" s="4">
        <v>2</v>
      </c>
      <c r="H1" s="4">
        <v>688</v>
      </c>
      <c r="I1">
        <v>8924</v>
      </c>
      <c r="J1">
        <v>25904453</v>
      </c>
    </row>
    <row r="2" spans="1:10">
      <c r="A2" s="8">
        <v>2</v>
      </c>
      <c r="B2" s="9" t="s">
        <v>27</v>
      </c>
      <c r="C2" s="9" t="s">
        <v>5</v>
      </c>
      <c r="D2">
        <v>3454871</v>
      </c>
      <c r="E2" s="9" t="s">
        <v>28</v>
      </c>
      <c r="F2" s="11">
        <v>-0.6</v>
      </c>
      <c r="G2" s="4">
        <v>2</v>
      </c>
      <c r="H2" s="4">
        <v>749</v>
      </c>
      <c r="I2">
        <v>4613</v>
      </c>
      <c r="J2">
        <v>17475531</v>
      </c>
    </row>
    <row r="3" spans="1:10">
      <c r="A3" s="8">
        <v>3</v>
      </c>
      <c r="B3" s="9" t="s">
        <v>29</v>
      </c>
      <c r="C3" s="9" t="s">
        <v>7</v>
      </c>
      <c r="D3">
        <v>2592601</v>
      </c>
      <c r="E3" s="9" t="s">
        <v>30</v>
      </c>
      <c r="F3" s="11" t="s">
        <v>31</v>
      </c>
      <c r="G3" s="4">
        <v>1</v>
      </c>
      <c r="H3" s="4">
        <v>556</v>
      </c>
      <c r="I3">
        <v>4663</v>
      </c>
      <c r="J3">
        <v>2592601</v>
      </c>
    </row>
    <row r="4" spans="1:10">
      <c r="A4" s="8">
        <v>4</v>
      </c>
      <c r="B4" s="9" t="s">
        <v>33</v>
      </c>
      <c r="C4" s="9" t="s">
        <v>4</v>
      </c>
      <c r="D4">
        <v>1479569</v>
      </c>
      <c r="E4" s="9" t="s">
        <v>34</v>
      </c>
      <c r="F4" s="11" t="s">
        <v>31</v>
      </c>
      <c r="G4" s="4">
        <v>1</v>
      </c>
      <c r="H4" s="4">
        <v>518</v>
      </c>
      <c r="I4">
        <v>2856</v>
      </c>
      <c r="J4">
        <v>1479569</v>
      </c>
    </row>
    <row r="5" spans="1:10">
      <c r="A5" s="8">
        <v>5</v>
      </c>
      <c r="B5" s="9" t="s">
        <v>35</v>
      </c>
      <c r="C5" s="9" t="s">
        <v>4</v>
      </c>
      <c r="D5">
        <v>1065856</v>
      </c>
      <c r="E5" s="9" t="s">
        <v>36</v>
      </c>
      <c r="F5" s="11" t="s">
        <v>31</v>
      </c>
      <c r="G5" s="4">
        <v>1</v>
      </c>
      <c r="H5" s="4">
        <v>606</v>
      </c>
      <c r="I5">
        <v>1759</v>
      </c>
      <c r="J5">
        <v>1065856</v>
      </c>
    </row>
  </sheetData>
  <conditionalFormatting sqref="B1:B5">
    <cfRule type="containsErrors" dxfId="1" priority="2">
      <formula>ISERROR(B1)</formula>
    </cfRule>
  </conditionalFormatting>
  <conditionalFormatting sqref="B1:B5">
    <cfRule type="containsText" dxfId="0" priority="1" operator="containsText" text="WARNING, HIGH N">
      <formula>NOT(ISERROR(SEARCH("WARNING, HIGH N",B1)))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24112570B604FBF25C71B1B724B47" ma:contentTypeVersion="23" ma:contentTypeDescription="Create a new document." ma:contentTypeScope="" ma:versionID="b57119d98f62b021a4e9e34d7f1e40f6">
  <xsd:schema xmlns:xsd="http://www.w3.org/2001/XMLSchema" xmlns:xs="http://www.w3.org/2001/XMLSchema" xmlns:p="http://schemas.microsoft.com/office/2006/metadata/properties" xmlns:ns2="33d2e053-6ffc-40ad-b7ec-b71ad4fd4f49" xmlns:ns3="8d35c011-3dc9-4462-93b9-2c7dfa138601" targetNamespace="http://schemas.microsoft.com/office/2006/metadata/properties" ma:root="true" ma:fieldsID="7351c4bb003ccd3bb354f5325e315950" ns2:_="" ns3:_="">
    <xsd:import namespace="33d2e053-6ffc-40ad-b7ec-b71ad4fd4f49"/>
    <xsd:import namespace="8d35c011-3dc9-4462-93b9-2c7dfa1386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ocation" minOccurs="0"/>
                <xsd:element ref="ns2:231ccbf0-ff9d-415b-be35-30a788845ba6CountryOrRegion" minOccurs="0"/>
                <xsd:element ref="ns2:231ccbf0-ff9d-415b-be35-30a788845ba6State" minOccurs="0"/>
                <xsd:element ref="ns2:231ccbf0-ff9d-415b-be35-30a788845ba6City" minOccurs="0"/>
                <xsd:element ref="ns2:231ccbf0-ff9d-415b-be35-30a788845ba6PostalCode" minOccurs="0"/>
                <xsd:element ref="ns2:231ccbf0-ff9d-415b-be35-30a788845ba6Street" minOccurs="0"/>
                <xsd:element ref="ns2:231ccbf0-ff9d-415b-be35-30a788845ba6GeoLoc" minOccurs="0"/>
                <xsd:element ref="ns2:231ccbf0-ff9d-415b-be35-30a788845ba6DispName" minOccurs="0"/>
                <xsd:element ref="ns2:Hyperlink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2e053-6ffc-40ad-b7ec-b71ad4fd4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b93d7c5-1566-46e5-a21c-1631c79579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ocation" ma:index="19" nillable="true" ma:displayName="Location" ma:format="Dropdown" ma:internalName="Location">
      <xsd:simpleType>
        <xsd:restriction base="dms:Unknown"/>
      </xsd:simpleType>
    </xsd:element>
    <xsd:element name="231ccbf0-ff9d-415b-be35-30a788845ba6CountryOrRegion" ma:index="20" nillable="true" ma:displayName="Location: Country/Region" ma:internalName="CountryOrRegion" ma:readOnly="true">
      <xsd:simpleType>
        <xsd:restriction base="dms:Text"/>
      </xsd:simpleType>
    </xsd:element>
    <xsd:element name="231ccbf0-ff9d-415b-be35-30a788845ba6State" ma:index="21" nillable="true" ma:displayName="Location: State" ma:internalName="State" ma:readOnly="true">
      <xsd:simpleType>
        <xsd:restriction base="dms:Text"/>
      </xsd:simpleType>
    </xsd:element>
    <xsd:element name="231ccbf0-ff9d-415b-be35-30a788845ba6City" ma:index="22" nillable="true" ma:displayName="Location: City" ma:internalName="City" ma:readOnly="true">
      <xsd:simpleType>
        <xsd:restriction base="dms:Text"/>
      </xsd:simpleType>
    </xsd:element>
    <xsd:element name="231ccbf0-ff9d-415b-be35-30a788845ba6PostalCode" ma:index="23" nillable="true" ma:displayName="Location: Postal Code" ma:internalName="PostalCode" ma:readOnly="true">
      <xsd:simpleType>
        <xsd:restriction base="dms:Text"/>
      </xsd:simpleType>
    </xsd:element>
    <xsd:element name="231ccbf0-ff9d-415b-be35-30a788845ba6Street" ma:index="24" nillable="true" ma:displayName="Location: Street" ma:internalName="Street" ma:readOnly="true">
      <xsd:simpleType>
        <xsd:restriction base="dms:Text"/>
      </xsd:simpleType>
    </xsd:element>
    <xsd:element name="231ccbf0-ff9d-415b-be35-30a788845ba6GeoLoc" ma:index="25" nillable="true" ma:displayName="Location: Coordinates" ma:internalName="GeoLoc" ma:readOnly="true">
      <xsd:simpleType>
        <xsd:restriction base="dms:Unknown"/>
      </xsd:simpleType>
    </xsd:element>
    <xsd:element name="231ccbf0-ff9d-415b-be35-30a788845ba6DispName" ma:index="26" nillable="true" ma:displayName="Location: Name" ma:internalName="DispName" ma:readOnly="true">
      <xsd:simpleType>
        <xsd:restriction base="dms:Text"/>
      </xsd:simpleType>
    </xsd:element>
    <xsd:element name="Hyperlink" ma:index="27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5c011-3dc9-4462-93b9-2c7dfa13860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de967e7-5fa5-429d-be5a-ed5272878006}" ma:internalName="TaxCatchAll" ma:showField="CatchAllData" ma:web="8d35c011-3dc9-4462-93b9-2c7dfa1386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1585A3-EDA1-42A0-8E18-643254CF99B3}"/>
</file>

<file path=customXml/itemProps2.xml><?xml version="1.0" encoding="utf-8"?>
<ds:datastoreItem xmlns:ds="http://schemas.openxmlformats.org/officeDocument/2006/customXml" ds:itemID="{BF671916-72F8-483E-942C-78589E366E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McEvoy</dc:creator>
  <cp:keywords/>
  <dc:description/>
  <cp:lastModifiedBy>Queen Msibi</cp:lastModifiedBy>
  <cp:revision/>
  <dcterms:created xsi:type="dcterms:W3CDTF">2024-08-20T07:22:02Z</dcterms:created>
  <dcterms:modified xsi:type="dcterms:W3CDTF">2025-06-11T12:32:26Z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0x010100EC124112570B604FBF25C71B1B724B47</vt:lpwstr>
  </property>
</Properties>
</file>