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88.180.180.180\ppdo\South Cotabato Open Government Partnership\iPOD Actual Data\PACCO\ECONOMIC SECTOR\2018\ANNUAL FINANCILA REPORTS\"/>
    </mc:Choice>
  </mc:AlternateContent>
  <bookViews>
    <workbookView xWindow="0" yWindow="0" windowWidth="20490" windowHeight="7155"/>
  </bookViews>
  <sheets>
    <sheet name="revised SCBAA 2018" sheetId="1" r:id="rId1"/>
  </sheets>
  <definedNames>
    <definedName name="_xlnm.Print_Area" localSheetId="0">'revised SCBAA 2018'!#REF!</definedName>
    <definedName name="_xlnm.Print_Titles" localSheetId="0">'revised SCBAA 2018'!#REF!,'revised SCBAA 2018'!#REF!</definedName>
  </definedNames>
  <calcPr calcId="152511"/>
</workbook>
</file>

<file path=xl/calcChain.xml><?xml version="1.0" encoding="utf-8"?>
<calcChain xmlns="http://schemas.openxmlformats.org/spreadsheetml/2006/main">
  <c r="N132" i="1" l="1"/>
  <c r="J132" i="1"/>
  <c r="H132" i="1"/>
  <c r="P131" i="1"/>
  <c r="P132" i="1" s="1"/>
  <c r="L131" i="1"/>
  <c r="L132" i="1" s="1"/>
  <c r="N128" i="1"/>
  <c r="J128" i="1"/>
  <c r="J133" i="1" s="1"/>
  <c r="H128" i="1"/>
  <c r="H133" i="1" s="1"/>
  <c r="P127" i="1"/>
  <c r="L127" i="1"/>
  <c r="P126" i="1"/>
  <c r="L126" i="1"/>
  <c r="P125" i="1"/>
  <c r="L125" i="1"/>
  <c r="N121" i="1"/>
  <c r="J121" i="1"/>
  <c r="H121" i="1"/>
  <c r="P120" i="1"/>
  <c r="L120" i="1"/>
  <c r="P119" i="1"/>
  <c r="L119" i="1"/>
  <c r="P117" i="1"/>
  <c r="L117" i="1"/>
  <c r="P116" i="1"/>
  <c r="P121" i="1" s="1"/>
  <c r="J116" i="1"/>
  <c r="L116" i="1" s="1"/>
  <c r="L121" i="1" s="1"/>
  <c r="N110" i="1"/>
  <c r="J110" i="1"/>
  <c r="H110" i="1"/>
  <c r="P109" i="1"/>
  <c r="L109" i="1"/>
  <c r="P107" i="1"/>
  <c r="L107" i="1"/>
  <c r="P105" i="1"/>
  <c r="L105" i="1"/>
  <c r="P103" i="1"/>
  <c r="L103" i="1"/>
  <c r="P101" i="1"/>
  <c r="L101" i="1"/>
  <c r="P99" i="1"/>
  <c r="L99" i="1"/>
  <c r="P97" i="1"/>
  <c r="P110" i="1" s="1"/>
  <c r="L97" i="1"/>
  <c r="P95" i="1"/>
  <c r="L95" i="1"/>
  <c r="L110" i="1" s="1"/>
  <c r="N92" i="1"/>
  <c r="N111" i="1" s="1"/>
  <c r="P91" i="1"/>
  <c r="L91" i="1"/>
  <c r="P90" i="1"/>
  <c r="L90" i="1"/>
  <c r="P89" i="1"/>
  <c r="L89" i="1"/>
  <c r="P87" i="1"/>
  <c r="L87" i="1"/>
  <c r="P86" i="1"/>
  <c r="L86" i="1"/>
  <c r="P84" i="1"/>
  <c r="L84" i="1"/>
  <c r="P83" i="1"/>
  <c r="L83" i="1"/>
  <c r="P81" i="1"/>
  <c r="L81" i="1"/>
  <c r="P80" i="1"/>
  <c r="L80" i="1"/>
  <c r="P78" i="1"/>
  <c r="L78" i="1"/>
  <c r="P77" i="1"/>
  <c r="L77" i="1"/>
  <c r="J75" i="1"/>
  <c r="J92" i="1" s="1"/>
  <c r="J111" i="1" s="1"/>
  <c r="H75" i="1"/>
  <c r="H92" i="1" s="1"/>
  <c r="H111" i="1" s="1"/>
  <c r="P74" i="1"/>
  <c r="L74" i="1"/>
  <c r="P73" i="1"/>
  <c r="L73" i="1"/>
  <c r="P71" i="1"/>
  <c r="L71" i="1"/>
  <c r="P70" i="1"/>
  <c r="L70" i="1"/>
  <c r="P69" i="1"/>
  <c r="L69" i="1"/>
  <c r="P67" i="1"/>
  <c r="L67" i="1"/>
  <c r="P66" i="1"/>
  <c r="L66" i="1"/>
  <c r="P65" i="1"/>
  <c r="L65" i="1"/>
  <c r="P63" i="1"/>
  <c r="L63" i="1"/>
  <c r="P62" i="1"/>
  <c r="L62" i="1"/>
  <c r="P61" i="1"/>
  <c r="L61" i="1"/>
  <c r="P59" i="1"/>
  <c r="L59" i="1"/>
  <c r="P58" i="1"/>
  <c r="L58" i="1"/>
  <c r="P57" i="1"/>
  <c r="L57" i="1"/>
  <c r="P55" i="1"/>
  <c r="L55" i="1"/>
  <c r="P54" i="1"/>
  <c r="L54" i="1"/>
  <c r="P53" i="1"/>
  <c r="L53" i="1"/>
  <c r="P51" i="1"/>
  <c r="L51" i="1"/>
  <c r="P50" i="1"/>
  <c r="L50" i="1"/>
  <c r="P49" i="1"/>
  <c r="L49" i="1"/>
  <c r="P47" i="1"/>
  <c r="L47" i="1"/>
  <c r="P46" i="1"/>
  <c r="L46" i="1"/>
  <c r="P45" i="1"/>
  <c r="L45" i="1"/>
  <c r="P40" i="1"/>
  <c r="L40" i="1"/>
  <c r="P39" i="1"/>
  <c r="L39" i="1"/>
  <c r="P38" i="1"/>
  <c r="L38" i="1"/>
  <c r="L36" i="1" s="1"/>
  <c r="P37" i="1"/>
  <c r="L37" i="1"/>
  <c r="N36" i="1"/>
  <c r="J36" i="1"/>
  <c r="P36" i="1" s="1"/>
  <c r="H36" i="1"/>
  <c r="P35" i="1"/>
  <c r="L35" i="1"/>
  <c r="P34" i="1"/>
  <c r="L34" i="1"/>
  <c r="P33" i="1"/>
  <c r="L33" i="1"/>
  <c r="L32" i="1" s="1"/>
  <c r="N32" i="1"/>
  <c r="J32" i="1"/>
  <c r="H32" i="1"/>
  <c r="P31" i="1"/>
  <c r="L31" i="1"/>
  <c r="P30" i="1"/>
  <c r="L30" i="1"/>
  <c r="P29" i="1"/>
  <c r="L29" i="1"/>
  <c r="P28" i="1"/>
  <c r="L28" i="1"/>
  <c r="N27" i="1"/>
  <c r="J27" i="1"/>
  <c r="H27" i="1"/>
  <c r="P26" i="1"/>
  <c r="L26" i="1"/>
  <c r="P25" i="1"/>
  <c r="L25" i="1"/>
  <c r="H23" i="1"/>
  <c r="N22" i="1"/>
  <c r="J22" i="1"/>
  <c r="J23" i="1" s="1"/>
  <c r="N21" i="1"/>
  <c r="N23" i="1" s="1"/>
  <c r="L21" i="1"/>
  <c r="P20" i="1"/>
  <c r="L20" i="1"/>
  <c r="N17" i="1"/>
  <c r="P17" i="1" s="1"/>
  <c r="J17" i="1"/>
  <c r="H17" i="1"/>
  <c r="L17" i="1" s="1"/>
  <c r="P16" i="1"/>
  <c r="L16" i="1"/>
  <c r="N15" i="1"/>
  <c r="J15" i="1"/>
  <c r="J18" i="1" s="1"/>
  <c r="J41" i="1" s="1"/>
  <c r="H15" i="1"/>
  <c r="L15" i="1" l="1"/>
  <c r="L18" i="1" s="1"/>
  <c r="P21" i="1"/>
  <c r="N18" i="1"/>
  <c r="N41" i="1" s="1"/>
  <c r="P32" i="1"/>
  <c r="L92" i="1"/>
  <c r="L75" i="1"/>
  <c r="L128" i="1"/>
  <c r="L133" i="1" s="1"/>
  <c r="N133" i="1"/>
  <c r="H18" i="1"/>
  <c r="H41" i="1" s="1"/>
  <c r="P27" i="1"/>
  <c r="L27" i="1"/>
  <c r="P75" i="1"/>
  <c r="P92" i="1" s="1"/>
  <c r="P111" i="1" s="1"/>
  <c r="P128" i="1"/>
  <c r="P133" i="1"/>
  <c r="P23" i="1"/>
  <c r="L111" i="1"/>
  <c r="P15" i="1"/>
  <c r="P18" i="1" s="1"/>
  <c r="P22" i="1"/>
  <c r="L22" i="1"/>
  <c r="L23" i="1" s="1"/>
  <c r="L41" i="1" l="1"/>
  <c r="P41" i="1"/>
</calcChain>
</file>

<file path=xl/sharedStrings.xml><?xml version="1.0" encoding="utf-8"?>
<sst xmlns="http://schemas.openxmlformats.org/spreadsheetml/2006/main" count="142" uniqueCount="78">
  <si>
    <t>LOCAL GOVERNMENT SECTOR -NAME OF LGU</t>
  </si>
  <si>
    <t>Annex E</t>
  </si>
  <si>
    <t>Statement of Comparison of Budget and Actual Amounts</t>
  </si>
  <si>
    <t>For the Year Ended December 31, 2018</t>
  </si>
  <si>
    <t>(absolute amount)</t>
  </si>
  <si>
    <t>Particulars</t>
  </si>
  <si>
    <t>Notes</t>
  </si>
  <si>
    <t>LGU</t>
  </si>
  <si>
    <t xml:space="preserve">Budgeted </t>
  </si>
  <si>
    <t xml:space="preserve">Difference </t>
  </si>
  <si>
    <t>Amounts</t>
  </si>
  <si>
    <t>Original and</t>
  </si>
  <si>
    <t>Actual</t>
  </si>
  <si>
    <t xml:space="preserve">Final Budget </t>
  </si>
  <si>
    <t>Original</t>
  </si>
  <si>
    <t>Final</t>
  </si>
  <si>
    <t>and Actual</t>
  </si>
  <si>
    <t>General Fund</t>
  </si>
  <si>
    <t>Revenue</t>
  </si>
  <si>
    <t xml:space="preserve">A.  Local Sources </t>
  </si>
  <si>
    <t>1.  Tax Revenue</t>
  </si>
  <si>
    <t>a.  Tax Revenue - Property</t>
  </si>
  <si>
    <t>b. Tax Revenue - Goods and Services</t>
  </si>
  <si>
    <t>c.  Other Local Taxes</t>
  </si>
  <si>
    <t>Total Tax Revenue</t>
  </si>
  <si>
    <t>2.  Non-Tax Revenue</t>
  </si>
  <si>
    <t>a.  Service Income</t>
  </si>
  <si>
    <t>b.  Business Income</t>
  </si>
  <si>
    <t>c.  Other Income and Receipts</t>
  </si>
  <si>
    <t>Total Non-Tax Revenue</t>
  </si>
  <si>
    <t>B.  External Sources</t>
  </si>
  <si>
    <t>1.  Share from the National Internal Revenue Taxes (IRA)</t>
  </si>
  <si>
    <t>2.  Share from GOCCs/PAGCOR</t>
  </si>
  <si>
    <t>3.  Other Shares from National Tax Collections</t>
  </si>
  <si>
    <t>a.  Share from Ecozone</t>
  </si>
  <si>
    <t>b.  Share from EVAT</t>
  </si>
  <si>
    <t>c.  Share from National Wealth</t>
  </si>
  <si>
    <t>d. Share from Tobacco Excise Tax</t>
  </si>
  <si>
    <t>4.  Other Receipts</t>
  </si>
  <si>
    <t>a.  Grants and Donations</t>
  </si>
  <si>
    <t>b.  Other Subsidy Income</t>
  </si>
  <si>
    <t>5.  Inter-local Transfer</t>
  </si>
  <si>
    <t>6.  Capital /Investment Receipts</t>
  </si>
  <si>
    <t>a.  Sale of Capital Assets</t>
  </si>
  <si>
    <t>b.  Sale of Investments</t>
  </si>
  <si>
    <t>c.  Proceeds from Collections of Loan Receivable</t>
  </si>
  <si>
    <t>C. Receipts from Borrowings</t>
  </si>
  <si>
    <t>Total Revenue and Receipts</t>
  </si>
  <si>
    <t xml:space="preserve">Expenditures </t>
  </si>
  <si>
    <t>Current Aprropriations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</si>
  <si>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</si>
  <si>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</si>
  <si>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</si>
  <si>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</si>
  <si>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</si>
  <si>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</si>
  <si>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</si>
  <si>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</si>
  <si>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</si>
  <si>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</si>
  <si>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Purposes:</t>
  </si>
  <si>
    <t>Debt Service</t>
  </si>
  <si>
    <t>Financial Expense</t>
  </si>
  <si>
    <t>Amortization</t>
  </si>
  <si>
    <t>LDRRMF</t>
  </si>
  <si>
    <t>20% Development Fund</t>
  </si>
  <si>
    <t>Share from National Wealth</t>
  </si>
  <si>
    <t>Allocation for Senior Citizens and PWD</t>
  </si>
  <si>
    <t>Others</t>
  </si>
  <si>
    <t>Total Current Approrpiations</t>
  </si>
  <si>
    <t>Continuing Aprropriations</t>
  </si>
  <si>
    <t>Total Continuing Approrpiations</t>
  </si>
  <si>
    <t>Total Appropriations</t>
  </si>
  <si>
    <t>Special Education Fund</t>
  </si>
  <si>
    <t>b. Other Local taxes</t>
  </si>
  <si>
    <t>a.  Business Income</t>
  </si>
  <si>
    <t>b. Other Income and Receipts</t>
  </si>
  <si>
    <t>Expenditures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</si>
</sst>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&quot;₱&quot;* #,##0.00_);_(&quot;₱&quot;* \(#,##0.00\);_(&quot;₱&quot;* &quot;-&quot;??_);_(@_)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.05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2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</cellStyleXfs>
  <cellXfs count="95">
    <xf numFmtId="0" fontId="0" fillId="0" borderId="0" xfId="0"/>
    <xf numFmtId="0" fontId="4" fillId="0" borderId="0" xfId="0" applyFont="1"/>
    <xf numFmtId="0" fontId="4" fillId="0" borderId="0" xfId="0" applyFont="1" applyBorder="1"/>
    <xf numFmtId="0" fontId="5" fillId="2" borderId="0" xfId="0" applyFont="1" applyFill="1"/>
    <xf numFmtId="0" fontId="4" fillId="0" borderId="0" xfId="0" applyFont="1" applyFill="1" applyBorder="1"/>
    <xf numFmtId="0" fontId="4" fillId="0" borderId="0" xfId="0" applyFont="1" applyFill="1"/>
    <xf numFmtId="0" fontId="5" fillId="0" borderId="2" xfId="0" applyFont="1" applyBorder="1" applyAlignment="1"/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5" fillId="0" borderId="9" xfId="0" applyFont="1" applyBorder="1"/>
    <xf numFmtId="0" fontId="4" fillId="0" borderId="0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justify" vertical="center" wrapText="1"/>
    </xf>
    <xf numFmtId="43" fontId="4" fillId="0" borderId="10" xfId="2" applyFont="1" applyBorder="1"/>
    <xf numFmtId="0" fontId="5" fillId="0" borderId="0" xfId="0" applyFont="1" applyBorder="1"/>
    <xf numFmtId="43" fontId="4" fillId="0" borderId="0" xfId="2" applyFont="1" applyBorder="1"/>
    <xf numFmtId="43" fontId="4" fillId="0" borderId="16" xfId="2" applyFont="1" applyBorder="1"/>
    <xf numFmtId="43" fontId="4" fillId="0" borderId="19" xfId="2" applyFont="1" applyBorder="1"/>
    <xf numFmtId="0" fontId="4" fillId="4" borderId="9" xfId="0" applyFont="1" applyFill="1" applyBorder="1"/>
    <xf numFmtId="43" fontId="4" fillId="4" borderId="20" xfId="2" applyFont="1" applyFill="1" applyBorder="1"/>
    <xf numFmtId="0" fontId="4" fillId="4" borderId="0" xfId="0" applyFont="1" applyFill="1" applyBorder="1"/>
    <xf numFmtId="43" fontId="4" fillId="4" borderId="21" xfId="2" applyFont="1" applyFill="1" applyBorder="1"/>
    <xf numFmtId="0" fontId="4" fillId="4" borderId="17" xfId="0" applyFont="1" applyFill="1" applyBorder="1"/>
    <xf numFmtId="43" fontId="4" fillId="4" borderId="22" xfId="2" applyFont="1" applyFill="1" applyBorder="1"/>
    <xf numFmtId="0" fontId="5" fillId="0" borderId="9" xfId="0" applyFont="1" applyFill="1" applyBorder="1"/>
    <xf numFmtId="0" fontId="5" fillId="0" borderId="0" xfId="0" applyFont="1" applyFill="1" applyBorder="1"/>
    <xf numFmtId="0" fontId="4" fillId="0" borderId="10" xfId="0" applyFont="1" applyFill="1" applyBorder="1"/>
    <xf numFmtId="0" fontId="4" fillId="5" borderId="0" xfId="0" applyFont="1" applyFill="1"/>
    <xf numFmtId="43" fontId="4" fillId="0" borderId="9" xfId="0" applyNumberFormat="1" applyFont="1" applyFill="1" applyBorder="1"/>
    <xf numFmtId="43" fontId="4" fillId="0" borderId="0" xfId="0" applyNumberFormat="1" applyFont="1" applyFill="1" applyBorder="1"/>
    <xf numFmtId="43" fontId="4" fillId="0" borderId="17" xfId="0" applyNumberFormat="1" applyFont="1" applyFill="1" applyBorder="1"/>
    <xf numFmtId="0" fontId="4" fillId="0" borderId="9" xfId="0" applyFont="1" applyFill="1" applyBorder="1"/>
    <xf numFmtId="43" fontId="4" fillId="0" borderId="0" xfId="2" applyFont="1" applyFill="1" applyBorder="1"/>
    <xf numFmtId="0" fontId="4" fillId="0" borderId="17" xfId="0" applyFont="1" applyFill="1" applyBorder="1"/>
    <xf numFmtId="43" fontId="4" fillId="0" borderId="0" xfId="1" applyFont="1" applyBorder="1"/>
    <xf numFmtId="0" fontId="5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0" xfId="0" applyBorder="1" applyAlignment="1">
      <alignment wrapText="1"/>
    </xf>
    <xf numFmtId="43" fontId="4" fillId="4" borderId="23" xfId="2" applyFont="1" applyFill="1" applyBorder="1"/>
    <xf numFmtId="0" fontId="4" fillId="6" borderId="24" xfId="0" applyFont="1" applyFill="1" applyBorder="1"/>
    <xf numFmtId="43" fontId="5" fillId="6" borderId="25" xfId="0" applyNumberFormat="1" applyFont="1" applyFill="1" applyBorder="1"/>
    <xf numFmtId="0" fontId="4" fillId="6" borderId="25" xfId="0" applyFont="1" applyFill="1" applyBorder="1"/>
    <xf numFmtId="0" fontId="4" fillId="6" borderId="26" xfId="0" applyFont="1" applyFill="1" applyBorder="1"/>
    <xf numFmtId="43" fontId="5" fillId="6" borderId="27" xfId="0" applyNumberFormat="1" applyFont="1" applyFill="1" applyBorder="1"/>
    <xf numFmtId="43" fontId="4" fillId="0" borderId="16" xfId="1" applyFont="1" applyBorder="1"/>
    <xf numFmtId="43" fontId="4" fillId="0" borderId="17" xfId="1" applyFont="1" applyBorder="1"/>
    <xf numFmtId="0" fontId="5" fillId="0" borderId="12" xfId="0" applyFont="1" applyBorder="1"/>
    <xf numFmtId="0" fontId="5" fillId="0" borderId="13" xfId="0" applyFont="1" applyBorder="1"/>
    <xf numFmtId="0" fontId="4" fillId="0" borderId="13" xfId="0" applyFont="1" applyBorder="1"/>
    <xf numFmtId="0" fontId="4" fillId="0" borderId="14" xfId="0" applyFont="1" applyBorder="1"/>
    <xf numFmtId="43" fontId="5" fillId="6" borderId="28" xfId="0" applyNumberFormat="1" applyFont="1" applyFill="1" applyBorder="1"/>
    <xf numFmtId="0" fontId="3" fillId="0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0" borderId="9" xfId="0" applyFont="1" applyBorder="1" applyAlignment="1">
      <alignment horizontal="justify" vertical="center" wrapText="1"/>
    </xf>
    <xf numFmtId="0" fontId="0" fillId="0" borderId="9" xfId="0" applyBorder="1" applyAlignment="1">
      <alignment horizontal="left" wrapText="1"/>
    </xf>
    <xf numFmtId="0" fontId="4" fillId="0" borderId="12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29" xfId="0" applyFont="1" applyBorder="1"/>
    <xf numFmtId="0" fontId="4" fillId="0" borderId="4" xfId="0" applyFont="1" applyBorder="1"/>
    <xf numFmtId="0" fontId="4" fillId="0" borderId="30" xfId="0" applyFont="1" applyBorder="1"/>
  </cellXfs>
  <cellStyles count="22">
    <cellStyle name="Comma" xfId="1" builtinId="3"/>
    <cellStyle name="Comma 10 2" xfId="3"/>
    <cellStyle name="Comma 2" xfId="4"/>
    <cellStyle name="Comma 2 2" xfId="5"/>
    <cellStyle name="Comma 2 3" xfId="2"/>
    <cellStyle name="Comma 2 3 2" xfId="6"/>
    <cellStyle name="Comma 2 3 3" xfId="7"/>
    <cellStyle name="Comma 3" xfId="8"/>
    <cellStyle name="Comma 3 2" xfId="9"/>
    <cellStyle name="Comma 6" xfId="10"/>
    <cellStyle name="Comma 6 2" xfId="11"/>
    <cellStyle name="Comma 6 3 2" xfId="12"/>
    <cellStyle name="Comma 7 2" xfId="13"/>
    <cellStyle name="Comma 7 3" xfId="14"/>
    <cellStyle name="Comma 7 4" xfId="15"/>
    <cellStyle name="Currency 2" xfId="16"/>
    <cellStyle name="Normal" xfId="0" builtinId="0"/>
    <cellStyle name="Normal 2" xfId="17"/>
    <cellStyle name="Normal 3" xfId="18"/>
    <cellStyle name="Normal 3 2" xfId="19"/>
    <cellStyle name="Normal 4" xfId="20"/>
    <cellStyle name="Normal 4 2" xfId="21"/>
  </cellStyles>
  <dxfs count="3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39"/>
  <sheetViews>
    <sheetView tabSelected="1" zoomScale="89" zoomScaleNormal="89" workbookViewId="0">
      <pane xSplit="5" ySplit="1" topLeftCell="F125" activePane="bottomRight" state="frozen"/>
      <selection pane="topRight" activeCell="F1" sqref="F1"/>
      <selection pane="bottomLeft" activeCell="A10" sqref="A10"/>
      <selection pane="bottomRight" activeCell="N145" sqref="N145"/>
    </sheetView>
  </sheetViews>
  <sheetFormatPr defaultColWidth="8.85546875" defaultRowHeight="12.75" x14ac:dyDescent="0.2"/>
  <cols>
    <col min="1" max="4" width="2.7109375" style="1" customWidth="1"/>
    <col min="5" max="5" width="49.28515625" style="1" customWidth="1"/>
    <col min="6" max="6" width="10.42578125" style="1" customWidth="1"/>
    <col min="7" max="7" width="1.28515625" style="2" customWidth="1"/>
    <col min="8" max="8" width="18.28515625" style="1" customWidth="1"/>
    <col min="9" max="9" width="1.28515625" style="1" customWidth="1"/>
    <col min="10" max="10" width="18" style="1" bestFit="1" customWidth="1"/>
    <col min="11" max="11" width="1.28515625" style="1" customWidth="1"/>
    <col min="12" max="12" width="17" style="1" bestFit="1" customWidth="1"/>
    <col min="13" max="13" width="1.28515625" style="1" customWidth="1"/>
    <col min="14" max="14" width="18" style="1" bestFit="1" customWidth="1"/>
    <col min="15" max="15" width="1.28515625" style="1" customWidth="1"/>
    <col min="16" max="16" width="16.5703125" style="1" customWidth="1"/>
    <col min="17" max="16384" width="8.85546875" style="1"/>
  </cols>
  <sheetData>
    <row r="1" spans="1:16" x14ac:dyDescent="0.2">
      <c r="A1" s="63" t="s">
        <v>0</v>
      </c>
      <c r="B1" s="63"/>
      <c r="C1" s="63"/>
      <c r="D1" s="63"/>
      <c r="E1" s="63"/>
      <c r="P1" s="3" t="s">
        <v>1</v>
      </c>
    </row>
    <row r="2" spans="1:16" x14ac:dyDescent="0.2">
      <c r="A2" s="1" t="s">
        <v>2</v>
      </c>
    </row>
    <row r="3" spans="1:16" x14ac:dyDescent="0.2">
      <c r="A3" s="1" t="s">
        <v>3</v>
      </c>
      <c r="G3" s="4"/>
      <c r="H3" s="5"/>
      <c r="I3" s="5"/>
      <c r="J3" s="5"/>
      <c r="K3" s="5"/>
      <c r="L3" s="5"/>
      <c r="M3" s="5"/>
      <c r="N3" s="5"/>
      <c r="O3" s="5"/>
      <c r="P3" s="5"/>
    </row>
    <row r="4" spans="1:16" x14ac:dyDescent="0.2">
      <c r="A4" s="1" t="s">
        <v>4</v>
      </c>
      <c r="G4" s="4"/>
      <c r="H4" s="5"/>
      <c r="I4" s="5"/>
      <c r="J4" s="5"/>
      <c r="K4" s="5"/>
      <c r="L4" s="5"/>
      <c r="M4" s="5"/>
      <c r="N4" s="5"/>
      <c r="O4" s="5"/>
      <c r="P4" s="5"/>
    </row>
    <row r="5" spans="1:16" ht="13.5" thickBot="1" x14ac:dyDescent="0.25"/>
    <row r="6" spans="1:16" ht="15" customHeight="1" thickBot="1" x14ac:dyDescent="0.25">
      <c r="A6" s="64" t="s">
        <v>5</v>
      </c>
      <c r="B6" s="65"/>
      <c r="C6" s="65"/>
      <c r="D6" s="65"/>
      <c r="E6" s="66"/>
      <c r="F6" s="73" t="s">
        <v>6</v>
      </c>
      <c r="G6" s="76" t="s">
        <v>7</v>
      </c>
      <c r="H6" s="77"/>
      <c r="I6" s="77"/>
      <c r="J6" s="77"/>
      <c r="K6" s="77"/>
      <c r="L6" s="77"/>
      <c r="M6" s="77"/>
      <c r="N6" s="77"/>
      <c r="O6" s="77"/>
      <c r="P6" s="78"/>
    </row>
    <row r="7" spans="1:16" ht="14.45" customHeight="1" x14ac:dyDescent="0.2">
      <c r="A7" s="67"/>
      <c r="B7" s="68"/>
      <c r="C7" s="68"/>
      <c r="D7" s="68"/>
      <c r="E7" s="69"/>
      <c r="F7" s="74"/>
      <c r="G7" s="79" t="s">
        <v>8</v>
      </c>
      <c r="H7" s="80"/>
      <c r="I7" s="80"/>
      <c r="J7" s="81"/>
      <c r="K7" s="79" t="s">
        <v>9</v>
      </c>
      <c r="L7" s="81"/>
      <c r="M7" s="6"/>
      <c r="N7" s="7"/>
      <c r="O7" s="8"/>
      <c r="P7" s="7" t="s">
        <v>9</v>
      </c>
    </row>
    <row r="8" spans="1:16" ht="14.45" customHeight="1" x14ac:dyDescent="0.2">
      <c r="A8" s="67"/>
      <c r="B8" s="68"/>
      <c r="C8" s="68"/>
      <c r="D8" s="68"/>
      <c r="E8" s="69"/>
      <c r="F8" s="74"/>
      <c r="G8" s="82" t="s">
        <v>10</v>
      </c>
      <c r="H8" s="83"/>
      <c r="I8" s="83"/>
      <c r="J8" s="84"/>
      <c r="K8" s="82" t="s">
        <v>11</v>
      </c>
      <c r="L8" s="84"/>
      <c r="M8" s="9"/>
      <c r="N8" s="10" t="s">
        <v>12</v>
      </c>
      <c r="O8" s="11"/>
      <c r="P8" s="10" t="s">
        <v>13</v>
      </c>
    </row>
    <row r="9" spans="1:16" ht="15.6" customHeight="1" thickBot="1" x14ac:dyDescent="0.25">
      <c r="A9" s="70"/>
      <c r="B9" s="71"/>
      <c r="C9" s="71"/>
      <c r="D9" s="71"/>
      <c r="E9" s="72"/>
      <c r="F9" s="75"/>
      <c r="G9" s="12"/>
      <c r="H9" s="13" t="s">
        <v>14</v>
      </c>
      <c r="I9" s="13"/>
      <c r="J9" s="14" t="s">
        <v>15</v>
      </c>
      <c r="K9" s="85" t="s">
        <v>13</v>
      </c>
      <c r="L9" s="86"/>
      <c r="M9" s="12"/>
      <c r="N9" s="15" t="s">
        <v>10</v>
      </c>
      <c r="O9" s="16"/>
      <c r="P9" s="15" t="s">
        <v>16</v>
      </c>
    </row>
    <row r="10" spans="1:16" x14ac:dyDescent="0.2">
      <c r="A10" s="17"/>
      <c r="B10" s="2"/>
      <c r="C10" s="2"/>
      <c r="D10" s="2"/>
      <c r="E10" s="18"/>
      <c r="F10" s="17"/>
      <c r="G10" s="90"/>
      <c r="H10" s="91"/>
      <c r="I10" s="91"/>
      <c r="J10" s="21"/>
      <c r="K10" s="92"/>
      <c r="L10" s="21"/>
      <c r="M10" s="91"/>
      <c r="N10" s="91"/>
      <c r="O10" s="92"/>
      <c r="P10" s="93"/>
    </row>
    <row r="11" spans="1:16" x14ac:dyDescent="0.2">
      <c r="A11" s="22" t="s">
        <v>17</v>
      </c>
      <c r="B11" s="2"/>
      <c r="C11" s="2"/>
      <c r="D11" s="2"/>
      <c r="E11" s="18"/>
      <c r="F11" s="17"/>
      <c r="G11" s="17"/>
      <c r="H11" s="2"/>
      <c r="I11" s="2"/>
      <c r="J11" s="19"/>
      <c r="K11" s="20"/>
      <c r="L11" s="19"/>
      <c r="M11" s="2"/>
      <c r="N11" s="2"/>
      <c r="O11" s="20"/>
      <c r="P11" s="18"/>
    </row>
    <row r="12" spans="1:16" x14ac:dyDescent="0.2">
      <c r="A12" s="22" t="s">
        <v>18</v>
      </c>
      <c r="B12" s="2"/>
      <c r="C12" s="2"/>
      <c r="D12" s="23"/>
      <c r="E12" s="24"/>
      <c r="F12" s="87"/>
      <c r="G12" s="17"/>
      <c r="H12" s="2"/>
      <c r="I12" s="2"/>
      <c r="J12" s="19"/>
      <c r="K12" s="20"/>
      <c r="L12" s="19"/>
      <c r="M12" s="2"/>
      <c r="N12" s="2"/>
      <c r="O12" s="20"/>
      <c r="P12" s="25"/>
    </row>
    <row r="13" spans="1:16" x14ac:dyDescent="0.2">
      <c r="A13" s="17"/>
      <c r="B13" s="2" t="s">
        <v>19</v>
      </c>
      <c r="C13" s="2"/>
      <c r="D13" s="2"/>
      <c r="E13" s="18"/>
      <c r="F13" s="17"/>
      <c r="G13" s="17"/>
      <c r="H13" s="2"/>
      <c r="I13" s="2"/>
      <c r="J13" s="19"/>
      <c r="K13" s="20"/>
      <c r="L13" s="19"/>
      <c r="M13" s="2"/>
      <c r="N13" s="2"/>
      <c r="O13" s="20"/>
      <c r="P13" s="25"/>
    </row>
    <row r="14" spans="1:16" x14ac:dyDescent="0.2">
      <c r="A14" s="17"/>
      <c r="B14" s="2"/>
      <c r="C14" s="2" t="s">
        <v>20</v>
      </c>
      <c r="D14" s="2"/>
      <c r="E14" s="18"/>
      <c r="F14" s="17"/>
      <c r="G14" s="17"/>
      <c r="H14" s="2"/>
      <c r="I14" s="2"/>
      <c r="J14" s="19"/>
      <c r="K14" s="20"/>
      <c r="L14" s="19"/>
      <c r="M14" s="2"/>
      <c r="N14" s="2"/>
      <c r="O14" s="20"/>
      <c r="P14" s="25"/>
    </row>
    <row r="15" spans="1:16" x14ac:dyDescent="0.2">
      <c r="A15" s="22"/>
      <c r="B15" s="26"/>
      <c r="C15" s="26"/>
      <c r="D15" s="2" t="s">
        <v>21</v>
      </c>
      <c r="E15" s="18"/>
      <c r="F15" s="17"/>
      <c r="G15" s="17"/>
      <c r="H15" s="27">
        <f>97000000-39000000</f>
        <v>58000000</v>
      </c>
      <c r="I15" s="2"/>
      <c r="J15" s="28">
        <f>127483231.3-69483231.3</f>
        <v>58000000</v>
      </c>
      <c r="K15" s="20"/>
      <c r="L15" s="28">
        <f>H15-J15</f>
        <v>0</v>
      </c>
      <c r="M15" s="2"/>
      <c r="N15" s="27">
        <f>108196901.45-74683551.03</f>
        <v>33513350.420000002</v>
      </c>
      <c r="O15" s="20"/>
      <c r="P15" s="25">
        <f>J15-N15</f>
        <v>24486649.579999998</v>
      </c>
    </row>
    <row r="16" spans="1:16" x14ac:dyDescent="0.2">
      <c r="A16" s="22"/>
      <c r="B16" s="26"/>
      <c r="C16" s="26"/>
      <c r="D16" s="2" t="s">
        <v>22</v>
      </c>
      <c r="E16" s="18"/>
      <c r="F16" s="17"/>
      <c r="G16" s="17"/>
      <c r="H16" s="27">
        <v>9970000</v>
      </c>
      <c r="I16" s="2"/>
      <c r="J16" s="28">
        <v>9970000</v>
      </c>
      <c r="K16" s="20"/>
      <c r="L16" s="28">
        <f>H16-J16</f>
        <v>0</v>
      </c>
      <c r="M16" s="2"/>
      <c r="N16" s="27">
        <v>15879062.800000001</v>
      </c>
      <c r="O16" s="20"/>
      <c r="P16" s="25">
        <f>J16-N16</f>
        <v>-5909062.8000000007</v>
      </c>
    </row>
    <row r="17" spans="1:16" x14ac:dyDescent="0.2">
      <c r="A17" s="22"/>
      <c r="B17" s="26"/>
      <c r="C17" s="26"/>
      <c r="D17" s="2" t="s">
        <v>23</v>
      </c>
      <c r="E17" s="18"/>
      <c r="F17" s="17"/>
      <c r="G17" s="17"/>
      <c r="H17" s="27">
        <f>7090000-3000000</f>
        <v>4090000</v>
      </c>
      <c r="I17" s="2"/>
      <c r="J17" s="29">
        <f>7090000-3000000</f>
        <v>4090000</v>
      </c>
      <c r="K17" s="20"/>
      <c r="L17" s="28">
        <f>H17-J17</f>
        <v>0</v>
      </c>
      <c r="M17" s="2"/>
      <c r="N17" s="27">
        <f>11420717.18-3492106.21</f>
        <v>7928610.9699999997</v>
      </c>
      <c r="O17" s="20"/>
      <c r="P17" s="25">
        <f>J17-N17</f>
        <v>-3838610.9699999997</v>
      </c>
    </row>
    <row r="18" spans="1:16" x14ac:dyDescent="0.2">
      <c r="A18" s="22"/>
      <c r="B18" s="26"/>
      <c r="C18" s="2" t="s">
        <v>24</v>
      </c>
      <c r="D18" s="2"/>
      <c r="E18" s="18"/>
      <c r="F18" s="17"/>
      <c r="G18" s="30"/>
      <c r="H18" s="31">
        <f>SUM(H15:H17)</f>
        <v>72060000</v>
      </c>
      <c r="I18" s="32"/>
      <c r="J18" s="33">
        <f>SUM(J15:J17)</f>
        <v>72060000</v>
      </c>
      <c r="K18" s="34"/>
      <c r="L18" s="33">
        <f>SUM(L15:L17)</f>
        <v>0</v>
      </c>
      <c r="M18" s="32"/>
      <c r="N18" s="31">
        <f>SUM(N15:N17)</f>
        <v>57321024.189999998</v>
      </c>
      <c r="O18" s="34"/>
      <c r="P18" s="35">
        <f>SUM(P15:P17)</f>
        <v>14738975.809999999</v>
      </c>
    </row>
    <row r="19" spans="1:16" x14ac:dyDescent="0.2">
      <c r="A19" s="22"/>
      <c r="B19" s="26"/>
      <c r="C19" s="2" t="s">
        <v>25</v>
      </c>
      <c r="D19" s="2"/>
      <c r="E19" s="18"/>
      <c r="F19" s="17"/>
      <c r="G19" s="17"/>
      <c r="H19" s="2"/>
      <c r="I19" s="2"/>
      <c r="J19" s="19"/>
      <c r="K19" s="20"/>
      <c r="L19" s="19"/>
      <c r="M19" s="2"/>
      <c r="N19" s="2"/>
      <c r="O19" s="20"/>
      <c r="P19" s="18"/>
    </row>
    <row r="20" spans="1:16" x14ac:dyDescent="0.2">
      <c r="A20" s="22"/>
      <c r="B20" s="26"/>
      <c r="C20" s="26"/>
      <c r="D20" s="2" t="s">
        <v>26</v>
      </c>
      <c r="E20" s="18"/>
      <c r="F20" s="17"/>
      <c r="G20" s="17"/>
      <c r="H20" s="27">
        <v>1100000</v>
      </c>
      <c r="I20" s="2"/>
      <c r="J20" s="28">
        <v>1100000</v>
      </c>
      <c r="K20" s="20"/>
      <c r="L20" s="28">
        <f>H20-J20</f>
        <v>0</v>
      </c>
      <c r="M20" s="2"/>
      <c r="N20" s="27">
        <v>2365852.36</v>
      </c>
      <c r="O20" s="20"/>
      <c r="P20" s="25">
        <f>J20-N20</f>
        <v>-1265852.3599999999</v>
      </c>
    </row>
    <row r="21" spans="1:16" x14ac:dyDescent="0.2">
      <c r="A21" s="22"/>
      <c r="B21" s="26"/>
      <c r="C21" s="26"/>
      <c r="D21" s="2" t="s">
        <v>27</v>
      </c>
      <c r="E21" s="18"/>
      <c r="F21" s="17"/>
      <c r="G21" s="17"/>
      <c r="H21" s="27">
        <v>369460000</v>
      </c>
      <c r="I21" s="2"/>
      <c r="J21" s="28">
        <v>369460000</v>
      </c>
      <c r="K21" s="20"/>
      <c r="L21" s="28">
        <f>H21-J21</f>
        <v>0</v>
      </c>
      <c r="M21" s="2"/>
      <c r="N21" s="27">
        <f>415013437.86-81132.49</f>
        <v>414932305.37</v>
      </c>
      <c r="O21" s="20"/>
      <c r="P21" s="25">
        <f>J21-N21</f>
        <v>-45472305.370000005</v>
      </c>
    </row>
    <row r="22" spans="1:16" x14ac:dyDescent="0.2">
      <c r="A22" s="22"/>
      <c r="B22" s="26"/>
      <c r="C22" s="26"/>
      <c r="D22" s="2" t="s">
        <v>28</v>
      </c>
      <c r="E22" s="18"/>
      <c r="F22" s="17"/>
      <c r="G22" s="17"/>
      <c r="H22" s="27">
        <v>16412300</v>
      </c>
      <c r="I22" s="2"/>
      <c r="J22" s="29">
        <f>287607466.21-35556550</f>
        <v>252050916.20999998</v>
      </c>
      <c r="K22" s="20"/>
      <c r="L22" s="28">
        <f>H22-J22</f>
        <v>-235638616.20999998</v>
      </c>
      <c r="M22" s="2"/>
      <c r="N22" s="27">
        <f>286023118.94-35885329.43</f>
        <v>250137789.50999999</v>
      </c>
      <c r="O22" s="20"/>
      <c r="P22" s="25">
        <f>J22-N22</f>
        <v>1913126.6999999881</v>
      </c>
    </row>
    <row r="23" spans="1:16" s="39" customFormat="1" x14ac:dyDescent="0.2">
      <c r="A23" s="36"/>
      <c r="B23" s="37"/>
      <c r="C23" s="4" t="s">
        <v>29</v>
      </c>
      <c r="D23" s="4"/>
      <c r="E23" s="38"/>
      <c r="F23" s="43"/>
      <c r="G23" s="30"/>
      <c r="H23" s="31">
        <f>SUM(H20:H22)</f>
        <v>386972300</v>
      </c>
      <c r="I23" s="32"/>
      <c r="J23" s="31">
        <f>SUM(J20:J22)</f>
        <v>622610916.21000004</v>
      </c>
      <c r="K23" s="34"/>
      <c r="L23" s="31">
        <f>SUM(L20:L22)</f>
        <v>-235638616.20999998</v>
      </c>
      <c r="M23" s="32"/>
      <c r="N23" s="31">
        <f>SUM(N20:N22)</f>
        <v>667435947.24000001</v>
      </c>
      <c r="O23" s="34"/>
      <c r="P23" s="35">
        <f>SUM(P20:P22)</f>
        <v>-44825031.030000016</v>
      </c>
    </row>
    <row r="24" spans="1:16" x14ac:dyDescent="0.2">
      <c r="A24" s="22"/>
      <c r="B24" s="2" t="s">
        <v>30</v>
      </c>
      <c r="C24" s="26"/>
      <c r="D24" s="2"/>
      <c r="E24" s="18"/>
      <c r="F24" s="17"/>
      <c r="G24" s="17"/>
      <c r="H24" s="2"/>
      <c r="I24" s="2"/>
      <c r="J24" s="19"/>
      <c r="K24" s="20"/>
      <c r="L24" s="19"/>
      <c r="M24" s="2"/>
      <c r="N24" s="2"/>
      <c r="O24" s="20"/>
      <c r="P24" s="18"/>
    </row>
    <row r="25" spans="1:16" x14ac:dyDescent="0.2">
      <c r="A25" s="22"/>
      <c r="B25" s="26"/>
      <c r="C25" s="2" t="s">
        <v>31</v>
      </c>
      <c r="D25" s="2"/>
      <c r="E25" s="18"/>
      <c r="F25" s="17"/>
      <c r="G25" s="17"/>
      <c r="H25" s="27">
        <v>1444672697</v>
      </c>
      <c r="I25" s="2"/>
      <c r="J25" s="27">
        <v>1444848108</v>
      </c>
      <c r="K25" s="20"/>
      <c r="L25" s="28">
        <f>H25-J25</f>
        <v>-175411</v>
      </c>
      <c r="M25" s="2"/>
      <c r="N25" s="27">
        <v>1444848106</v>
      </c>
      <c r="O25" s="20"/>
      <c r="P25" s="25">
        <f t="shared" ref="P25:P40" si="0">J25-N25</f>
        <v>2</v>
      </c>
    </row>
    <row r="26" spans="1:16" x14ac:dyDescent="0.2">
      <c r="A26" s="22"/>
      <c r="B26" s="26"/>
      <c r="C26" s="2" t="s">
        <v>32</v>
      </c>
      <c r="D26" s="2"/>
      <c r="E26" s="18"/>
      <c r="F26" s="17"/>
      <c r="G26" s="17"/>
      <c r="H26" s="27">
        <v>200000</v>
      </c>
      <c r="I26" s="2"/>
      <c r="J26" s="27">
        <v>200000</v>
      </c>
      <c r="K26" s="20"/>
      <c r="L26" s="27">
        <f>H26-J26</f>
        <v>0</v>
      </c>
      <c r="M26" s="20"/>
      <c r="N26" s="27">
        <v>471933.5</v>
      </c>
      <c r="O26" s="20"/>
      <c r="P26" s="25">
        <f t="shared" si="0"/>
        <v>-271933.5</v>
      </c>
    </row>
    <row r="27" spans="1:16" s="5" customFormat="1" x14ac:dyDescent="0.2">
      <c r="A27" s="36"/>
      <c r="B27" s="37"/>
      <c r="C27" s="4" t="s">
        <v>33</v>
      </c>
      <c r="D27" s="4"/>
      <c r="E27" s="38"/>
      <c r="F27" s="43"/>
      <c r="G27" s="40"/>
      <c r="H27" s="41">
        <f>SUM(H28:H31)</f>
        <v>0</v>
      </c>
      <c r="I27" s="41"/>
      <c r="J27" s="41">
        <f>SUM(J28:J31)</f>
        <v>0</v>
      </c>
      <c r="K27" s="42"/>
      <c r="L27" s="41">
        <f>SUM(L28:L31)</f>
        <v>0</v>
      </c>
      <c r="M27" s="42"/>
      <c r="N27" s="41">
        <f>SUM(N28:N31)</f>
        <v>0</v>
      </c>
      <c r="O27" s="42"/>
      <c r="P27" s="25">
        <f t="shared" si="0"/>
        <v>0</v>
      </c>
    </row>
    <row r="28" spans="1:16" s="5" customFormat="1" x14ac:dyDescent="0.2">
      <c r="A28" s="43"/>
      <c r="B28" s="4"/>
      <c r="C28" s="4"/>
      <c r="D28" s="4" t="s">
        <v>34</v>
      </c>
      <c r="E28" s="38"/>
      <c r="F28" s="43"/>
      <c r="G28" s="43"/>
      <c r="H28" s="44"/>
      <c r="I28" s="4"/>
      <c r="J28" s="44"/>
      <c r="K28" s="45"/>
      <c r="L28" s="44">
        <f>H28-J28</f>
        <v>0</v>
      </c>
      <c r="M28" s="45"/>
      <c r="N28" s="44"/>
      <c r="O28" s="45"/>
      <c r="P28" s="25">
        <f t="shared" si="0"/>
        <v>0</v>
      </c>
    </row>
    <row r="29" spans="1:16" s="5" customFormat="1" x14ac:dyDescent="0.2">
      <c r="A29" s="43"/>
      <c r="B29" s="4"/>
      <c r="C29" s="4"/>
      <c r="D29" s="4" t="s">
        <v>35</v>
      </c>
      <c r="E29" s="38"/>
      <c r="F29" s="43"/>
      <c r="G29" s="43"/>
      <c r="H29" s="44"/>
      <c r="I29" s="4"/>
      <c r="J29" s="44"/>
      <c r="K29" s="45"/>
      <c r="L29" s="44">
        <f>H29-J29</f>
        <v>0</v>
      </c>
      <c r="M29" s="45"/>
      <c r="N29" s="44"/>
      <c r="O29" s="45"/>
      <c r="P29" s="25">
        <f t="shared" si="0"/>
        <v>0</v>
      </c>
    </row>
    <row r="30" spans="1:16" s="5" customFormat="1" x14ac:dyDescent="0.2">
      <c r="A30" s="43"/>
      <c r="B30" s="4"/>
      <c r="C30" s="4"/>
      <c r="D30" s="4" t="s">
        <v>36</v>
      </c>
      <c r="E30" s="38"/>
      <c r="F30" s="43"/>
      <c r="G30" s="43"/>
      <c r="H30" s="44"/>
      <c r="I30" s="4"/>
      <c r="J30" s="44"/>
      <c r="K30" s="45"/>
      <c r="L30" s="44">
        <f>H30-J30</f>
        <v>0</v>
      </c>
      <c r="M30" s="45"/>
      <c r="N30" s="44"/>
      <c r="O30" s="45"/>
      <c r="P30" s="25">
        <f t="shared" si="0"/>
        <v>0</v>
      </c>
    </row>
    <row r="31" spans="1:16" s="5" customFormat="1" x14ac:dyDescent="0.2">
      <c r="A31" s="43"/>
      <c r="B31" s="4"/>
      <c r="C31" s="4"/>
      <c r="D31" s="4" t="s">
        <v>37</v>
      </c>
      <c r="E31" s="38"/>
      <c r="F31" s="43"/>
      <c r="G31" s="43"/>
      <c r="H31" s="44"/>
      <c r="I31" s="4"/>
      <c r="J31" s="44"/>
      <c r="K31" s="45"/>
      <c r="L31" s="44">
        <f>H31-J31</f>
        <v>0</v>
      </c>
      <c r="M31" s="45"/>
      <c r="N31" s="44"/>
      <c r="O31" s="45"/>
      <c r="P31" s="25">
        <f t="shared" si="0"/>
        <v>0</v>
      </c>
    </row>
    <row r="32" spans="1:16" s="5" customFormat="1" x14ac:dyDescent="0.2">
      <c r="A32" s="43"/>
      <c r="B32" s="4"/>
      <c r="C32" s="4" t="s">
        <v>38</v>
      </c>
      <c r="D32" s="4"/>
      <c r="E32" s="38"/>
      <c r="F32" s="43"/>
      <c r="G32" s="40"/>
      <c r="H32" s="41">
        <f>SUM(H33:H34)</f>
        <v>0</v>
      </c>
      <c r="I32" s="41"/>
      <c r="J32" s="41">
        <f>SUM(J33:J34)</f>
        <v>0</v>
      </c>
      <c r="K32" s="42"/>
      <c r="L32" s="41">
        <f>SUM(L33:L34)</f>
        <v>0</v>
      </c>
      <c r="M32" s="42"/>
      <c r="N32" s="41">
        <f>SUM(N33:N34)</f>
        <v>15811687.300000001</v>
      </c>
      <c r="O32" s="42"/>
      <c r="P32" s="25">
        <f t="shared" si="0"/>
        <v>-15811687.300000001</v>
      </c>
    </row>
    <row r="33" spans="1:16" s="5" customFormat="1" x14ac:dyDescent="0.2">
      <c r="A33" s="43"/>
      <c r="B33" s="4"/>
      <c r="C33" s="4"/>
      <c r="D33" s="4" t="s">
        <v>39</v>
      </c>
      <c r="E33" s="38"/>
      <c r="F33" s="43"/>
      <c r="G33" s="43"/>
      <c r="H33" s="44"/>
      <c r="I33" s="4"/>
      <c r="J33" s="44"/>
      <c r="K33" s="45"/>
      <c r="L33" s="44">
        <f>H33-J33</f>
        <v>0</v>
      </c>
      <c r="M33" s="45"/>
      <c r="N33" s="44">
        <v>15811687.300000001</v>
      </c>
      <c r="O33" s="45"/>
      <c r="P33" s="25">
        <f t="shared" si="0"/>
        <v>-15811687.300000001</v>
      </c>
    </row>
    <row r="34" spans="1:16" s="5" customFormat="1" x14ac:dyDescent="0.2">
      <c r="A34" s="43"/>
      <c r="B34" s="4"/>
      <c r="C34" s="4"/>
      <c r="D34" s="4" t="s">
        <v>40</v>
      </c>
      <c r="E34" s="38"/>
      <c r="F34" s="43"/>
      <c r="G34" s="43"/>
      <c r="H34" s="44"/>
      <c r="I34" s="4"/>
      <c r="J34" s="44"/>
      <c r="K34" s="45"/>
      <c r="L34" s="44">
        <f>H34-J34</f>
        <v>0</v>
      </c>
      <c r="M34" s="45"/>
      <c r="N34" s="44"/>
      <c r="O34" s="45"/>
      <c r="P34" s="25">
        <f t="shared" si="0"/>
        <v>0</v>
      </c>
    </row>
    <row r="35" spans="1:16" s="5" customFormat="1" x14ac:dyDescent="0.2">
      <c r="A35" s="43"/>
      <c r="B35" s="4"/>
      <c r="C35" s="4" t="s">
        <v>41</v>
      </c>
      <c r="D35" s="4"/>
      <c r="E35" s="38"/>
      <c r="F35" s="43"/>
      <c r="G35" s="43"/>
      <c r="H35" s="44"/>
      <c r="I35" s="4"/>
      <c r="J35" s="44"/>
      <c r="K35" s="45"/>
      <c r="L35" s="44">
        <f>H35-J35</f>
        <v>0</v>
      </c>
      <c r="M35" s="45"/>
      <c r="N35" s="44"/>
      <c r="O35" s="45"/>
      <c r="P35" s="25">
        <f t="shared" si="0"/>
        <v>0</v>
      </c>
    </row>
    <row r="36" spans="1:16" s="5" customFormat="1" x14ac:dyDescent="0.2">
      <c r="A36" s="43"/>
      <c r="B36" s="4"/>
      <c r="C36" s="4" t="s">
        <v>42</v>
      </c>
      <c r="D36" s="4"/>
      <c r="E36" s="38"/>
      <c r="F36" s="43"/>
      <c r="G36" s="40"/>
      <c r="H36" s="41">
        <f>SUM(H37:H39)</f>
        <v>0</v>
      </c>
      <c r="I36" s="41"/>
      <c r="J36" s="41">
        <f>SUM(J37:J39)</f>
        <v>0</v>
      </c>
      <c r="K36" s="42"/>
      <c r="L36" s="41">
        <f>SUM(L37:L39)</f>
        <v>0</v>
      </c>
      <c r="M36" s="42"/>
      <c r="N36" s="41">
        <f>SUM(N37:N39)</f>
        <v>376745.68</v>
      </c>
      <c r="O36" s="42"/>
      <c r="P36" s="25">
        <f t="shared" si="0"/>
        <v>-376745.68</v>
      </c>
    </row>
    <row r="37" spans="1:16" x14ac:dyDescent="0.2">
      <c r="A37" s="17"/>
      <c r="B37" s="2"/>
      <c r="C37" s="2"/>
      <c r="D37" s="2" t="s">
        <v>43</v>
      </c>
      <c r="E37" s="18"/>
      <c r="F37" s="17"/>
      <c r="G37" s="17"/>
      <c r="H37" s="27"/>
      <c r="I37" s="2"/>
      <c r="J37" s="27"/>
      <c r="K37" s="20"/>
      <c r="L37" s="27">
        <f>H37-J37</f>
        <v>0</v>
      </c>
      <c r="M37" s="20"/>
      <c r="N37" s="27">
        <v>376745.68</v>
      </c>
      <c r="O37" s="20"/>
      <c r="P37" s="25">
        <f t="shared" si="0"/>
        <v>-376745.68</v>
      </c>
    </row>
    <row r="38" spans="1:16" x14ac:dyDescent="0.2">
      <c r="A38" s="17"/>
      <c r="B38" s="2"/>
      <c r="C38" s="2"/>
      <c r="D38" s="2" t="s">
        <v>44</v>
      </c>
      <c r="E38" s="18"/>
      <c r="F38" s="17"/>
      <c r="G38" s="17"/>
      <c r="H38" s="27"/>
      <c r="I38" s="2"/>
      <c r="J38" s="27"/>
      <c r="K38" s="20"/>
      <c r="L38" s="27">
        <f>H38-J38</f>
        <v>0</v>
      </c>
      <c r="M38" s="20"/>
      <c r="N38" s="27"/>
      <c r="O38" s="20"/>
      <c r="P38" s="25">
        <f t="shared" si="0"/>
        <v>0</v>
      </c>
    </row>
    <row r="39" spans="1:16" x14ac:dyDescent="0.2">
      <c r="A39" s="17"/>
      <c r="B39" s="2"/>
      <c r="C39" s="2"/>
      <c r="D39" s="2" t="s">
        <v>45</v>
      </c>
      <c r="E39" s="18"/>
      <c r="F39" s="17"/>
      <c r="G39" s="17"/>
      <c r="H39" s="27"/>
      <c r="I39" s="2"/>
      <c r="J39" s="27"/>
      <c r="K39" s="20"/>
      <c r="L39" s="27">
        <f>H39-J39</f>
        <v>0</v>
      </c>
      <c r="M39" s="20"/>
      <c r="N39" s="27"/>
      <c r="O39" s="20"/>
      <c r="P39" s="25">
        <f t="shared" si="0"/>
        <v>0</v>
      </c>
    </row>
    <row r="40" spans="1:16" x14ac:dyDescent="0.2">
      <c r="A40" s="17"/>
      <c r="B40" s="2" t="s">
        <v>46</v>
      </c>
      <c r="C40" s="2"/>
      <c r="D40" s="2"/>
      <c r="E40" s="18"/>
      <c r="F40" s="17"/>
      <c r="G40" s="17"/>
      <c r="H40" s="27"/>
      <c r="I40" s="2"/>
      <c r="J40" s="28"/>
      <c r="K40" s="20"/>
      <c r="L40" s="27">
        <f>H40-J40</f>
        <v>0</v>
      </c>
      <c r="M40" s="20"/>
      <c r="N40" s="27"/>
      <c r="O40" s="20"/>
      <c r="P40" s="25">
        <f t="shared" si="0"/>
        <v>0</v>
      </c>
    </row>
    <row r="41" spans="1:16" s="5" customFormat="1" x14ac:dyDescent="0.2">
      <c r="A41" s="36" t="s">
        <v>47</v>
      </c>
      <c r="B41" s="4"/>
      <c r="C41" s="4"/>
      <c r="D41" s="4"/>
      <c r="E41" s="38"/>
      <c r="F41" s="43"/>
      <c r="G41" s="30"/>
      <c r="H41" s="31">
        <f>H18+H23+H25+H26+H27+H32+H35+H36+H40</f>
        <v>1903904997</v>
      </c>
      <c r="I41" s="32"/>
      <c r="J41" s="33">
        <f>J18+J23+J25+J26+J27+J32+J35+J36+J40</f>
        <v>2139719024.21</v>
      </c>
      <c r="K41" s="34"/>
      <c r="L41" s="33">
        <f>L18+L23+L25+L26+L27+L32+L35+L36+L40</f>
        <v>-235814027.20999998</v>
      </c>
      <c r="M41" s="32"/>
      <c r="N41" s="31">
        <f>N18+N23+N25+N26+N27+N32+N35+N36+N40</f>
        <v>2186265443.9100003</v>
      </c>
      <c r="O41" s="34"/>
      <c r="P41" s="35">
        <f>P18+P23+P25+P26+P27+P32+P35+P36+P40</f>
        <v>-46546419.700000018</v>
      </c>
    </row>
    <row r="42" spans="1:16" x14ac:dyDescent="0.2">
      <c r="A42" s="22" t="s">
        <v>48</v>
      </c>
      <c r="B42" s="2"/>
      <c r="C42" s="2"/>
      <c r="D42" s="2"/>
      <c r="E42" s="18"/>
      <c r="F42" s="17"/>
      <c r="G42" s="17"/>
      <c r="H42" s="2"/>
      <c r="I42" s="2"/>
      <c r="J42" s="19"/>
      <c r="K42" s="20"/>
      <c r="L42" s="19"/>
      <c r="M42" s="2"/>
      <c r="N42" s="2"/>
      <c r="O42" s="20"/>
      <c r="P42" s="18"/>
    </row>
    <row r="43" spans="1:16" x14ac:dyDescent="0.2">
      <c r="A43" s="22" t="s">
        <v>49</v>
      </c>
      <c r="B43" s="2"/>
      <c r="C43" s="2"/>
      <c r="D43" s="2"/>
      <c r="E43" s="18"/>
      <c r="F43" s="17"/>
      <c r="G43" s="17"/>
      <c r="H43" s="2"/>
      <c r="I43" s="2"/>
      <c r="J43" s="19"/>
      <c r="K43" s="20"/>
      <c r="L43" s="19"/>
      <c r="M43" s="2"/>
      <c r="N43" s="2"/>
      <c r="O43" s="20"/>
      <c r="P43" s="18"/>
    </row>
    <row r="44" spans="1:16" x14ac:dyDescent="0.2">
      <c r="A44" s="17"/>
      <c r="B44" s="26" t="s">
        <v>50</v>
      </c>
      <c r="C44" s="2"/>
      <c r="D44" s="2"/>
      <c r="E44" s="18"/>
      <c r="F44" s="17"/>
      <c r="G44" s="17"/>
      <c r="H44" s="2"/>
      <c r="I44" s="2"/>
      <c r="J44" s="19"/>
      <c r="K44" s="20"/>
      <c r="L44" s="19"/>
      <c r="M44" s="2"/>
      <c r="N44" s="2"/>
      <c r="O44" s="20"/>
      <c r="P44" s="18"/>
    </row>
    <row r="45" spans="1:16" x14ac:dyDescent="0.2">
      <c r="A45" s="17"/>
      <c r="B45" s="26"/>
      <c r="C45" s="2" t="s">
        <v>51</v>
      </c>
      <c r="D45" s="2"/>
      <c r="E45" s="18"/>
      <c r="F45" s="17"/>
      <c r="G45" s="17"/>
      <c r="H45" s="27">
        <v>251895585</v>
      </c>
      <c r="I45" s="27"/>
      <c r="J45" s="28">
        <v>263306138</v>
      </c>
      <c r="K45" s="20"/>
      <c r="L45" s="28">
        <f>H45-J45</f>
        <v>-11410553</v>
      </c>
      <c r="M45" s="2"/>
      <c r="N45" s="46">
        <v>243006487.88999999</v>
      </c>
      <c r="O45" s="20"/>
      <c r="P45" s="25">
        <f>J45-N45</f>
        <v>20299650.110000014</v>
      </c>
    </row>
    <row r="46" spans="1:16" x14ac:dyDescent="0.2">
      <c r="A46" s="17"/>
      <c r="B46" s="26"/>
      <c r="C46" s="2" t="s">
        <v>52</v>
      </c>
      <c r="D46" s="2"/>
      <c r="E46" s="18"/>
      <c r="F46" s="17"/>
      <c r="G46" s="17"/>
      <c r="H46" s="27">
        <v>371091342</v>
      </c>
      <c r="I46" s="27"/>
      <c r="J46" s="28">
        <v>418004397.69999999</v>
      </c>
      <c r="K46" s="20"/>
      <c r="L46" s="28">
        <f>H46-J46</f>
        <v>-46913055.699999988</v>
      </c>
      <c r="M46" s="2"/>
      <c r="N46" s="27">
        <v>385886484.25999999</v>
      </c>
      <c r="O46" s="20"/>
      <c r="P46" s="25">
        <f>J46-N46</f>
        <v>32117913.439999998</v>
      </c>
    </row>
    <row r="47" spans="1:16" x14ac:dyDescent="0.2">
      <c r="A47" s="17"/>
      <c r="B47" s="26"/>
      <c r="C47" s="2" t="s">
        <v>53</v>
      </c>
      <c r="D47" s="2"/>
      <c r="E47" s="18"/>
      <c r="F47" s="17"/>
      <c r="G47" s="17"/>
      <c r="H47" s="27">
        <v>47423900</v>
      </c>
      <c r="I47" s="27"/>
      <c r="J47" s="28">
        <v>318244995</v>
      </c>
      <c r="K47" s="20"/>
      <c r="L47" s="28">
        <f>H47-J47</f>
        <v>-270821095</v>
      </c>
      <c r="M47" s="2"/>
      <c r="N47" s="27">
        <v>113672990.87</v>
      </c>
      <c r="O47" s="20"/>
      <c r="P47" s="25">
        <f>J47-N47</f>
        <v>204572004.13</v>
      </c>
    </row>
    <row r="48" spans="1:16" x14ac:dyDescent="0.2">
      <c r="A48" s="17"/>
      <c r="B48" s="26" t="s">
        <v>54</v>
      </c>
      <c r="C48" s="26"/>
      <c r="D48" s="2"/>
      <c r="E48" s="18"/>
      <c r="F48" s="17"/>
      <c r="G48" s="17"/>
      <c r="H48" s="27"/>
      <c r="I48" s="27"/>
      <c r="J48" s="28"/>
      <c r="K48" s="20"/>
      <c r="L48" s="19"/>
      <c r="M48" s="2"/>
      <c r="N48" s="27"/>
      <c r="O48" s="20"/>
      <c r="P48" s="18"/>
    </row>
    <row r="49" spans="1:16" x14ac:dyDescent="0.2">
      <c r="A49" s="17"/>
      <c r="B49" s="2"/>
      <c r="C49" s="2" t="s">
        <v>51</v>
      </c>
      <c r="D49" s="2"/>
      <c r="E49" s="18"/>
      <c r="F49" s="17"/>
      <c r="G49" s="17"/>
      <c r="H49" s="27"/>
      <c r="I49" s="27"/>
      <c r="J49" s="28"/>
      <c r="K49" s="20"/>
      <c r="L49" s="28">
        <f>H49-J49</f>
        <v>0</v>
      </c>
      <c r="M49" s="2"/>
      <c r="N49" s="27"/>
      <c r="O49" s="20"/>
      <c r="P49" s="25">
        <f>J49-N49</f>
        <v>0</v>
      </c>
    </row>
    <row r="50" spans="1:16" x14ac:dyDescent="0.2">
      <c r="A50" s="17"/>
      <c r="B50" s="2"/>
      <c r="C50" s="2" t="s">
        <v>52</v>
      </c>
      <c r="D50" s="2"/>
      <c r="E50" s="18"/>
      <c r="F50" s="17"/>
      <c r="G50" s="17"/>
      <c r="H50" s="27"/>
      <c r="I50" s="27"/>
      <c r="J50" s="28"/>
      <c r="K50" s="20"/>
      <c r="L50" s="28">
        <f>H50-J50</f>
        <v>0</v>
      </c>
      <c r="M50" s="2"/>
      <c r="N50" s="27"/>
      <c r="O50" s="20"/>
      <c r="P50" s="25">
        <f>J50-N50</f>
        <v>0</v>
      </c>
    </row>
    <row r="51" spans="1:16" x14ac:dyDescent="0.2">
      <c r="A51" s="17"/>
      <c r="B51" s="2"/>
      <c r="C51" s="2" t="s">
        <v>53</v>
      </c>
      <c r="D51" s="2"/>
      <c r="E51" s="18"/>
      <c r="F51" s="17"/>
      <c r="G51" s="17"/>
      <c r="H51" s="27"/>
      <c r="I51" s="27"/>
      <c r="J51" s="28"/>
      <c r="K51" s="20"/>
      <c r="L51" s="28">
        <f>H51-J51</f>
        <v>0</v>
      </c>
      <c r="M51" s="2"/>
      <c r="N51" s="27"/>
      <c r="O51" s="20"/>
      <c r="P51" s="25">
        <f>J51-N51</f>
        <v>0</v>
      </c>
    </row>
    <row r="52" spans="1:16" x14ac:dyDescent="0.2">
      <c r="A52" s="17"/>
      <c r="B52" s="26" t="s">
        <v>55</v>
      </c>
      <c r="C52" s="2"/>
      <c r="D52" s="2"/>
      <c r="E52" s="18"/>
      <c r="F52" s="17"/>
      <c r="G52" s="17"/>
      <c r="H52" s="27"/>
      <c r="I52" s="27"/>
      <c r="J52" s="28"/>
      <c r="K52" s="20"/>
      <c r="L52" s="19"/>
      <c r="M52" s="2"/>
      <c r="N52" s="27"/>
      <c r="O52" s="20"/>
      <c r="P52" s="18"/>
    </row>
    <row r="53" spans="1:16" x14ac:dyDescent="0.2">
      <c r="A53" s="17"/>
      <c r="B53" s="2"/>
      <c r="C53" s="2" t="s">
        <v>51</v>
      </c>
      <c r="D53" s="2"/>
      <c r="E53" s="18"/>
      <c r="F53" s="17"/>
      <c r="G53" s="17"/>
      <c r="H53" s="27">
        <v>125983886</v>
      </c>
      <c r="I53" s="27"/>
      <c r="J53" s="28">
        <v>121936979</v>
      </c>
      <c r="K53" s="20"/>
      <c r="L53" s="28">
        <f>H53-J53</f>
        <v>4046907</v>
      </c>
      <c r="M53" s="2"/>
      <c r="N53" s="46">
        <v>116030327.66</v>
      </c>
      <c r="O53" s="20"/>
      <c r="P53" s="25">
        <f>J53-N53</f>
        <v>5906651.3400000036</v>
      </c>
    </row>
    <row r="54" spans="1:16" x14ac:dyDescent="0.2">
      <c r="A54" s="17"/>
      <c r="B54" s="2"/>
      <c r="C54" s="2" t="s">
        <v>52</v>
      </c>
      <c r="D54" s="2"/>
      <c r="E54" s="18"/>
      <c r="F54" s="17"/>
      <c r="G54" s="17"/>
      <c r="H54" s="27">
        <v>360671412</v>
      </c>
      <c r="I54" s="27"/>
      <c r="J54" s="28">
        <v>407491058</v>
      </c>
      <c r="K54" s="20"/>
      <c r="L54" s="28">
        <f>H54-J54</f>
        <v>-46819646</v>
      </c>
      <c r="M54" s="2"/>
      <c r="N54" s="27">
        <v>347663127.11000001</v>
      </c>
      <c r="O54" s="20"/>
      <c r="P54" s="25">
        <f>J54-N54</f>
        <v>59827930.889999986</v>
      </c>
    </row>
    <row r="55" spans="1:16" x14ac:dyDescent="0.2">
      <c r="A55" s="17"/>
      <c r="B55" s="2"/>
      <c r="C55" s="2" t="s">
        <v>53</v>
      </c>
      <c r="D55" s="2"/>
      <c r="E55" s="18"/>
      <c r="F55" s="17"/>
      <c r="G55" s="17"/>
      <c r="H55" s="27">
        <v>225000</v>
      </c>
      <c r="I55" s="27"/>
      <c r="J55" s="28">
        <v>22500884</v>
      </c>
      <c r="K55" s="20"/>
      <c r="L55" s="28">
        <f>H55-J55</f>
        <v>-22275884</v>
      </c>
      <c r="M55" s="2"/>
      <c r="N55" s="27">
        <v>18064207.940000001</v>
      </c>
      <c r="O55" s="20"/>
      <c r="P55" s="25">
        <f>J55-N55</f>
        <v>4436676.0599999987</v>
      </c>
    </row>
    <row r="56" spans="1:16" x14ac:dyDescent="0.2">
      <c r="A56" s="17"/>
      <c r="B56" s="26" t="s">
        <v>56</v>
      </c>
      <c r="C56" s="26"/>
      <c r="D56" s="2"/>
      <c r="E56" s="18"/>
      <c r="F56" s="17"/>
      <c r="G56" s="17"/>
      <c r="H56" s="27"/>
      <c r="I56" s="27"/>
      <c r="J56" s="28"/>
      <c r="K56" s="20"/>
      <c r="L56" s="19"/>
      <c r="M56" s="2"/>
      <c r="N56" s="27"/>
      <c r="O56" s="20"/>
      <c r="P56" s="18"/>
    </row>
    <row r="57" spans="1:16" x14ac:dyDescent="0.2">
      <c r="A57" s="17"/>
      <c r="B57" s="2"/>
      <c r="C57" s="2" t="s">
        <v>51</v>
      </c>
      <c r="D57" s="2"/>
      <c r="E57" s="18"/>
      <c r="F57" s="17"/>
      <c r="G57" s="17"/>
      <c r="H57" s="27"/>
      <c r="I57" s="27"/>
      <c r="J57" s="28"/>
      <c r="K57" s="20"/>
      <c r="L57" s="28">
        <f>H57-J57</f>
        <v>0</v>
      </c>
      <c r="M57" s="2"/>
      <c r="N57" s="27"/>
      <c r="O57" s="20"/>
      <c r="P57" s="25">
        <f>J57-N57</f>
        <v>0</v>
      </c>
    </row>
    <row r="58" spans="1:16" x14ac:dyDescent="0.2">
      <c r="A58" s="17"/>
      <c r="B58" s="2"/>
      <c r="C58" s="2" t="s">
        <v>52</v>
      </c>
      <c r="D58" s="2"/>
      <c r="E58" s="18"/>
      <c r="F58" s="17"/>
      <c r="G58" s="17"/>
      <c r="H58" s="27"/>
      <c r="I58" s="27"/>
      <c r="J58" s="28"/>
      <c r="K58" s="20"/>
      <c r="L58" s="28">
        <f>H58-J58</f>
        <v>0</v>
      </c>
      <c r="M58" s="2"/>
      <c r="N58" s="27"/>
      <c r="O58" s="20"/>
      <c r="P58" s="25">
        <f>J58-N58</f>
        <v>0</v>
      </c>
    </row>
    <row r="59" spans="1:16" x14ac:dyDescent="0.2">
      <c r="A59" s="17"/>
      <c r="B59" s="2"/>
      <c r="C59" s="2" t="s">
        <v>53</v>
      </c>
      <c r="D59" s="2"/>
      <c r="E59" s="18"/>
      <c r="F59" s="17"/>
      <c r="G59" s="17"/>
      <c r="H59" s="27"/>
      <c r="I59" s="27"/>
      <c r="J59" s="28"/>
      <c r="K59" s="20"/>
      <c r="L59" s="28">
        <f>H59-J59</f>
        <v>0</v>
      </c>
      <c r="M59" s="2"/>
      <c r="N59" s="27"/>
      <c r="O59" s="20"/>
      <c r="P59" s="25">
        <f>J59-N59</f>
        <v>0</v>
      </c>
    </row>
    <row r="60" spans="1:16" x14ac:dyDescent="0.2">
      <c r="A60" s="17"/>
      <c r="B60" s="26" t="s">
        <v>57</v>
      </c>
      <c r="C60" s="26"/>
      <c r="D60" s="2"/>
      <c r="E60" s="18"/>
      <c r="F60" s="17"/>
      <c r="G60" s="17"/>
      <c r="H60" s="27"/>
      <c r="I60" s="27"/>
      <c r="J60" s="28"/>
      <c r="K60" s="20"/>
      <c r="L60" s="19"/>
      <c r="M60" s="2"/>
      <c r="N60" s="27"/>
      <c r="O60" s="20"/>
      <c r="P60" s="18"/>
    </row>
    <row r="61" spans="1:16" x14ac:dyDescent="0.2">
      <c r="A61" s="17"/>
      <c r="B61" s="2"/>
      <c r="C61" s="2" t="s">
        <v>51</v>
      </c>
      <c r="D61" s="2"/>
      <c r="E61" s="18"/>
      <c r="F61" s="17"/>
      <c r="G61" s="17"/>
      <c r="H61" s="27"/>
      <c r="I61" s="27"/>
      <c r="J61" s="28"/>
      <c r="K61" s="20"/>
      <c r="L61" s="28">
        <f>H61-J61</f>
        <v>0</v>
      </c>
      <c r="M61" s="2"/>
      <c r="N61" s="27"/>
      <c r="O61" s="20"/>
      <c r="P61" s="25">
        <f>J61-N61</f>
        <v>0</v>
      </c>
    </row>
    <row r="62" spans="1:16" x14ac:dyDescent="0.2">
      <c r="A62" s="17"/>
      <c r="B62" s="2"/>
      <c r="C62" s="2" t="s">
        <v>52</v>
      </c>
      <c r="D62" s="2"/>
      <c r="E62" s="18"/>
      <c r="F62" s="17"/>
      <c r="G62" s="17"/>
      <c r="H62" s="27"/>
      <c r="I62" s="27"/>
      <c r="J62" s="28"/>
      <c r="K62" s="20"/>
      <c r="L62" s="28">
        <f>H62-J62</f>
        <v>0</v>
      </c>
      <c r="M62" s="2"/>
      <c r="N62" s="27"/>
      <c r="O62" s="20"/>
      <c r="P62" s="25">
        <f>J62-N62</f>
        <v>0</v>
      </c>
    </row>
    <row r="63" spans="1:16" x14ac:dyDescent="0.2">
      <c r="A63" s="17"/>
      <c r="B63" s="2"/>
      <c r="C63" s="2" t="s">
        <v>53</v>
      </c>
      <c r="D63" s="2"/>
      <c r="E63" s="18"/>
      <c r="F63" s="17"/>
      <c r="G63" s="17"/>
      <c r="H63" s="27"/>
      <c r="I63" s="27"/>
      <c r="J63" s="28"/>
      <c r="K63" s="20"/>
      <c r="L63" s="28">
        <f>H63-J63</f>
        <v>0</v>
      </c>
      <c r="M63" s="2"/>
      <c r="N63" s="27"/>
      <c r="O63" s="20"/>
      <c r="P63" s="25">
        <f>J63-N63</f>
        <v>0</v>
      </c>
    </row>
    <row r="64" spans="1:16" x14ac:dyDescent="0.2">
      <c r="A64" s="17"/>
      <c r="B64" s="26" t="s">
        <v>58</v>
      </c>
      <c r="C64" s="2"/>
      <c r="D64" s="2"/>
      <c r="E64" s="18"/>
      <c r="F64" s="17"/>
      <c r="G64" s="17"/>
      <c r="H64" s="27"/>
      <c r="I64" s="27"/>
      <c r="J64" s="28"/>
      <c r="K64" s="20"/>
      <c r="L64" s="19"/>
      <c r="M64" s="2"/>
      <c r="N64" s="27"/>
      <c r="O64" s="20"/>
      <c r="P64" s="18"/>
    </row>
    <row r="65" spans="1:16" x14ac:dyDescent="0.2">
      <c r="A65" s="17"/>
      <c r="B65" s="2"/>
      <c r="C65" s="2" t="s">
        <v>51</v>
      </c>
      <c r="D65" s="2"/>
      <c r="E65" s="18"/>
      <c r="F65" s="17"/>
      <c r="G65" s="17"/>
      <c r="H65" s="27">
        <v>25641912</v>
      </c>
      <c r="I65" s="27"/>
      <c r="J65" s="28">
        <v>24464055</v>
      </c>
      <c r="K65" s="20"/>
      <c r="L65" s="28">
        <f>H65-J65</f>
        <v>1177857</v>
      </c>
      <c r="M65" s="2"/>
      <c r="N65" s="46">
        <v>19510363.239999998</v>
      </c>
      <c r="O65" s="20"/>
      <c r="P65" s="25">
        <f>J65-N65</f>
        <v>4953691.7600000016</v>
      </c>
    </row>
    <row r="66" spans="1:16" x14ac:dyDescent="0.2">
      <c r="A66" s="17"/>
      <c r="B66" s="2"/>
      <c r="C66" s="2" t="s">
        <v>52</v>
      </c>
      <c r="D66" s="2"/>
      <c r="E66" s="18"/>
      <c r="F66" s="17"/>
      <c r="G66" s="17"/>
      <c r="H66" s="27">
        <v>30255163</v>
      </c>
      <c r="I66" s="27"/>
      <c r="J66" s="28">
        <v>37019670</v>
      </c>
      <c r="K66" s="20"/>
      <c r="L66" s="28">
        <f>H66-J66</f>
        <v>-6764507</v>
      </c>
      <c r="M66" s="2"/>
      <c r="N66" s="27">
        <v>34616466.579999998</v>
      </c>
      <c r="O66" s="20"/>
      <c r="P66" s="25">
        <f>J66-N66</f>
        <v>2403203.4200000018</v>
      </c>
    </row>
    <row r="67" spans="1:16" x14ac:dyDescent="0.2">
      <c r="A67" s="17"/>
      <c r="B67" s="2"/>
      <c r="C67" s="2" t="s">
        <v>53</v>
      </c>
      <c r="D67" s="2"/>
      <c r="E67" s="18"/>
      <c r="F67" s="17"/>
      <c r="G67" s="17"/>
      <c r="H67" s="27">
        <v>55000</v>
      </c>
      <c r="I67" s="27"/>
      <c r="J67" s="28">
        <v>360000</v>
      </c>
      <c r="K67" s="20"/>
      <c r="L67" s="28">
        <f>H67-J67</f>
        <v>-305000</v>
      </c>
      <c r="M67" s="2"/>
      <c r="N67" s="27">
        <v>284590</v>
      </c>
      <c r="O67" s="20"/>
      <c r="P67" s="25">
        <f>J67-N67</f>
        <v>75410</v>
      </c>
    </row>
    <row r="68" spans="1:16" x14ac:dyDescent="0.2">
      <c r="A68" s="17"/>
      <c r="B68" s="26" t="s">
        <v>59</v>
      </c>
      <c r="C68" s="26"/>
      <c r="D68" s="2"/>
      <c r="E68" s="18"/>
      <c r="F68" s="17"/>
      <c r="G68" s="17"/>
      <c r="H68" s="27"/>
      <c r="I68" s="27"/>
      <c r="J68" s="28"/>
      <c r="K68" s="20"/>
      <c r="L68" s="19"/>
      <c r="M68" s="2"/>
      <c r="N68" s="27"/>
      <c r="O68" s="20"/>
      <c r="P68" s="18"/>
    </row>
    <row r="69" spans="1:16" x14ac:dyDescent="0.2">
      <c r="A69" s="17"/>
      <c r="B69" s="2"/>
      <c r="C69" s="2" t="s">
        <v>51</v>
      </c>
      <c r="D69" s="2"/>
      <c r="E69" s="18"/>
      <c r="F69" s="17"/>
      <c r="G69" s="17"/>
      <c r="H69" s="27">
        <v>93248536</v>
      </c>
      <c r="I69" s="27"/>
      <c r="J69" s="28">
        <v>87292015</v>
      </c>
      <c r="K69" s="20"/>
      <c r="L69" s="28">
        <f>H69-J69</f>
        <v>5956521</v>
      </c>
      <c r="M69" s="2"/>
      <c r="N69" s="46">
        <v>79147902.859999999</v>
      </c>
      <c r="O69" s="20"/>
      <c r="P69" s="25">
        <f>J69-N69</f>
        <v>8144112.1400000006</v>
      </c>
    </row>
    <row r="70" spans="1:16" x14ac:dyDescent="0.2">
      <c r="A70" s="17"/>
      <c r="B70" s="2"/>
      <c r="C70" s="2" t="s">
        <v>52</v>
      </c>
      <c r="D70" s="2"/>
      <c r="E70" s="18"/>
      <c r="F70" s="17"/>
      <c r="G70" s="17"/>
      <c r="H70" s="27">
        <v>76931041</v>
      </c>
      <c r="I70" s="27"/>
      <c r="J70" s="28">
        <v>91035603.060000002</v>
      </c>
      <c r="K70" s="20"/>
      <c r="L70" s="28">
        <f>H70-J70</f>
        <v>-14104562.060000002</v>
      </c>
      <c r="M70" s="2"/>
      <c r="N70" s="27">
        <v>68604306.569999993</v>
      </c>
      <c r="O70" s="20"/>
      <c r="P70" s="25">
        <f>J70-N70</f>
        <v>22431296.49000001</v>
      </c>
    </row>
    <row r="71" spans="1:16" x14ac:dyDescent="0.2">
      <c r="A71" s="17"/>
      <c r="B71" s="2"/>
      <c r="C71" s="2" t="s">
        <v>53</v>
      </c>
      <c r="D71" s="2"/>
      <c r="E71" s="18"/>
      <c r="F71" s="17"/>
      <c r="G71" s="17"/>
      <c r="H71" s="27">
        <v>868520</v>
      </c>
      <c r="I71" s="27"/>
      <c r="J71" s="28">
        <v>4703520</v>
      </c>
      <c r="K71" s="20"/>
      <c r="L71" s="28">
        <f>H71-J71</f>
        <v>-3835000</v>
      </c>
      <c r="M71" s="2"/>
      <c r="N71" s="27">
        <v>1883449</v>
      </c>
      <c r="O71" s="20"/>
      <c r="P71" s="25">
        <f>J71-N71</f>
        <v>2820071</v>
      </c>
    </row>
    <row r="72" spans="1:16" x14ac:dyDescent="0.2">
      <c r="A72" s="17"/>
      <c r="B72" s="26" t="s">
        <v>60</v>
      </c>
      <c r="C72" s="47"/>
      <c r="D72" s="48"/>
      <c r="E72" s="49"/>
      <c r="F72" s="88"/>
      <c r="G72" s="17"/>
      <c r="H72" s="27"/>
      <c r="I72" s="27"/>
      <c r="J72" s="28"/>
      <c r="K72" s="20"/>
      <c r="L72" s="28"/>
      <c r="M72" s="2"/>
      <c r="N72" s="27"/>
      <c r="O72" s="20"/>
      <c r="P72" s="25"/>
    </row>
    <row r="73" spans="1:16" x14ac:dyDescent="0.2">
      <c r="A73" s="17"/>
      <c r="B73" s="2"/>
      <c r="C73" s="2" t="s">
        <v>61</v>
      </c>
      <c r="D73" s="2"/>
      <c r="E73" s="18"/>
      <c r="F73" s="17"/>
      <c r="G73" s="17"/>
      <c r="H73" s="27"/>
      <c r="I73" s="27"/>
      <c r="J73" s="28"/>
      <c r="K73" s="20"/>
      <c r="L73" s="28">
        <f t="shared" ref="L73" si="1">H73-J73</f>
        <v>0</v>
      </c>
      <c r="M73" s="2"/>
      <c r="N73" s="27">
        <v>0</v>
      </c>
      <c r="O73" s="20"/>
      <c r="P73" s="25">
        <f t="shared" ref="P73" si="2">J73-N73</f>
        <v>0</v>
      </c>
    </row>
    <row r="74" spans="1:16" x14ac:dyDescent="0.2">
      <c r="A74" s="17"/>
      <c r="B74" s="2"/>
      <c r="C74" s="2"/>
      <c r="D74" s="2" t="s">
        <v>62</v>
      </c>
      <c r="E74" s="18"/>
      <c r="F74" s="17"/>
      <c r="G74" s="17"/>
      <c r="H74" s="27">
        <v>4375669.5199999996</v>
      </c>
      <c r="I74" s="27"/>
      <c r="J74" s="28">
        <v>4375669.5199999996</v>
      </c>
      <c r="K74" s="20"/>
      <c r="L74" s="28">
        <f>H74-J74</f>
        <v>0</v>
      </c>
      <c r="M74" s="2"/>
      <c r="N74" s="27">
        <v>3611347</v>
      </c>
      <c r="O74" s="20"/>
      <c r="P74" s="25">
        <f>J74-N74</f>
        <v>764322.51999999955</v>
      </c>
    </row>
    <row r="75" spans="1:16" x14ac:dyDescent="0.2">
      <c r="A75" s="17"/>
      <c r="B75" s="2"/>
      <c r="C75" s="2"/>
      <c r="D75" s="2" t="s">
        <v>63</v>
      </c>
      <c r="E75" s="18"/>
      <c r="F75" s="17"/>
      <c r="G75" s="17"/>
      <c r="H75" s="27">
        <f>13124330.48+6600000</f>
        <v>19724330.48</v>
      </c>
      <c r="I75" s="27"/>
      <c r="J75" s="28">
        <f>13124330.48+6600000</f>
        <v>19724330.48</v>
      </c>
      <c r="K75" s="20"/>
      <c r="L75" s="28">
        <f>H75-J75</f>
        <v>0</v>
      </c>
      <c r="M75" s="2"/>
      <c r="N75" s="27">
        <v>13124330.48</v>
      </c>
      <c r="O75" s="20"/>
      <c r="P75" s="25">
        <f>J75-N75</f>
        <v>6600000</v>
      </c>
    </row>
    <row r="76" spans="1:16" x14ac:dyDescent="0.2">
      <c r="A76" s="17"/>
      <c r="B76" s="2"/>
      <c r="C76" s="2" t="s">
        <v>64</v>
      </c>
      <c r="D76" s="2"/>
      <c r="E76" s="18"/>
      <c r="F76" s="17"/>
      <c r="G76" s="17"/>
      <c r="H76" s="27"/>
      <c r="I76" s="27"/>
      <c r="J76" s="28"/>
      <c r="K76" s="20"/>
      <c r="L76" s="19"/>
      <c r="M76" s="2"/>
      <c r="N76" s="27"/>
      <c r="O76" s="20"/>
      <c r="P76" s="18"/>
    </row>
    <row r="77" spans="1:16" x14ac:dyDescent="0.2">
      <c r="A77" s="17"/>
      <c r="B77" s="2"/>
      <c r="C77" s="2"/>
      <c r="D77" s="2" t="s">
        <v>52</v>
      </c>
      <c r="E77" s="18"/>
      <c r="F77" s="17"/>
      <c r="G77" s="17"/>
      <c r="H77" s="27">
        <v>47671368.100000001</v>
      </c>
      <c r="I77" s="27"/>
      <c r="J77" s="28">
        <v>48133377.549999997</v>
      </c>
      <c r="K77" s="20"/>
      <c r="L77" s="28">
        <f>H77-J77</f>
        <v>-462009.44999999553</v>
      </c>
      <c r="M77" s="2"/>
      <c r="N77" s="27">
        <v>11361639.66</v>
      </c>
      <c r="O77" s="20"/>
      <c r="P77" s="25">
        <f>J77-N77</f>
        <v>36771737.890000001</v>
      </c>
    </row>
    <row r="78" spans="1:16" x14ac:dyDescent="0.2">
      <c r="A78" s="17"/>
      <c r="B78" s="2"/>
      <c r="C78" s="2"/>
      <c r="D78" s="2" t="s">
        <v>53</v>
      </c>
      <c r="E78" s="18"/>
      <c r="F78" s="17"/>
      <c r="G78" s="17"/>
      <c r="H78" s="27">
        <v>47523881.899999999</v>
      </c>
      <c r="I78" s="27"/>
      <c r="J78" s="28">
        <v>66023881.899999999</v>
      </c>
      <c r="K78" s="20"/>
      <c r="L78" s="28">
        <f>H78-J78</f>
        <v>-18500000</v>
      </c>
      <c r="M78" s="2"/>
      <c r="N78" s="27">
        <v>32220428.039999999</v>
      </c>
      <c r="O78" s="20"/>
      <c r="P78" s="25">
        <f>J78-N78</f>
        <v>33803453.859999999</v>
      </c>
    </row>
    <row r="79" spans="1:16" x14ac:dyDescent="0.2">
      <c r="A79" s="17"/>
      <c r="B79" s="2"/>
      <c r="C79" s="2" t="s">
        <v>65</v>
      </c>
      <c r="D79" s="2"/>
      <c r="E79" s="18"/>
      <c r="F79" s="17"/>
      <c r="G79" s="17"/>
      <c r="H79" s="27"/>
      <c r="I79" s="27"/>
      <c r="J79" s="28"/>
      <c r="K79" s="20"/>
      <c r="L79" s="19"/>
      <c r="M79" s="2"/>
      <c r="N79" s="27"/>
      <c r="O79" s="20"/>
      <c r="P79" s="25"/>
    </row>
    <row r="80" spans="1:16" x14ac:dyDescent="0.2">
      <c r="A80" s="17"/>
      <c r="B80" s="2"/>
      <c r="C80" s="2"/>
      <c r="D80" s="2" t="s">
        <v>52</v>
      </c>
      <c r="E80" s="18"/>
      <c r="F80" s="17"/>
      <c r="G80" s="17"/>
      <c r="H80" s="27"/>
      <c r="I80" s="27"/>
      <c r="J80" s="28"/>
      <c r="K80" s="20"/>
      <c r="L80" s="28">
        <f>H80-J80</f>
        <v>0</v>
      </c>
      <c r="M80" s="2"/>
      <c r="N80" s="27"/>
      <c r="O80" s="20"/>
      <c r="P80" s="25">
        <f>J80-N80</f>
        <v>0</v>
      </c>
    </row>
    <row r="81" spans="1:16" x14ac:dyDescent="0.2">
      <c r="A81" s="17"/>
      <c r="B81" s="2"/>
      <c r="C81" s="2"/>
      <c r="D81" s="2" t="s">
        <v>53</v>
      </c>
      <c r="E81" s="18"/>
      <c r="F81" s="17"/>
      <c r="G81" s="17"/>
      <c r="H81" s="27">
        <v>400089450</v>
      </c>
      <c r="I81" s="27"/>
      <c r="J81" s="28">
        <v>423403450</v>
      </c>
      <c r="K81" s="20"/>
      <c r="L81" s="28">
        <f>H81-J81</f>
        <v>-23314000</v>
      </c>
      <c r="M81" s="2"/>
      <c r="N81" s="27">
        <v>195922019.77000001</v>
      </c>
      <c r="O81" s="20"/>
      <c r="P81" s="25">
        <f>J81-N81</f>
        <v>227481430.22999999</v>
      </c>
    </row>
    <row r="82" spans="1:16" x14ac:dyDescent="0.2">
      <c r="A82" s="17"/>
      <c r="B82" s="2"/>
      <c r="C82" s="2" t="s">
        <v>66</v>
      </c>
      <c r="D82" s="2"/>
      <c r="E82" s="18"/>
      <c r="F82" s="17"/>
      <c r="G82" s="17"/>
      <c r="H82" s="27"/>
      <c r="I82" s="27"/>
      <c r="J82" s="28"/>
      <c r="K82" s="20"/>
      <c r="L82" s="19"/>
      <c r="M82" s="2"/>
      <c r="N82" s="27"/>
      <c r="O82" s="20"/>
      <c r="P82" s="25"/>
    </row>
    <row r="83" spans="1:16" x14ac:dyDescent="0.2">
      <c r="A83" s="17"/>
      <c r="B83" s="2"/>
      <c r="C83" s="2"/>
      <c r="D83" s="2" t="s">
        <v>52</v>
      </c>
      <c r="E83" s="18"/>
      <c r="F83" s="17"/>
      <c r="G83" s="17"/>
      <c r="H83" s="27"/>
      <c r="I83" s="27"/>
      <c r="J83" s="28"/>
      <c r="K83" s="20"/>
      <c r="L83" s="28">
        <f>H83-J83</f>
        <v>0</v>
      </c>
      <c r="M83" s="2"/>
      <c r="N83" s="27"/>
      <c r="O83" s="20"/>
      <c r="P83" s="25">
        <f>J83-N83</f>
        <v>0</v>
      </c>
    </row>
    <row r="84" spans="1:16" x14ac:dyDescent="0.2">
      <c r="A84" s="17"/>
      <c r="B84" s="2"/>
      <c r="C84" s="2"/>
      <c r="D84" s="2" t="s">
        <v>53</v>
      </c>
      <c r="E84" s="18"/>
      <c r="F84" s="17"/>
      <c r="G84" s="17"/>
      <c r="H84" s="27"/>
      <c r="I84" s="27"/>
      <c r="J84" s="28"/>
      <c r="K84" s="20"/>
      <c r="L84" s="28">
        <f>H84-J84</f>
        <v>0</v>
      </c>
      <c r="M84" s="2"/>
      <c r="N84" s="27"/>
      <c r="O84" s="20"/>
      <c r="P84" s="25">
        <f>J84-N84</f>
        <v>0</v>
      </c>
    </row>
    <row r="85" spans="1:16" x14ac:dyDescent="0.2">
      <c r="A85" s="17"/>
      <c r="B85" s="2"/>
      <c r="C85" s="2" t="s">
        <v>67</v>
      </c>
      <c r="D85" s="2"/>
      <c r="E85" s="18"/>
      <c r="F85" s="17"/>
      <c r="G85" s="17"/>
      <c r="H85" s="27"/>
      <c r="I85" s="27"/>
      <c r="J85" s="28"/>
      <c r="K85" s="20"/>
      <c r="L85" s="19"/>
      <c r="M85" s="2"/>
      <c r="N85" s="27"/>
      <c r="O85" s="20"/>
      <c r="P85" s="25"/>
    </row>
    <row r="86" spans="1:16" x14ac:dyDescent="0.2">
      <c r="A86" s="17"/>
      <c r="B86" s="2"/>
      <c r="C86" s="2"/>
      <c r="D86" s="2" t="s">
        <v>52</v>
      </c>
      <c r="E86" s="18"/>
      <c r="F86" s="17"/>
      <c r="G86" s="17"/>
      <c r="H86" s="27"/>
      <c r="I86" s="27"/>
      <c r="J86" s="28"/>
      <c r="K86" s="20"/>
      <c r="L86" s="28">
        <f>H86-J86</f>
        <v>0</v>
      </c>
      <c r="M86" s="2"/>
      <c r="N86" s="27"/>
      <c r="O86" s="20"/>
      <c r="P86" s="25">
        <f>J86-N86</f>
        <v>0</v>
      </c>
    </row>
    <row r="87" spans="1:16" x14ac:dyDescent="0.2">
      <c r="A87" s="17"/>
      <c r="B87" s="2"/>
      <c r="C87" s="2"/>
      <c r="D87" s="2" t="s">
        <v>53</v>
      </c>
      <c r="E87" s="18"/>
      <c r="F87" s="17"/>
      <c r="G87" s="17"/>
      <c r="H87" s="27"/>
      <c r="I87" s="27"/>
      <c r="J87" s="28"/>
      <c r="K87" s="20"/>
      <c r="L87" s="28">
        <f>H87-J87</f>
        <v>0</v>
      </c>
      <c r="M87" s="2"/>
      <c r="N87" s="27"/>
      <c r="O87" s="20"/>
      <c r="P87" s="25">
        <f>J87-N87</f>
        <v>0</v>
      </c>
    </row>
    <row r="88" spans="1:16" x14ac:dyDescent="0.2">
      <c r="A88" s="17"/>
      <c r="B88" s="2"/>
      <c r="C88" s="2" t="s">
        <v>68</v>
      </c>
      <c r="D88" s="2"/>
      <c r="E88" s="18"/>
      <c r="F88" s="17"/>
      <c r="G88" s="17"/>
      <c r="H88" s="27"/>
      <c r="I88" s="27"/>
      <c r="J88" s="28"/>
      <c r="K88" s="20"/>
      <c r="L88" s="19"/>
      <c r="M88" s="2"/>
      <c r="N88" s="27"/>
      <c r="O88" s="20"/>
      <c r="P88" s="25"/>
    </row>
    <row r="89" spans="1:16" x14ac:dyDescent="0.2">
      <c r="A89" s="17"/>
      <c r="B89" s="2"/>
      <c r="C89" s="2"/>
      <c r="D89" s="2" t="s">
        <v>51</v>
      </c>
      <c r="E89" s="18"/>
      <c r="F89" s="17"/>
      <c r="G89" s="17"/>
      <c r="H89" s="27"/>
      <c r="I89" s="27"/>
      <c r="J89" s="28"/>
      <c r="K89" s="20"/>
      <c r="L89" s="28">
        <f>H89-J89</f>
        <v>0</v>
      </c>
      <c r="M89" s="2"/>
      <c r="N89" s="27"/>
      <c r="O89" s="20"/>
      <c r="P89" s="25">
        <f>J89-N89</f>
        <v>0</v>
      </c>
    </row>
    <row r="90" spans="1:16" x14ac:dyDescent="0.2">
      <c r="A90" s="17"/>
      <c r="B90" s="2"/>
      <c r="C90" s="2"/>
      <c r="D90" s="2" t="s">
        <v>52</v>
      </c>
      <c r="E90" s="18"/>
      <c r="F90" s="17"/>
      <c r="G90" s="17"/>
      <c r="H90" s="27">
        <v>199000</v>
      </c>
      <c r="I90" s="27"/>
      <c r="J90" s="28">
        <v>199000</v>
      </c>
      <c r="K90" s="20"/>
      <c r="L90" s="28">
        <f>H90-J90</f>
        <v>0</v>
      </c>
      <c r="M90" s="2"/>
      <c r="N90" s="27">
        <v>198000</v>
      </c>
      <c r="O90" s="20"/>
      <c r="P90" s="25">
        <f>J90-N90</f>
        <v>1000</v>
      </c>
    </row>
    <row r="91" spans="1:16" x14ac:dyDescent="0.2">
      <c r="A91" s="17"/>
      <c r="B91" s="2"/>
      <c r="C91" s="2"/>
      <c r="D91" s="2" t="s">
        <v>53</v>
      </c>
      <c r="E91" s="18"/>
      <c r="F91" s="17"/>
      <c r="G91" s="17"/>
      <c r="H91" s="27"/>
      <c r="I91" s="27"/>
      <c r="J91" s="28"/>
      <c r="K91" s="20"/>
      <c r="L91" s="28">
        <f>H91-J91</f>
        <v>0</v>
      </c>
      <c r="M91" s="2"/>
      <c r="N91" s="27"/>
      <c r="O91" s="20"/>
      <c r="P91" s="25">
        <f>J91-N91</f>
        <v>0</v>
      </c>
    </row>
    <row r="92" spans="1:16" x14ac:dyDescent="0.2">
      <c r="A92" s="17"/>
      <c r="B92" s="2"/>
      <c r="C92" s="26" t="s">
        <v>69</v>
      </c>
      <c r="D92" s="2"/>
      <c r="E92" s="18"/>
      <c r="F92" s="17"/>
      <c r="G92" s="30"/>
      <c r="H92" s="31">
        <f>SUM(H45:H91)</f>
        <v>1903874997</v>
      </c>
      <c r="I92" s="32"/>
      <c r="J92" s="33">
        <f>SUM(J45:J91)</f>
        <v>2358219024.21</v>
      </c>
      <c r="K92" s="34"/>
      <c r="L92" s="33">
        <f>SUM(L45:L91)</f>
        <v>-454344027.20999998</v>
      </c>
      <c r="M92" s="32"/>
      <c r="N92" s="31">
        <f>SUM(N45:N91)</f>
        <v>1684808468.9299998</v>
      </c>
      <c r="O92" s="34"/>
      <c r="P92" s="35">
        <f>SUM(P45:P91)</f>
        <v>673410555.27999997</v>
      </c>
    </row>
    <row r="93" spans="1:16" x14ac:dyDescent="0.2">
      <c r="A93" s="22" t="s">
        <v>70</v>
      </c>
      <c r="B93" s="2"/>
      <c r="C93" s="2"/>
      <c r="D93" s="2"/>
      <c r="E93" s="18"/>
      <c r="F93" s="17"/>
      <c r="G93" s="17"/>
      <c r="H93" s="2"/>
      <c r="I93" s="2"/>
      <c r="J93" s="19"/>
      <c r="K93" s="20"/>
      <c r="L93" s="19"/>
      <c r="M93" s="2"/>
      <c r="N93" s="2"/>
      <c r="O93" s="20"/>
      <c r="P93" s="25"/>
    </row>
    <row r="94" spans="1:16" x14ac:dyDescent="0.2">
      <c r="A94" s="17"/>
      <c r="B94" s="26" t="s">
        <v>50</v>
      </c>
      <c r="C94" s="2"/>
      <c r="D94" s="2"/>
      <c r="E94" s="18"/>
      <c r="F94" s="17"/>
      <c r="G94" s="17"/>
      <c r="H94" s="2"/>
      <c r="I94" s="2"/>
      <c r="J94" s="19"/>
      <c r="K94" s="20"/>
      <c r="L94" s="19"/>
      <c r="M94" s="2"/>
      <c r="N94" s="2"/>
      <c r="O94" s="20"/>
      <c r="P94" s="25"/>
    </row>
    <row r="95" spans="1:16" x14ac:dyDescent="0.2">
      <c r="A95" s="17"/>
      <c r="B95" s="2"/>
      <c r="C95" s="2" t="s">
        <v>53</v>
      </c>
      <c r="D95" s="2"/>
      <c r="E95" s="18"/>
      <c r="F95" s="17"/>
      <c r="G95" s="17"/>
      <c r="H95" s="27">
        <v>104121056.52</v>
      </c>
      <c r="I95" s="27"/>
      <c r="J95" s="28">
        <v>82144895.629999995</v>
      </c>
      <c r="K95" s="20"/>
      <c r="L95" s="28">
        <f>H95-J95</f>
        <v>21976160.890000001</v>
      </c>
      <c r="M95" s="2"/>
      <c r="N95" s="46">
        <v>39258224.479999997</v>
      </c>
      <c r="O95" s="20"/>
      <c r="P95" s="25">
        <f>J95-N95</f>
        <v>42886671.149999999</v>
      </c>
    </row>
    <row r="96" spans="1:16" x14ac:dyDescent="0.2">
      <c r="A96" s="17"/>
      <c r="B96" s="26" t="s">
        <v>54</v>
      </c>
      <c r="C96" s="2"/>
      <c r="D96" s="2"/>
      <c r="E96" s="18"/>
      <c r="F96" s="17"/>
      <c r="G96" s="17"/>
      <c r="H96" s="27"/>
      <c r="I96" s="27"/>
      <c r="J96" s="28"/>
      <c r="K96" s="20"/>
      <c r="L96" s="19"/>
      <c r="M96" s="2"/>
      <c r="N96" s="46"/>
      <c r="O96" s="20"/>
      <c r="P96" s="25"/>
    </row>
    <row r="97" spans="1:16" x14ac:dyDescent="0.2">
      <c r="A97" s="17"/>
      <c r="B97" s="2"/>
      <c r="C97" s="2" t="s">
        <v>53</v>
      </c>
      <c r="D97" s="2"/>
      <c r="E97" s="18"/>
      <c r="F97" s="17"/>
      <c r="G97" s="17"/>
      <c r="H97" s="27"/>
      <c r="I97" s="27"/>
      <c r="J97" s="28"/>
      <c r="K97" s="20"/>
      <c r="L97" s="28">
        <f>H97-J97</f>
        <v>0</v>
      </c>
      <c r="M97" s="2"/>
      <c r="N97" s="46"/>
      <c r="O97" s="20"/>
      <c r="P97" s="25">
        <f>J97-N97</f>
        <v>0</v>
      </c>
    </row>
    <row r="98" spans="1:16" x14ac:dyDescent="0.2">
      <c r="A98" s="17"/>
      <c r="B98" s="26" t="s">
        <v>55</v>
      </c>
      <c r="C98" s="2"/>
      <c r="D98" s="2"/>
      <c r="E98" s="18"/>
      <c r="F98" s="17"/>
      <c r="G98" s="17"/>
      <c r="H98" s="27"/>
      <c r="I98" s="27"/>
      <c r="J98" s="28"/>
      <c r="K98" s="20"/>
      <c r="L98" s="19"/>
      <c r="M98" s="2"/>
      <c r="N98" s="46"/>
      <c r="O98" s="20"/>
      <c r="P98" s="25"/>
    </row>
    <row r="99" spans="1:16" x14ac:dyDescent="0.2">
      <c r="A99" s="17"/>
      <c r="B99" s="2"/>
      <c r="C99" s="2" t="s">
        <v>53</v>
      </c>
      <c r="D99" s="2"/>
      <c r="E99" s="18"/>
      <c r="F99" s="17"/>
      <c r="G99" s="17"/>
      <c r="H99" s="27">
        <v>4980244.54</v>
      </c>
      <c r="I99" s="27"/>
      <c r="J99" s="28">
        <v>4107129.5</v>
      </c>
      <c r="K99" s="20"/>
      <c r="L99" s="28">
        <f>H99-J99</f>
        <v>873115.04</v>
      </c>
      <c r="M99" s="2"/>
      <c r="N99" s="46">
        <v>3055125.44</v>
      </c>
      <c r="O99" s="20"/>
      <c r="P99" s="25">
        <f>J99-N99</f>
        <v>1052004.06</v>
      </c>
    </row>
    <row r="100" spans="1:16" x14ac:dyDescent="0.2">
      <c r="A100" s="17"/>
      <c r="B100" s="26" t="s">
        <v>56</v>
      </c>
      <c r="C100" s="2"/>
      <c r="D100" s="2"/>
      <c r="E100" s="18"/>
      <c r="F100" s="17"/>
      <c r="G100" s="17"/>
      <c r="H100" s="27"/>
      <c r="I100" s="27"/>
      <c r="J100" s="28"/>
      <c r="K100" s="20"/>
      <c r="L100" s="19"/>
      <c r="M100" s="2"/>
      <c r="N100" s="46"/>
      <c r="O100" s="20"/>
      <c r="P100" s="25"/>
    </row>
    <row r="101" spans="1:16" x14ac:dyDescent="0.2">
      <c r="A101" s="17"/>
      <c r="B101" s="26"/>
      <c r="C101" s="2" t="s">
        <v>53</v>
      </c>
      <c r="D101" s="2"/>
      <c r="E101" s="18"/>
      <c r="F101" s="17"/>
      <c r="G101" s="17"/>
      <c r="H101" s="27"/>
      <c r="I101" s="27"/>
      <c r="J101" s="28"/>
      <c r="K101" s="20"/>
      <c r="L101" s="28">
        <f>H101-J101</f>
        <v>0</v>
      </c>
      <c r="M101" s="2"/>
      <c r="N101" s="46"/>
      <c r="O101" s="20"/>
      <c r="P101" s="25">
        <f>J101-N101</f>
        <v>0</v>
      </c>
    </row>
    <row r="102" spans="1:16" x14ac:dyDescent="0.2">
      <c r="A102" s="17"/>
      <c r="B102" s="26" t="s">
        <v>57</v>
      </c>
      <c r="C102" s="2"/>
      <c r="D102" s="2"/>
      <c r="E102" s="18"/>
      <c r="F102" s="17"/>
      <c r="G102" s="17"/>
      <c r="H102" s="27"/>
      <c r="I102" s="27"/>
      <c r="J102" s="28"/>
      <c r="K102" s="20"/>
      <c r="L102" s="19"/>
      <c r="M102" s="2"/>
      <c r="N102" s="46"/>
      <c r="O102" s="20"/>
      <c r="P102" s="25"/>
    </row>
    <row r="103" spans="1:16" x14ac:dyDescent="0.2">
      <c r="A103" s="17"/>
      <c r="B103" s="26"/>
      <c r="C103" s="2" t="s">
        <v>53</v>
      </c>
      <c r="D103" s="2"/>
      <c r="E103" s="18"/>
      <c r="F103" s="17"/>
      <c r="G103" s="17"/>
      <c r="H103" s="27"/>
      <c r="I103" s="27"/>
      <c r="J103" s="28"/>
      <c r="K103" s="20"/>
      <c r="L103" s="28">
        <f>H103-J103</f>
        <v>0</v>
      </c>
      <c r="M103" s="2"/>
      <c r="N103" s="46"/>
      <c r="O103" s="20"/>
      <c r="P103" s="25">
        <f>J103-N103</f>
        <v>0</v>
      </c>
    </row>
    <row r="104" spans="1:16" x14ac:dyDescent="0.2">
      <c r="A104" s="17"/>
      <c r="B104" s="26" t="s">
        <v>58</v>
      </c>
      <c r="C104" s="2"/>
      <c r="D104" s="2"/>
      <c r="E104" s="18"/>
      <c r="F104" s="17"/>
      <c r="G104" s="17"/>
      <c r="H104" s="27"/>
      <c r="I104" s="27"/>
      <c r="J104" s="28"/>
      <c r="K104" s="20"/>
      <c r="L104" s="19"/>
      <c r="M104" s="2"/>
      <c r="N104" s="46"/>
      <c r="O104" s="20"/>
      <c r="P104" s="25"/>
    </row>
    <row r="105" spans="1:16" x14ac:dyDescent="0.2">
      <c r="A105" s="17"/>
      <c r="B105" s="26"/>
      <c r="C105" s="2" t="s">
        <v>53</v>
      </c>
      <c r="D105" s="2"/>
      <c r="E105" s="18"/>
      <c r="F105" s="17"/>
      <c r="G105" s="17"/>
      <c r="H105" s="27">
        <v>82000</v>
      </c>
      <c r="I105" s="27"/>
      <c r="J105" s="28">
        <v>74000</v>
      </c>
      <c r="K105" s="20"/>
      <c r="L105" s="28">
        <f>H105-J105</f>
        <v>8000</v>
      </c>
      <c r="M105" s="2"/>
      <c r="N105" s="46">
        <v>72920</v>
      </c>
      <c r="O105" s="20"/>
      <c r="P105" s="25">
        <f>J105-N105</f>
        <v>1080</v>
      </c>
    </row>
    <row r="106" spans="1:16" x14ac:dyDescent="0.2">
      <c r="A106" s="17"/>
      <c r="B106" s="26" t="s">
        <v>59</v>
      </c>
      <c r="C106" s="2"/>
      <c r="D106" s="2"/>
      <c r="E106" s="18"/>
      <c r="F106" s="17"/>
      <c r="G106" s="17"/>
      <c r="H106" s="27"/>
      <c r="I106" s="27"/>
      <c r="J106" s="28"/>
      <c r="K106" s="20"/>
      <c r="L106" s="19"/>
      <c r="M106" s="2"/>
      <c r="N106" s="2"/>
      <c r="O106" s="20"/>
      <c r="P106" s="25"/>
    </row>
    <row r="107" spans="1:16" x14ac:dyDescent="0.2">
      <c r="A107" s="17"/>
      <c r="B107" s="26"/>
      <c r="C107" s="2" t="s">
        <v>53</v>
      </c>
      <c r="D107" s="2"/>
      <c r="E107" s="18"/>
      <c r="F107" s="17"/>
      <c r="G107" s="17"/>
      <c r="H107" s="27">
        <v>8323712.2199999997</v>
      </c>
      <c r="I107" s="27"/>
      <c r="J107" s="28">
        <v>7680885</v>
      </c>
      <c r="K107" s="20"/>
      <c r="L107" s="28">
        <f>H107-J107</f>
        <v>642827.21999999974</v>
      </c>
      <c r="M107" s="2"/>
      <c r="N107" s="46">
        <v>7619208.54</v>
      </c>
      <c r="O107" s="20"/>
      <c r="P107" s="25">
        <f>J107-N107</f>
        <v>61676.459999999963</v>
      </c>
    </row>
    <row r="108" spans="1:16" x14ac:dyDescent="0.2">
      <c r="A108" s="17"/>
      <c r="B108" s="26" t="s">
        <v>60</v>
      </c>
      <c r="C108" s="2"/>
      <c r="D108" s="2"/>
      <c r="E108" s="18"/>
      <c r="F108" s="17"/>
      <c r="G108" s="17"/>
      <c r="H108" s="27"/>
      <c r="I108" s="27"/>
      <c r="J108" s="28"/>
      <c r="K108" s="20"/>
      <c r="L108" s="19"/>
      <c r="M108" s="2"/>
      <c r="N108" s="46"/>
      <c r="O108" s="20"/>
      <c r="P108" s="25"/>
    </row>
    <row r="109" spans="1:16" x14ac:dyDescent="0.2">
      <c r="A109" s="17"/>
      <c r="B109" s="26"/>
      <c r="C109" s="2" t="s">
        <v>53</v>
      </c>
      <c r="D109" s="2"/>
      <c r="E109" s="18"/>
      <c r="F109" s="17"/>
      <c r="G109" s="17"/>
      <c r="H109" s="27">
        <v>258349336.56</v>
      </c>
      <c r="I109" s="27"/>
      <c r="J109" s="28">
        <v>185592216.83000001</v>
      </c>
      <c r="K109" s="20"/>
      <c r="L109" s="28">
        <f>H109-J109</f>
        <v>72757119.729999989</v>
      </c>
      <c r="M109" s="2"/>
      <c r="N109" s="46">
        <v>113254271.09</v>
      </c>
      <c r="O109" s="20"/>
      <c r="P109" s="25">
        <f>J109-N109</f>
        <v>72337945.74000001</v>
      </c>
    </row>
    <row r="110" spans="1:16" x14ac:dyDescent="0.2">
      <c r="A110" s="17"/>
      <c r="B110" s="26"/>
      <c r="C110" s="26" t="s">
        <v>71</v>
      </c>
      <c r="D110" s="2"/>
      <c r="E110" s="18"/>
      <c r="F110" s="17"/>
      <c r="G110" s="50"/>
      <c r="H110" s="31">
        <f>SUM(H95:H109)</f>
        <v>375856349.84000003</v>
      </c>
      <c r="I110" s="31"/>
      <c r="J110" s="33">
        <f>SUM(J95:J109)</f>
        <v>279599126.96000004</v>
      </c>
      <c r="K110" s="31"/>
      <c r="L110" s="33">
        <f>SUM(L95:L109)</f>
        <v>96257222.879999995</v>
      </c>
      <c r="M110" s="31"/>
      <c r="N110" s="33">
        <f>SUM(N95:N109)</f>
        <v>163259749.55000001</v>
      </c>
      <c r="O110" s="31"/>
      <c r="P110" s="35">
        <f>SUM(P95:P109)</f>
        <v>116339377.41000001</v>
      </c>
    </row>
    <row r="111" spans="1:16" ht="13.5" thickBot="1" x14ac:dyDescent="0.25">
      <c r="A111" s="22" t="s">
        <v>72</v>
      </c>
      <c r="B111" s="26"/>
      <c r="C111" s="2"/>
      <c r="D111" s="2"/>
      <c r="E111" s="18"/>
      <c r="F111" s="17"/>
      <c r="G111" s="51"/>
      <c r="H111" s="52">
        <f>H92+H110</f>
        <v>2279731346.8400002</v>
      </c>
      <c r="I111" s="53"/>
      <c r="J111" s="52">
        <f>J92+J110</f>
        <v>2637818151.1700001</v>
      </c>
      <c r="K111" s="54"/>
      <c r="L111" s="52">
        <f>L92+L110</f>
        <v>-358086804.32999998</v>
      </c>
      <c r="M111" s="53"/>
      <c r="N111" s="52">
        <f>N92+N110</f>
        <v>1848068218.4799998</v>
      </c>
      <c r="O111" s="54"/>
      <c r="P111" s="55">
        <f>P92+P110</f>
        <v>789749932.68999994</v>
      </c>
    </row>
    <row r="112" spans="1:16" ht="13.5" thickTop="1" x14ac:dyDescent="0.2">
      <c r="A112" s="22"/>
      <c r="B112" s="26"/>
      <c r="C112" s="2"/>
      <c r="D112" s="2"/>
      <c r="E112" s="18"/>
      <c r="F112" s="17"/>
      <c r="G112" s="17"/>
      <c r="H112" s="2"/>
      <c r="I112" s="2"/>
      <c r="J112" s="19"/>
      <c r="K112" s="20"/>
      <c r="L112" s="19"/>
      <c r="M112" s="2"/>
      <c r="N112" s="2"/>
      <c r="O112" s="20"/>
      <c r="P112" s="25"/>
    </row>
    <row r="113" spans="1:16" x14ac:dyDescent="0.2">
      <c r="A113" s="22" t="s">
        <v>73</v>
      </c>
      <c r="B113" s="26"/>
      <c r="C113" s="2"/>
      <c r="D113" s="2"/>
      <c r="E113" s="18"/>
      <c r="F113" s="17"/>
      <c r="G113" s="17"/>
      <c r="H113" s="2"/>
      <c r="I113" s="2"/>
      <c r="J113" s="19"/>
      <c r="K113" s="20"/>
      <c r="L113" s="19"/>
      <c r="M113" s="2"/>
      <c r="N113" s="2"/>
      <c r="O113" s="20"/>
      <c r="P113" s="25"/>
    </row>
    <row r="114" spans="1:16" x14ac:dyDescent="0.2">
      <c r="A114" s="22" t="s">
        <v>18</v>
      </c>
      <c r="B114" s="26"/>
      <c r="C114" s="2"/>
      <c r="D114" s="2"/>
      <c r="E114" s="18"/>
      <c r="F114" s="17"/>
      <c r="G114" s="17"/>
      <c r="H114" s="2"/>
      <c r="I114" s="2"/>
      <c r="J114" s="19"/>
      <c r="K114" s="20"/>
      <c r="L114" s="19"/>
      <c r="M114" s="2"/>
      <c r="N114" s="2"/>
      <c r="O114" s="20"/>
      <c r="P114" s="25"/>
    </row>
    <row r="115" spans="1:16" x14ac:dyDescent="0.2">
      <c r="A115" s="17"/>
      <c r="B115" s="2" t="s">
        <v>20</v>
      </c>
      <c r="C115" s="2"/>
      <c r="D115" s="2"/>
      <c r="E115" s="18"/>
      <c r="F115" s="17"/>
      <c r="G115" s="17"/>
      <c r="H115" s="2"/>
      <c r="I115" s="2"/>
      <c r="J115" s="19"/>
      <c r="K115" s="20"/>
      <c r="L115" s="19"/>
      <c r="M115" s="2"/>
      <c r="N115" s="2"/>
      <c r="O115" s="20"/>
      <c r="P115" s="25"/>
    </row>
    <row r="116" spans="1:16" x14ac:dyDescent="0.2">
      <c r="A116" s="17"/>
      <c r="B116" s="26"/>
      <c r="C116" s="2" t="s">
        <v>21</v>
      </c>
      <c r="D116" s="2"/>
      <c r="E116" s="18"/>
      <c r="F116" s="17"/>
      <c r="G116" s="17"/>
      <c r="H116" s="46">
        <v>39000000</v>
      </c>
      <c r="I116" s="46"/>
      <c r="J116" s="56">
        <f>39000000+30483231.3</f>
        <v>69483231.299999997</v>
      </c>
      <c r="K116" s="20"/>
      <c r="L116" s="28">
        <f>H116-J116</f>
        <v>-30483231.299999997</v>
      </c>
      <c r="M116" s="2"/>
      <c r="N116" s="46">
        <v>74683551.030000001</v>
      </c>
      <c r="O116" s="20"/>
      <c r="P116" s="25">
        <f>J116-N116</f>
        <v>-5200319.7300000042</v>
      </c>
    </row>
    <row r="117" spans="1:16" x14ac:dyDescent="0.2">
      <c r="A117" s="17"/>
      <c r="B117" s="26"/>
      <c r="C117" s="2" t="s">
        <v>74</v>
      </c>
      <c r="D117" s="2"/>
      <c r="E117" s="18"/>
      <c r="F117" s="17"/>
      <c r="G117" s="17"/>
      <c r="H117" s="46">
        <v>3000000</v>
      </c>
      <c r="I117" s="46"/>
      <c r="J117" s="56">
        <v>3000000</v>
      </c>
      <c r="K117" s="20"/>
      <c r="L117" s="28">
        <f>H117-J117</f>
        <v>0</v>
      </c>
      <c r="M117" s="2"/>
      <c r="N117" s="46">
        <v>3492106.21</v>
      </c>
      <c r="O117" s="20"/>
      <c r="P117" s="25">
        <f>J117-N117</f>
        <v>-492106.20999999996</v>
      </c>
    </row>
    <row r="118" spans="1:16" x14ac:dyDescent="0.2">
      <c r="A118" s="17"/>
      <c r="B118" s="2" t="s">
        <v>25</v>
      </c>
      <c r="C118" s="2"/>
      <c r="D118" s="2"/>
      <c r="E118" s="18"/>
      <c r="F118" s="17"/>
      <c r="G118" s="17"/>
      <c r="H118" s="46"/>
      <c r="I118" s="46"/>
      <c r="J118" s="56"/>
      <c r="K118" s="20"/>
      <c r="L118" s="19"/>
      <c r="M118" s="2"/>
      <c r="N118" s="46"/>
      <c r="O118" s="20"/>
      <c r="P118" s="25"/>
    </row>
    <row r="119" spans="1:16" x14ac:dyDescent="0.2">
      <c r="A119" s="17"/>
      <c r="B119" s="26"/>
      <c r="C119" s="2" t="s">
        <v>75</v>
      </c>
      <c r="D119" s="2"/>
      <c r="E119" s="18"/>
      <c r="F119" s="17"/>
      <c r="G119" s="17"/>
      <c r="H119" s="46">
        <v>0</v>
      </c>
      <c r="I119" s="46"/>
      <c r="J119" s="56">
        <v>0</v>
      </c>
      <c r="K119" s="20"/>
      <c r="L119" s="28">
        <f>H119-J119</f>
        <v>0</v>
      </c>
      <c r="M119" s="2"/>
      <c r="N119" s="46">
        <v>81132.490000000005</v>
      </c>
      <c r="O119" s="20"/>
      <c r="P119" s="25">
        <f>J119-N119</f>
        <v>-81132.490000000005</v>
      </c>
    </row>
    <row r="120" spans="1:16" x14ac:dyDescent="0.2">
      <c r="A120" s="17"/>
      <c r="B120" s="26"/>
      <c r="C120" s="2" t="s">
        <v>76</v>
      </c>
      <c r="D120" s="2"/>
      <c r="E120" s="18"/>
      <c r="F120" s="17"/>
      <c r="G120" s="17"/>
      <c r="H120" s="46">
        <v>0</v>
      </c>
      <c r="I120" s="46"/>
      <c r="J120" s="56">
        <v>35556550</v>
      </c>
      <c r="K120" s="57"/>
      <c r="L120" s="28">
        <f>H120-J120</f>
        <v>-35556550</v>
      </c>
      <c r="M120" s="2"/>
      <c r="N120" s="46">
        <v>35885329.43</v>
      </c>
      <c r="O120" s="20"/>
      <c r="P120" s="25">
        <f>J120-N120</f>
        <v>-328779.4299999997</v>
      </c>
    </row>
    <row r="121" spans="1:16" x14ac:dyDescent="0.2">
      <c r="A121" s="22" t="s">
        <v>47</v>
      </c>
      <c r="B121" s="26"/>
      <c r="C121" s="26"/>
      <c r="D121" s="2"/>
      <c r="E121" s="18"/>
      <c r="F121" s="17"/>
      <c r="G121" s="30"/>
      <c r="H121" s="31">
        <f>SUM(H116:H119)</f>
        <v>42000000</v>
      </c>
      <c r="I121" s="32"/>
      <c r="J121" s="33">
        <f>SUM(J116:J120)</f>
        <v>108039781.3</v>
      </c>
      <c r="K121" s="34"/>
      <c r="L121" s="33">
        <f>SUM(L116:L120)</f>
        <v>-66039781.299999997</v>
      </c>
      <c r="M121" s="32"/>
      <c r="N121" s="31">
        <f>SUM(N116:N120)</f>
        <v>114142119.16</v>
      </c>
      <c r="O121" s="34"/>
      <c r="P121" s="35">
        <f>SUM(P116:P120)</f>
        <v>-6102337.8600000041</v>
      </c>
    </row>
    <row r="122" spans="1:16" x14ac:dyDescent="0.2">
      <c r="A122" s="22" t="s">
        <v>77</v>
      </c>
      <c r="B122" s="26"/>
      <c r="C122" s="26"/>
      <c r="D122" s="2"/>
      <c r="E122" s="18"/>
      <c r="F122" s="17"/>
      <c r="G122" s="17"/>
      <c r="H122" s="2"/>
      <c r="I122" s="2"/>
      <c r="J122" s="19"/>
      <c r="K122" s="20"/>
      <c r="L122" s="19"/>
      <c r="M122" s="2"/>
      <c r="N122" s="2"/>
      <c r="O122" s="20"/>
      <c r="P122" s="25"/>
    </row>
    <row r="123" spans="1:16" x14ac:dyDescent="0.2">
      <c r="A123" s="22" t="s">
        <v>49</v>
      </c>
      <c r="B123" s="26"/>
      <c r="C123" s="26"/>
      <c r="D123" s="2"/>
      <c r="E123" s="18"/>
      <c r="F123" s="17"/>
      <c r="G123" s="17"/>
      <c r="H123" s="2"/>
      <c r="I123" s="2"/>
      <c r="J123" s="19"/>
      <c r="K123" s="20"/>
      <c r="L123" s="19"/>
      <c r="M123" s="2"/>
      <c r="N123" s="2"/>
      <c r="O123" s="20"/>
      <c r="P123" s="25"/>
    </row>
    <row r="124" spans="1:16" x14ac:dyDescent="0.2">
      <c r="A124" s="22"/>
      <c r="B124" s="26" t="s">
        <v>54</v>
      </c>
      <c r="C124" s="26"/>
      <c r="D124" s="2"/>
      <c r="E124" s="18"/>
      <c r="F124" s="17"/>
      <c r="G124" s="17"/>
      <c r="H124" s="2"/>
      <c r="I124" s="2"/>
      <c r="J124" s="19"/>
      <c r="K124" s="20"/>
      <c r="L124" s="19"/>
      <c r="M124" s="2"/>
      <c r="N124" s="2"/>
      <c r="O124" s="20"/>
      <c r="P124" s="25"/>
    </row>
    <row r="125" spans="1:16" x14ac:dyDescent="0.2">
      <c r="A125" s="22"/>
      <c r="B125" s="2"/>
      <c r="C125" s="2" t="s">
        <v>51</v>
      </c>
      <c r="D125" s="2"/>
      <c r="E125" s="18"/>
      <c r="F125" s="17"/>
      <c r="G125" s="17"/>
      <c r="H125" s="27">
        <v>576900</v>
      </c>
      <c r="I125" s="27"/>
      <c r="J125" s="28">
        <v>577350</v>
      </c>
      <c r="K125" s="20"/>
      <c r="L125" s="28">
        <f>H125-J125</f>
        <v>-450</v>
      </c>
      <c r="M125" s="2"/>
      <c r="N125" s="46">
        <v>543750.01</v>
      </c>
      <c r="O125" s="20"/>
      <c r="P125" s="25">
        <f>J125-N125</f>
        <v>33599.989999999991</v>
      </c>
    </row>
    <row r="126" spans="1:16" x14ac:dyDescent="0.2">
      <c r="A126" s="22"/>
      <c r="B126" s="2"/>
      <c r="C126" s="2" t="s">
        <v>52</v>
      </c>
      <c r="D126" s="2"/>
      <c r="E126" s="18"/>
      <c r="F126" s="17"/>
      <c r="G126" s="17"/>
      <c r="H126" s="27">
        <v>28883100</v>
      </c>
      <c r="I126" s="27"/>
      <c r="J126" s="28">
        <v>49363800</v>
      </c>
      <c r="K126" s="20"/>
      <c r="L126" s="28">
        <f>H126-J126</f>
        <v>-20480700</v>
      </c>
      <c r="M126" s="2"/>
      <c r="N126" s="46">
        <v>46071505.869999997</v>
      </c>
      <c r="O126" s="20"/>
      <c r="P126" s="25">
        <f>J126-N126</f>
        <v>3292294.1300000027</v>
      </c>
    </row>
    <row r="127" spans="1:16" x14ac:dyDescent="0.2">
      <c r="A127" s="22"/>
      <c r="B127" s="2"/>
      <c r="C127" s="2" t="s">
        <v>53</v>
      </c>
      <c r="D127" s="2"/>
      <c r="E127" s="18"/>
      <c r="F127" s="17"/>
      <c r="G127" s="17"/>
      <c r="H127" s="46">
        <v>12540000</v>
      </c>
      <c r="I127" s="46"/>
      <c r="J127" s="56">
        <v>71875200</v>
      </c>
      <c r="K127" s="20"/>
      <c r="L127" s="28">
        <f>H127-J127</f>
        <v>-59335200</v>
      </c>
      <c r="M127" s="2"/>
      <c r="N127" s="46">
        <v>34803008.689999998</v>
      </c>
      <c r="O127" s="20"/>
      <c r="P127" s="25">
        <f>J127-N127</f>
        <v>37072191.310000002</v>
      </c>
    </row>
    <row r="128" spans="1:16" x14ac:dyDescent="0.2">
      <c r="A128" s="22"/>
      <c r="B128" s="2"/>
      <c r="C128" s="26" t="s">
        <v>69</v>
      </c>
      <c r="D128" s="2"/>
      <c r="E128" s="18"/>
      <c r="F128" s="17"/>
      <c r="G128" s="30"/>
      <c r="H128" s="31">
        <f>SUM(H125:H127)</f>
        <v>42000000</v>
      </c>
      <c r="I128" s="32"/>
      <c r="J128" s="33">
        <f>SUM(J125:J127)</f>
        <v>121816350</v>
      </c>
      <c r="K128" s="34"/>
      <c r="L128" s="33">
        <f>SUM(L125:L127)</f>
        <v>-79816350</v>
      </c>
      <c r="M128" s="32"/>
      <c r="N128" s="31">
        <f>SUM(N125:N127)</f>
        <v>81418264.569999993</v>
      </c>
      <c r="O128" s="34"/>
      <c r="P128" s="35">
        <f>SUM(P125:P127)</f>
        <v>40398085.430000007</v>
      </c>
    </row>
    <row r="129" spans="1:17" x14ac:dyDescent="0.2">
      <c r="A129" s="22" t="s">
        <v>70</v>
      </c>
      <c r="B129" s="26"/>
      <c r="C129" s="26"/>
      <c r="D129" s="2"/>
      <c r="E129" s="18"/>
      <c r="F129" s="17"/>
      <c r="G129" s="17"/>
      <c r="H129" s="2"/>
      <c r="I129" s="2"/>
      <c r="J129" s="19"/>
      <c r="K129" s="20"/>
      <c r="L129" s="19"/>
      <c r="M129" s="2"/>
      <c r="N129" s="2"/>
      <c r="O129" s="20"/>
      <c r="P129" s="25"/>
    </row>
    <row r="130" spans="1:17" x14ac:dyDescent="0.2">
      <c r="A130" s="22"/>
      <c r="B130" s="26" t="s">
        <v>54</v>
      </c>
      <c r="C130" s="26"/>
      <c r="D130" s="2"/>
      <c r="E130" s="18"/>
      <c r="F130" s="17"/>
      <c r="G130" s="17"/>
      <c r="H130" s="2"/>
      <c r="I130" s="2"/>
      <c r="J130" s="19"/>
      <c r="K130" s="20"/>
      <c r="L130" s="19"/>
      <c r="M130" s="2"/>
      <c r="N130" s="2"/>
      <c r="O130" s="20"/>
      <c r="P130" s="25"/>
    </row>
    <row r="131" spans="1:17" x14ac:dyDescent="0.2">
      <c r="A131" s="22"/>
      <c r="B131" s="26"/>
      <c r="C131" s="2" t="s">
        <v>53</v>
      </c>
      <c r="D131" s="2"/>
      <c r="E131" s="18"/>
      <c r="F131" s="17"/>
      <c r="G131" s="17"/>
      <c r="H131" s="27">
        <v>35823817.700000003</v>
      </c>
      <c r="I131" s="27"/>
      <c r="J131" s="28">
        <v>22047249</v>
      </c>
      <c r="K131" s="20"/>
      <c r="L131" s="28">
        <f>H131-J131</f>
        <v>13776568.700000003</v>
      </c>
      <c r="M131" s="2"/>
      <c r="N131" s="46">
        <v>16608840.6</v>
      </c>
      <c r="O131" s="20"/>
      <c r="P131" s="25">
        <f>J131-N131</f>
        <v>5438408.4000000004</v>
      </c>
    </row>
    <row r="132" spans="1:17" x14ac:dyDescent="0.2">
      <c r="A132" s="22"/>
      <c r="B132" s="26"/>
      <c r="C132" s="26" t="s">
        <v>71</v>
      </c>
      <c r="D132" s="2"/>
      <c r="E132" s="18"/>
      <c r="F132" s="17"/>
      <c r="G132" s="30"/>
      <c r="H132" s="31">
        <f>SUM(H131)</f>
        <v>35823817.700000003</v>
      </c>
      <c r="I132" s="32"/>
      <c r="J132" s="31">
        <f>SUM(J131)</f>
        <v>22047249</v>
      </c>
      <c r="K132" s="34"/>
      <c r="L132" s="33">
        <f>SUM(L131)</f>
        <v>13776568.700000003</v>
      </c>
      <c r="M132" s="32"/>
      <c r="N132" s="31">
        <f>SUM(N131)</f>
        <v>16608840.6</v>
      </c>
      <c r="O132" s="34"/>
      <c r="P132" s="35">
        <f>SUM(P131)</f>
        <v>5438408.4000000004</v>
      </c>
    </row>
    <row r="133" spans="1:17" ht="13.5" thickBot="1" x14ac:dyDescent="0.25">
      <c r="A133" s="58" t="s">
        <v>72</v>
      </c>
      <c r="B133" s="59"/>
      <c r="C133" s="59"/>
      <c r="D133" s="60"/>
      <c r="E133" s="61"/>
      <c r="F133" s="89"/>
      <c r="G133" s="51"/>
      <c r="H133" s="52">
        <f>H128+H132</f>
        <v>77823817.700000003</v>
      </c>
      <c r="I133" s="53"/>
      <c r="J133" s="52">
        <f>J128+J132</f>
        <v>143863599</v>
      </c>
      <c r="K133" s="54"/>
      <c r="L133" s="62">
        <f>L128+L132</f>
        <v>-66039781.299999997</v>
      </c>
      <c r="M133" s="53"/>
      <c r="N133" s="52">
        <f>N128+N132</f>
        <v>98027105.169999987</v>
      </c>
      <c r="O133" s="54"/>
      <c r="P133" s="55">
        <f>P128+P132</f>
        <v>45836493.830000006</v>
      </c>
    </row>
    <row r="134" spans="1:17" ht="13.5" thickTop="1" x14ac:dyDescent="0.2">
      <c r="G134" s="94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x14ac:dyDescent="0.2"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x14ac:dyDescent="0.2"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9" spans="1:17" x14ac:dyDescent="0.2">
      <c r="N139" s="2"/>
    </row>
  </sheetData>
  <mergeCells count="9">
    <mergeCell ref="A1:E1"/>
    <mergeCell ref="A6:E9"/>
    <mergeCell ref="F6:F9"/>
    <mergeCell ref="G6:P6"/>
    <mergeCell ref="G7:J7"/>
    <mergeCell ref="K7:L7"/>
    <mergeCell ref="G8:J8"/>
    <mergeCell ref="K8:L8"/>
    <mergeCell ref="K9:L9"/>
  </mergeCells>
  <conditionalFormatting sqref="C104:C106">
    <cfRule type="duplicateValues" dxfId="2" priority="3" stopIfTrue="1"/>
  </conditionalFormatting>
  <conditionalFormatting sqref="C104:C105">
    <cfRule type="duplicateValues" dxfId="1" priority="2" stopIfTrue="1"/>
  </conditionalFormatting>
  <conditionalFormatting sqref="C106">
    <cfRule type="duplicateValues" dxfId="0" priority="1" stopIfTrue="1"/>
  </conditionalFormatting>
  <printOptions horizontalCentered="1"/>
  <pageMargins left="0" right="0" top="0.75" bottom="0.75" header="0.3" footer="0.3"/>
  <pageSetup paperSize="9" scale="70" orientation="landscape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revised SCBAA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 KAYE P. BELASA</dc:creator>
  <cp:lastModifiedBy>PACCO</cp:lastModifiedBy>
  <dcterms:created xsi:type="dcterms:W3CDTF">2019-08-23T03:49:06Z</dcterms:created>
  <dcterms:modified xsi:type="dcterms:W3CDTF">2019-08-23T04:04:13Z</dcterms:modified>
</cp:coreProperties>
</file>