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uel\Box\CARDS Vitals\15WE) Templates - Misc. Valuations\"/>
    </mc:Choice>
  </mc:AlternateContent>
  <xr:revisionPtr revIDLastSave="0" documentId="8_{586111A5-9BD4-4176-9D5A-90CF182E46F6}" xr6:coauthVersionLast="45" xr6:coauthVersionMax="45" xr10:uidLastSave="{00000000-0000-0000-0000-000000000000}"/>
  <bookViews>
    <workbookView xWindow="-108" yWindow="-108" windowWidth="23256" windowHeight="12576" xr2:uid="{23586C30-6DE0-4A32-B4DE-142977A86D9C}"/>
  </bookViews>
  <sheets>
    <sheet name="LF Analysis - Billboard Income" sheetId="2" r:id="rId1"/>
  </sheets>
  <externalReferences>
    <externalReference r:id="rId2"/>
  </externalReferences>
  <definedNames>
    <definedName name="_Key1" localSheetId="0" hidden="1">'[1]4-1-01'!#REF!</definedName>
    <definedName name="_Key1" hidden="1">'[1]4-1-01'!#REF!</definedName>
    <definedName name="_Order1" hidden="1">255</definedName>
    <definedName name="AccessCode" hidden="1">""""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'LF Analysis - Billboard Income'!$A$11:$L$39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2" l="1"/>
  <c r="H3" i="2"/>
  <c r="H4" i="2" s="1"/>
  <c r="F36" i="2" l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4" i="2" l="1"/>
  <c r="F21" i="2" l="1"/>
  <c r="G21" i="2" s="1"/>
  <c r="C22" i="2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21" i="2"/>
  <c r="G20" i="2"/>
  <c r="H17" i="2"/>
  <c r="M21" i="2"/>
  <c r="H20" i="2" s="1"/>
  <c r="E20" i="2"/>
  <c r="J20" i="2" l="1"/>
  <c r="H21" i="2"/>
  <c r="J21" i="2" s="1"/>
  <c r="M22" i="2"/>
  <c r="M23" i="2" s="1"/>
  <c r="H23" i="2" s="1"/>
  <c r="F22" i="2"/>
  <c r="E21" i="2"/>
  <c r="F23" i="2"/>
  <c r="M24" i="2" l="1"/>
  <c r="H22" i="2"/>
  <c r="M25" i="2"/>
  <c r="E22" i="2"/>
  <c r="G22" i="2"/>
  <c r="E23" i="2"/>
  <c r="G23" i="2"/>
  <c r="J23" i="2" s="1"/>
  <c r="F24" i="2"/>
  <c r="H24" i="2"/>
  <c r="J22" i="2" l="1"/>
  <c r="G24" i="2"/>
  <c r="J24" i="2" s="1"/>
  <c r="F25" i="2"/>
  <c r="F26" i="2" s="1"/>
  <c r="E24" i="2"/>
  <c r="H25" i="2"/>
  <c r="M26" i="2"/>
  <c r="F27" i="2" l="1"/>
  <c r="G26" i="2"/>
  <c r="E26" i="2"/>
  <c r="E25" i="2"/>
  <c r="G25" i="2"/>
  <c r="J25" i="2" s="1"/>
  <c r="M27" i="2"/>
  <c r="H26" i="2"/>
  <c r="J26" i="2" s="1"/>
  <c r="F28" i="2" l="1"/>
  <c r="E27" i="2"/>
  <c r="G27" i="2"/>
  <c r="H27" i="2"/>
  <c r="J27" i="2" s="1"/>
  <c r="M28" i="2"/>
  <c r="G28" i="2" l="1"/>
  <c r="F29" i="2"/>
  <c r="E28" i="2"/>
  <c r="H28" i="2"/>
  <c r="J28" i="2" s="1"/>
  <c r="M29" i="2"/>
  <c r="G29" i="2" l="1"/>
  <c r="F30" i="2"/>
  <c r="E29" i="2"/>
  <c r="M30" i="2"/>
  <c r="H29" i="2"/>
  <c r="J29" i="2" s="1"/>
  <c r="F31" i="2" l="1"/>
  <c r="E30" i="2"/>
  <c r="G30" i="2"/>
  <c r="H30" i="2"/>
  <c r="J30" i="2" s="1"/>
  <c r="M31" i="2"/>
  <c r="M32" i="2" s="1"/>
  <c r="F32" i="2" l="1"/>
  <c r="G31" i="2"/>
  <c r="E31" i="2"/>
  <c r="H31" i="2"/>
  <c r="J31" i="2" s="1"/>
  <c r="M33" i="2"/>
  <c r="E32" i="2" l="1"/>
  <c r="F33" i="2"/>
  <c r="G32" i="2"/>
  <c r="H32" i="2"/>
  <c r="J32" i="2" s="1"/>
  <c r="E33" i="2" l="1"/>
  <c r="F34" i="2"/>
  <c r="G33" i="2"/>
  <c r="H33" i="2"/>
  <c r="J33" i="2" s="1"/>
  <c r="M34" i="2"/>
  <c r="G34" i="2" l="1"/>
  <c r="E34" i="2"/>
  <c r="H34" i="2"/>
  <c r="J34" i="2" l="1"/>
  <c r="H44" i="2"/>
  <c r="J36" i="2" l="1"/>
  <c r="J38" i="2" s="1"/>
</calcChain>
</file>

<file path=xl/sharedStrings.xml><?xml version="1.0" encoding="utf-8"?>
<sst xmlns="http://schemas.openxmlformats.org/spreadsheetml/2006/main" count="52" uniqueCount="38">
  <si>
    <t>SF</t>
  </si>
  <si>
    <t>IRR =</t>
  </si>
  <si>
    <t>Apprec. Reversion</t>
  </si>
  <si>
    <t>LEASED FEE VALUATION</t>
  </si>
  <si>
    <t>Discount Factor</t>
  </si>
  <si>
    <t>Mos.</t>
  </si>
  <si>
    <t>$ / Mo.</t>
  </si>
  <si>
    <t>$ / Yr.</t>
  </si>
  <si>
    <t>=</t>
  </si>
  <si>
    <t>(Rounded)</t>
  </si>
  <si>
    <t>Tenant Name</t>
  </si>
  <si>
    <t>Year</t>
  </si>
  <si>
    <t>Site Area:</t>
  </si>
  <si>
    <t>Fee Simple Land Value</t>
  </si>
  <si>
    <t>Land Rate of Return:</t>
  </si>
  <si>
    <t>No. of Pmts. Per Year</t>
  </si>
  <si>
    <t>Period</t>
  </si>
  <si>
    <t>Period 1</t>
  </si>
  <si>
    <t>Period 2</t>
  </si>
  <si>
    <t>Period 3</t>
  </si>
  <si>
    <t>NOI</t>
  </si>
  <si>
    <t>Appreciation Rent</t>
  </si>
  <si>
    <t>Landlord Expenses (Mgmt.)</t>
  </si>
  <si>
    <t>[1]  For example: monthly contract rent rent of $1,000</t>
  </si>
  <si>
    <t xml:space="preserve">      less 2.5% mgmt. fees = NOI of $975 per month.</t>
  </si>
  <si>
    <t>Reversion Commission Rate</t>
  </si>
  <si>
    <t>Cross-Check of PV Factors</t>
  </si>
  <si>
    <t>Remaining</t>
  </si>
  <si>
    <t>Contract Rent</t>
  </si>
  <si>
    <t>Present</t>
  </si>
  <si>
    <t>Value</t>
  </si>
  <si>
    <t>(Billboard Pad Lease)</t>
  </si>
  <si>
    <t>CONCLUDED LEASED FEE VALUE - Billboard Pad Lease:</t>
  </si>
  <si>
    <t>Periods Remain.</t>
  </si>
  <si>
    <t>Leased Fee Assumptions</t>
  </si>
  <si>
    <t>Current Market Land Value</t>
  </si>
  <si>
    <t>Market Ground Rent / Mo.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</si>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</sst>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000"/>
    <numFmt numFmtId="165" formatCode="[$-409]d\-mmm\-yy;@"/>
    <numFmt numFmtId="166" formatCode="[$-409]mmm\-yy;@"/>
    <numFmt numFmtId="167" formatCode="0.0000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MS Sans Serif"/>
      <family val="2"/>
    </font>
    <font>
      <sz val="8"/>
      <name val="Tms Rmn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E4959"/>
        <bgColor indexed="64"/>
      </patternFill>
    </fill>
    <fill>
      <patternFill patternType="solid">
        <fgColor rgb="FF1E4959"/>
        <bgColor rgb="FFFFFFFF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40" fontId="4" fillId="0" borderId="0" applyFont="0" applyFill="0" applyBorder="0" applyAlignment="0" applyProtection="0"/>
    <xf numFmtId="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1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1" applyFont="1"/>
    <xf numFmtId="10" fontId="2" fillId="0" borderId="0" xfId="1" applyNumberFormat="1" applyFont="1"/>
    <xf numFmtId="0" fontId="2" fillId="0" borderId="0" xfId="1" applyFont="1" applyAlignment="1">
      <alignment horizontal="center"/>
    </xf>
    <xf numFmtId="0" fontId="6" fillId="0" borderId="0" xfId="5" applyFont="1"/>
    <xf numFmtId="0" fontId="7" fillId="0" borderId="0" xfId="5" applyFont="1" applyAlignment="1">
      <alignment horizontal="left"/>
    </xf>
    <xf numFmtId="0" fontId="3" fillId="0" borderId="0" xfId="5" applyFont="1" applyAlignment="1">
      <alignment horizontal="center"/>
    </xf>
    <xf numFmtId="0" fontId="8" fillId="0" borderId="0" xfId="5" applyFont="1"/>
    <xf numFmtId="0" fontId="9" fillId="2" borderId="0" xfId="1" applyFont="1" applyFill="1" applyAlignment="1">
      <alignment horizontal="right"/>
    </xf>
    <xf numFmtId="0" fontId="9" fillId="2" borderId="0" xfId="1" applyFont="1" applyFill="1" applyAlignment="1">
      <alignment horizontal="center"/>
    </xf>
    <xf numFmtId="0" fontId="9" fillId="2" borderId="0" xfId="1" applyFont="1" applyFill="1"/>
    <xf numFmtId="0" fontId="9" fillId="2" borderId="0" xfId="1" applyFont="1" applyFill="1" applyAlignment="1">
      <alignment horizontal="left"/>
    </xf>
    <xf numFmtId="0" fontId="2" fillId="0" borderId="1" xfId="1" applyFont="1" applyBorder="1"/>
    <xf numFmtId="0" fontId="2" fillId="0" borderId="2" xfId="1" applyFont="1" applyBorder="1"/>
    <xf numFmtId="6" fontId="2" fillId="0" borderId="6" xfId="3" applyNumberFormat="1" applyFont="1" applyBorder="1"/>
    <xf numFmtId="0" fontId="2" fillId="0" borderId="0" xfId="1" quotePrefix="1" applyFont="1" applyAlignment="1">
      <alignment horizontal="center"/>
    </xf>
    <xf numFmtId="0" fontId="2" fillId="0" borderId="6" xfId="1" applyFont="1" applyBorder="1"/>
    <xf numFmtId="6" fontId="2" fillId="0" borderId="6" xfId="7" applyNumberFormat="1" applyFont="1" applyBorder="1"/>
    <xf numFmtId="6" fontId="9" fillId="2" borderId="0" xfId="7" applyNumberFormat="1" applyFont="1" applyFill="1"/>
    <xf numFmtId="164" fontId="2" fillId="0" borderId="0" xfId="5" applyNumberFormat="1" applyFont="1" applyAlignment="1">
      <alignment horizontal="right"/>
    </xf>
    <xf numFmtId="0" fontId="2" fillId="0" borderId="8" xfId="1" applyFont="1" applyBorder="1"/>
    <xf numFmtId="164" fontId="2" fillId="0" borderId="8" xfId="5" applyNumberFormat="1" applyFont="1" applyBorder="1" applyAlignment="1">
      <alignment horizontal="right"/>
    </xf>
    <xf numFmtId="0" fontId="2" fillId="0" borderId="8" xfId="1" quotePrefix="1" applyFont="1" applyBorder="1" applyAlignment="1">
      <alignment horizontal="center"/>
    </xf>
    <xf numFmtId="165" fontId="2" fillId="0" borderId="6" xfId="1" applyNumberFormat="1" applyFont="1" applyBorder="1"/>
    <xf numFmtId="8" fontId="9" fillId="2" borderId="0" xfId="1" applyNumberFormat="1" applyFont="1" applyFill="1"/>
    <xf numFmtId="0" fontId="2" fillId="0" borderId="0" xfId="1" applyFont="1" applyBorder="1"/>
    <xf numFmtId="6" fontId="2" fillId="0" borderId="0" xfId="7" applyNumberFormat="1" applyFont="1"/>
    <xf numFmtId="0" fontId="2" fillId="0" borderId="9" xfId="1" applyFont="1" applyBorder="1"/>
    <xf numFmtId="6" fontId="2" fillId="0" borderId="11" xfId="7" applyNumberFormat="1" applyFont="1" applyBorder="1"/>
    <xf numFmtId="0" fontId="2" fillId="0" borderId="3" xfId="1" applyFont="1" applyBorder="1"/>
    <xf numFmtId="164" fontId="2" fillId="0" borderId="3" xfId="5" applyNumberFormat="1" applyFont="1" applyBorder="1" applyAlignment="1">
      <alignment horizontal="right"/>
    </xf>
    <xf numFmtId="0" fontId="2" fillId="0" borderId="3" xfId="1" quotePrefix="1" applyFont="1" applyBorder="1" applyAlignment="1">
      <alignment horizontal="center"/>
    </xf>
    <xf numFmtId="6" fontId="2" fillId="0" borderId="3" xfId="7" applyNumberFormat="1" applyFont="1" applyBorder="1"/>
    <xf numFmtId="10" fontId="2" fillId="0" borderId="0" xfId="1" applyNumberFormat="1" applyFont="1" applyBorder="1"/>
    <xf numFmtId="0" fontId="9" fillId="2" borderId="12" xfId="5" applyFont="1" applyFill="1" applyBorder="1" applyAlignment="1">
      <alignment horizontal="center" wrapText="1"/>
    </xf>
    <xf numFmtId="167" fontId="2" fillId="0" borderId="13" xfId="5" applyNumberFormat="1" applyFont="1" applyBorder="1" applyAlignment="1">
      <alignment horizontal="center"/>
    </xf>
    <xf numFmtId="6" fontId="2" fillId="0" borderId="0" xfId="1" applyNumberFormat="1" applyFont="1" applyAlignment="1">
      <alignment horizontal="center"/>
    </xf>
    <xf numFmtId="6" fontId="2" fillId="0" borderId="9" xfId="1" applyNumberFormat="1" applyFont="1" applyBorder="1" applyAlignment="1">
      <alignment horizontal="center"/>
    </xf>
    <xf numFmtId="6" fontId="2" fillId="0" borderId="10" xfId="1" applyNumberFormat="1" applyFont="1" applyBorder="1" applyAlignment="1">
      <alignment horizontal="center"/>
    </xf>
    <xf numFmtId="6" fontId="2" fillId="0" borderId="8" xfId="1" applyNumberFormat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6" fontId="2" fillId="0" borderId="3" xfId="1" applyNumberFormat="1" applyFont="1" applyBorder="1" applyAlignment="1">
      <alignment horizontal="center"/>
    </xf>
    <xf numFmtId="0" fontId="9" fillId="2" borderId="6" xfId="1" applyFont="1" applyFill="1" applyBorder="1" applyAlignment="1">
      <alignment horizontal="left"/>
    </xf>
    <xf numFmtId="0" fontId="9" fillId="2" borderId="6" xfId="1" applyFont="1" applyFill="1" applyBorder="1" applyAlignment="1">
      <alignment horizontal="center"/>
    </xf>
    <xf numFmtId="10" fontId="9" fillId="2" borderId="6" xfId="1" applyNumberFormat="1" applyFont="1" applyFill="1" applyBorder="1" applyAlignment="1">
      <alignment horizontal="center"/>
    </xf>
    <xf numFmtId="0" fontId="9" fillId="2" borderId="6" xfId="1" applyFont="1" applyFill="1" applyBorder="1"/>
    <xf numFmtId="0" fontId="9" fillId="2" borderId="2" xfId="1" applyFont="1" applyFill="1" applyBorder="1" applyAlignment="1">
      <alignment horizontal="right"/>
    </xf>
    <xf numFmtId="0" fontId="9" fillId="2" borderId="7" xfId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166" fontId="2" fillId="0" borderId="4" xfId="1" applyNumberFormat="1" applyFont="1" applyBorder="1" applyAlignment="1">
      <alignment horizontal="center"/>
    </xf>
    <xf numFmtId="0" fontId="2" fillId="0" borderId="14" xfId="1" applyFont="1" applyBorder="1"/>
    <xf numFmtId="6" fontId="2" fillId="0" borderId="1" xfId="3" applyNumberFormat="1" applyFont="1" applyBorder="1" applyAlignment="1">
      <alignment horizontal="center"/>
    </xf>
    <xf numFmtId="6" fontId="2" fillId="0" borderId="15" xfId="3" applyNumberFormat="1" applyFont="1" applyBorder="1" applyAlignment="1">
      <alignment horizontal="center"/>
    </xf>
    <xf numFmtId="6" fontId="2" fillId="0" borderId="5" xfId="3" applyNumberFormat="1" applyFont="1" applyBorder="1" applyAlignment="1">
      <alignment horizontal="center"/>
    </xf>
    <xf numFmtId="0" fontId="2" fillId="0" borderId="16" xfId="1" applyFont="1" applyBorder="1"/>
    <xf numFmtId="1" fontId="2" fillId="0" borderId="13" xfId="5" applyNumberFormat="1" applyFont="1" applyBorder="1" applyAlignment="1">
      <alignment horizontal="center"/>
    </xf>
    <xf numFmtId="38" fontId="2" fillId="0" borderId="0" xfId="1" applyNumberFormat="1" applyFont="1" applyAlignment="1">
      <alignment horizontal="center"/>
    </xf>
    <xf numFmtId="38" fontId="2" fillId="0" borderId="17" xfId="1" applyNumberFormat="1" applyFont="1" applyBorder="1" applyAlignment="1">
      <alignment horizontal="center"/>
    </xf>
    <xf numFmtId="0" fontId="3" fillId="0" borderId="0" xfId="5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3" borderId="18" xfId="0" applyFont="1" applyFill="1" applyBorder="1"/>
    <xf numFmtId="0" fontId="13" fillId="3" borderId="19" xfId="0" applyFont="1" applyFill="1" applyBorder="1" applyAlignment="1">
      <alignment horizontal="left"/>
    </xf>
    <xf numFmtId="0" fontId="13" fillId="3" borderId="19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4" fillId="0" borderId="21" xfId="0" applyFont="1" applyBorder="1"/>
    <xf numFmtId="6" fontId="15" fillId="0" borderId="14" xfId="0" applyNumberFormat="1" applyFont="1" applyBorder="1"/>
    <xf numFmtId="0" fontId="15" fillId="0" borderId="14" xfId="0" applyFont="1" applyBorder="1"/>
    <xf numFmtId="0" fontId="15" fillId="0" borderId="22" xfId="0" applyFont="1" applyBorder="1"/>
    <xf numFmtId="0" fontId="15" fillId="0" borderId="23" xfId="0" applyFont="1" applyBorder="1"/>
    <xf numFmtId="8" fontId="15" fillId="0" borderId="24" xfId="0" applyNumberFormat="1" applyFont="1" applyBorder="1"/>
    <xf numFmtId="0" fontId="15" fillId="0" borderId="24" xfId="0" applyFont="1" applyBorder="1"/>
    <xf numFmtId="0" fontId="15" fillId="0" borderId="25" xfId="0" applyFont="1" applyBorder="1"/>
    <xf numFmtId="0" fontId="15" fillId="0" borderId="26" xfId="0" applyFont="1" applyBorder="1"/>
    <xf numFmtId="0" fontId="2" fillId="0" borderId="27" xfId="1" applyFont="1" applyBorder="1"/>
    <xf numFmtId="38" fontId="2" fillId="0" borderId="0" xfId="2" applyNumberFormat="1" applyFont="1" applyBorder="1"/>
    <xf numFmtId="0" fontId="14" fillId="0" borderId="0" xfId="0" applyFont="1" applyBorder="1"/>
    <xf numFmtId="8" fontId="2" fillId="0" borderId="0" xfId="2" applyNumberFormat="1" applyFont="1" applyBorder="1"/>
    <xf numFmtId="10" fontId="2" fillId="0" borderId="0" xfId="4" applyNumberFormat="1" applyFont="1" applyBorder="1"/>
    <xf numFmtId="0" fontId="2" fillId="0" borderId="21" xfId="1" applyFont="1" applyBorder="1"/>
    <xf numFmtId="0" fontId="2" fillId="0" borderId="28" xfId="1" applyFont="1" applyBorder="1"/>
    <xf numFmtId="0" fontId="2" fillId="0" borderId="29" xfId="1" applyFont="1" applyBorder="1"/>
    <xf numFmtId="10" fontId="2" fillId="0" borderId="29" xfId="1" applyNumberFormat="1" applyFont="1" applyBorder="1"/>
    <xf numFmtId="0" fontId="2" fillId="0" borderId="30" xfId="1" applyFont="1" applyBorder="1"/>
    <xf numFmtId="6" fontId="2" fillId="0" borderId="6" xfId="3" applyNumberFormat="1" applyFont="1" applyBorder="1" applyAlignment="1">
      <alignment horizontal="center"/>
    </xf>
  </cellXfs>
  <cellStyles count="8">
    <cellStyle name="Comma 3 2" xfId="2" xr:uid="{8882C63F-9F35-4100-A773-B370EBBFC9B4}"/>
    <cellStyle name="Currency 2 4" xfId="3" xr:uid="{75A737BE-58BE-4073-9797-A0C9685E782F}"/>
    <cellStyle name="Currency_Book2" xfId="7" xr:uid="{16617B91-B659-4BE9-A4C5-EFFEEF2E592F}"/>
    <cellStyle name="Normal" xfId="0" builtinId="0"/>
    <cellStyle name="Normal 11" xfId="6" xr:uid="{F221955B-5D1A-418A-B6D7-E13C2A6A25D1}"/>
    <cellStyle name="Normal_Book2" xfId="1" xr:uid="{5020267E-FB88-4B03-AE8A-79C1A50A0691}"/>
    <cellStyle name="Normal_Leasehold Valuation" xfId="5" xr:uid="{2B8E9085-1D25-42FE-8F6C-D9FF8572891B}"/>
    <cellStyle name="Percent 2 2 2" xfId="4" xr:uid="{66713721-8143-4F1E-BC6E-84DD81520E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78F8-40C4-4269-A43E-08102E164008}">
  <dimension ref="A1:S44"/>
  <sheetViews>
    <sheetView showGridLines="0" tabSelected="1" zoomScale="110" zoomScaleNormal="110" workbookViewId="0">
      <selection activeCell="H15" sqref="H15"/>
    </sheetView>
  </sheetViews>
  <sheetFormatPr defaultColWidth="8.5546875" defaultRowHeight="13.8" x14ac:dyDescent="0.3"/>
  <cols>
    <col min="1" max="1" width="2.88671875" style="1" customWidth="1"/>
    <col min="2" max="2" width="6.77734375" style="1" customWidth="1"/>
    <col min="3" max="3" width="9.33203125" style="1" customWidth="1"/>
    <col min="4" max="4" width="8.5546875" style="1" customWidth="1"/>
    <col min="5" max="5" width="12" style="1" customWidth="1"/>
    <col min="6" max="6" width="12.109375" style="1" customWidth="1"/>
    <col min="7" max="7" width="9.5546875" style="1" customWidth="1"/>
    <col min="8" max="8" width="12.5546875" style="1" customWidth="1"/>
    <col min="9" max="9" width="9.88671875" style="1" customWidth="1"/>
    <col min="10" max="10" width="8.77734375" style="1" customWidth="1"/>
    <col min="11" max="11" width="3.44140625" style="1" customWidth="1"/>
    <col min="12" max="12" width="3.109375" style="1" customWidth="1"/>
    <col min="13" max="13" width="8.5546875" style="1" customWidth="1"/>
    <col min="14" max="16384" width="8.5546875" style="1"/>
  </cols>
  <sheetData>
    <row r="1" spans="1:19" ht="22.2" customHeight="1" x14ac:dyDescent="0.3">
      <c r="C1" s="63" t="s">
        <v>34</v>
      </c>
      <c r="D1" s="64"/>
      <c r="E1" s="64"/>
      <c r="F1" s="65"/>
      <c r="G1" s="65"/>
      <c r="H1" s="65"/>
      <c r="I1" s="65"/>
      <c r="J1" s="65"/>
      <c r="K1" s="66"/>
    </row>
    <row r="2" spans="1:19" ht="15" customHeight="1" x14ac:dyDescent="0.3">
      <c r="C2" s="76" t="s">
        <v>12</v>
      </c>
      <c r="D2" s="25"/>
      <c r="E2" s="25"/>
      <c r="F2" s="77">
        <v>10000</v>
      </c>
      <c r="G2" s="25" t="s">
        <v>0</v>
      </c>
      <c r="H2" s="78"/>
      <c r="I2" s="78"/>
      <c r="J2" s="78"/>
      <c r="K2" s="67"/>
    </row>
    <row r="3" spans="1:19" ht="15" customHeight="1" x14ac:dyDescent="0.3">
      <c r="C3" s="76" t="s">
        <v>13</v>
      </c>
      <c r="D3" s="25"/>
      <c r="E3" s="25"/>
      <c r="F3" s="79">
        <v>0</v>
      </c>
      <c r="G3" s="25"/>
      <c r="H3" s="68">
        <f>MROUND(F3*F2,1000)</f>
        <v>0</v>
      </c>
      <c r="I3" s="69" t="s">
        <v>35</v>
      </c>
      <c r="J3" s="70"/>
      <c r="K3" s="71"/>
    </row>
    <row r="4" spans="1:19" ht="15" customHeight="1" x14ac:dyDescent="0.3">
      <c r="C4" s="76" t="s">
        <v>14</v>
      </c>
      <c r="D4" s="25"/>
      <c r="E4" s="25"/>
      <c r="F4" s="80">
        <v>0.08</v>
      </c>
      <c r="G4" s="25"/>
      <c r="H4" s="72">
        <f>H3*F4/12</f>
        <v>0</v>
      </c>
      <c r="I4" s="73" t="s">
        <v>36</v>
      </c>
      <c r="J4" s="74"/>
      <c r="K4" s="75"/>
    </row>
    <row r="5" spans="1:19" ht="15" customHeight="1" x14ac:dyDescent="0.3">
      <c r="C5" s="76" t="s">
        <v>1</v>
      </c>
      <c r="D5" s="25"/>
      <c r="E5" s="25"/>
      <c r="F5" s="80">
        <v>0.06</v>
      </c>
      <c r="G5" s="25"/>
      <c r="H5" s="25"/>
      <c r="I5" s="25"/>
      <c r="J5" s="25"/>
      <c r="K5" s="81"/>
    </row>
    <row r="6" spans="1:19" ht="15" customHeight="1" x14ac:dyDescent="0.3">
      <c r="C6" s="76" t="s">
        <v>15</v>
      </c>
      <c r="D6" s="25"/>
      <c r="E6" s="25"/>
      <c r="F6" s="77">
        <v>12</v>
      </c>
      <c r="G6" s="25"/>
      <c r="H6" s="25"/>
      <c r="I6" s="25"/>
      <c r="J6" s="25"/>
      <c r="K6" s="81"/>
    </row>
    <row r="7" spans="1:19" ht="15" customHeight="1" x14ac:dyDescent="0.3">
      <c r="C7" s="76" t="s">
        <v>21</v>
      </c>
      <c r="D7" s="25"/>
      <c r="E7" s="25"/>
      <c r="F7" s="33">
        <v>0.02</v>
      </c>
      <c r="G7" s="25"/>
      <c r="H7" s="25"/>
      <c r="I7" s="25"/>
      <c r="J7" s="25"/>
      <c r="K7" s="81"/>
    </row>
    <row r="8" spans="1:19" ht="15" customHeight="1" x14ac:dyDescent="0.3">
      <c r="C8" s="76" t="s">
        <v>22</v>
      </c>
      <c r="D8" s="25"/>
      <c r="E8" s="25"/>
      <c r="F8" s="33">
        <v>2.5000000000000001E-2</v>
      </c>
      <c r="G8" s="25"/>
      <c r="H8" s="25"/>
      <c r="I8" s="25"/>
      <c r="J8" s="25"/>
      <c r="K8" s="81"/>
    </row>
    <row r="9" spans="1:19" ht="15" customHeight="1" x14ac:dyDescent="0.3">
      <c r="C9" s="76" t="s">
        <v>2</v>
      </c>
      <c r="D9" s="25"/>
      <c r="E9" s="25"/>
      <c r="F9" s="33">
        <v>0.02</v>
      </c>
      <c r="G9" s="25"/>
      <c r="H9" s="25"/>
      <c r="I9" s="25"/>
      <c r="J9" s="25"/>
      <c r="K9" s="81"/>
    </row>
    <row r="10" spans="1:19" ht="15" customHeight="1" thickBot="1" x14ac:dyDescent="0.35">
      <c r="C10" s="82" t="s">
        <v>25</v>
      </c>
      <c r="D10" s="83"/>
      <c r="E10" s="83"/>
      <c r="F10" s="84">
        <v>0.05</v>
      </c>
      <c r="G10" s="83"/>
      <c r="H10" s="83"/>
      <c r="I10" s="83"/>
      <c r="J10" s="83"/>
      <c r="K10" s="85"/>
    </row>
    <row r="11" spans="1:19" ht="15" customHeight="1" x14ac:dyDescent="0.3">
      <c r="H11" s="2"/>
      <c r="I11" s="3"/>
    </row>
    <row r="12" spans="1:19" ht="17.25" customHeight="1" x14ac:dyDescent="0.3">
      <c r="H12" s="2"/>
    </row>
    <row r="13" spans="1:19" ht="17.25" customHeight="1" x14ac:dyDescent="0.35">
      <c r="A13" s="4"/>
      <c r="B13" s="59" t="s">
        <v>3</v>
      </c>
      <c r="C13" s="60"/>
      <c r="D13" s="60"/>
      <c r="E13" s="60"/>
      <c r="F13" s="60"/>
      <c r="G13" s="60"/>
      <c r="H13" s="60"/>
      <c r="I13" s="60"/>
      <c r="J13" s="60"/>
      <c r="K13" s="60"/>
      <c r="M13" s="4"/>
      <c r="N13" s="4"/>
      <c r="O13" s="4"/>
      <c r="P13" s="4"/>
      <c r="Q13" s="7"/>
      <c r="R13" s="7"/>
      <c r="S13" s="7"/>
    </row>
    <row r="14" spans="1:19" ht="17.25" customHeight="1" x14ac:dyDescent="0.35">
      <c r="A14" s="4"/>
      <c r="B14" s="59" t="s">
        <v>31</v>
      </c>
      <c r="C14" s="60"/>
      <c r="D14" s="60"/>
      <c r="E14" s="60"/>
      <c r="F14" s="60"/>
      <c r="G14" s="60"/>
      <c r="H14" s="60"/>
      <c r="I14" s="60"/>
      <c r="J14" s="60"/>
      <c r="K14" s="60"/>
      <c r="M14" s="4"/>
      <c r="N14" s="4"/>
      <c r="O14" s="4"/>
      <c r="P14" s="4"/>
      <c r="Q14" s="7"/>
      <c r="R14" s="7"/>
      <c r="S14" s="7"/>
    </row>
    <row r="15" spans="1:19" ht="17.25" customHeight="1" x14ac:dyDescent="0.35">
      <c r="A15" s="4"/>
      <c r="B15" s="4"/>
      <c r="C15" s="5"/>
      <c r="D15" s="4"/>
      <c r="E15" s="5"/>
      <c r="F15" s="6"/>
      <c r="G15" s="6"/>
      <c r="H15" s="6"/>
      <c r="I15" s="5"/>
      <c r="J15" s="5"/>
      <c r="K15" s="4"/>
      <c r="M15" s="4"/>
      <c r="N15" s="4"/>
      <c r="O15" s="4"/>
      <c r="P15" s="4"/>
      <c r="Q15" s="7"/>
      <c r="R15" s="7"/>
      <c r="S15" s="7"/>
    </row>
    <row r="16" spans="1:19" ht="14.4" x14ac:dyDescent="0.3">
      <c r="B16" s="11"/>
      <c r="C16" s="46"/>
      <c r="D16" s="9" t="s">
        <v>5</v>
      </c>
      <c r="E16" s="61" t="s">
        <v>28</v>
      </c>
      <c r="F16" s="62"/>
      <c r="G16" s="9" t="s">
        <v>37</v>
      </c>
      <c r="H16" s="9" t="s">
        <v>4</v>
      </c>
      <c r="I16" s="10"/>
      <c r="J16" s="9" t="s">
        <v>29</v>
      </c>
      <c r="K16" s="10"/>
    </row>
    <row r="17" spans="2:13" x14ac:dyDescent="0.3">
      <c r="B17" s="42" t="s">
        <v>16</v>
      </c>
      <c r="C17" s="47" t="s">
        <v>11</v>
      </c>
      <c r="D17" s="43" t="s">
        <v>27</v>
      </c>
      <c r="E17" s="43" t="s">
        <v>7</v>
      </c>
      <c r="F17" s="43" t="s">
        <v>6</v>
      </c>
      <c r="G17" s="43" t="s">
        <v>20</v>
      </c>
      <c r="H17" s="44">
        <f>F5</f>
        <v>0.06</v>
      </c>
      <c r="I17" s="45"/>
      <c r="J17" s="43" t="s">
        <v>30</v>
      </c>
      <c r="K17" s="45"/>
    </row>
    <row r="18" spans="2:13" ht="18" customHeight="1" x14ac:dyDescent="0.3">
      <c r="B18" s="11" t="s">
        <v>10</v>
      </c>
      <c r="C18" s="48"/>
      <c r="E18" s="51"/>
      <c r="G18" s="27"/>
    </row>
    <row r="19" spans="2:13" x14ac:dyDescent="0.3">
      <c r="C19" s="13"/>
      <c r="E19" s="12"/>
      <c r="G19" s="27"/>
    </row>
    <row r="20" spans="2:13" x14ac:dyDescent="0.3">
      <c r="B20" s="1" t="s">
        <v>17</v>
      </c>
      <c r="C20" s="49">
        <v>43831</v>
      </c>
      <c r="D20" s="3">
        <v>6</v>
      </c>
      <c r="E20" s="52">
        <f>+F20*12</f>
        <v>12000</v>
      </c>
      <c r="F20" s="36">
        <v>1000</v>
      </c>
      <c r="G20" s="37">
        <f>F20*(1-$F$8)</f>
        <v>975</v>
      </c>
      <c r="H20" s="19">
        <f>(((1-(1/((1+($F$5/$F$6))^M21)))/($F$5/$F$6)))+1</f>
        <v>5.9258663280987047</v>
      </c>
      <c r="I20" s="15" t="s">
        <v>8</v>
      </c>
      <c r="J20" s="26">
        <f>G20*H20</f>
        <v>5777.7196698962371</v>
      </c>
    </row>
    <row r="21" spans="2:13" x14ac:dyDescent="0.3">
      <c r="B21" s="25"/>
      <c r="C21" s="49">
        <f>C20+366</f>
        <v>44197</v>
      </c>
      <c r="D21" s="57">
        <f>$F$6</f>
        <v>12</v>
      </c>
      <c r="E21" s="52">
        <f>+F21*12</f>
        <v>12000</v>
      </c>
      <c r="F21" s="36">
        <f>F20</f>
        <v>1000</v>
      </c>
      <c r="G21" s="37">
        <f>F21*(1-$F$8)</f>
        <v>975</v>
      </c>
      <c r="H21" s="19">
        <f>(1-(1/(1+($F$5/$F$6))^D21))/($F$5/$F$6)/(((1+($F$5/$F$6))^M21))</f>
        <v>11.332765535634078</v>
      </c>
      <c r="I21" s="15" t="s">
        <v>8</v>
      </c>
      <c r="J21" s="26">
        <f t="shared" ref="J21:J34" si="0">G21*H21</f>
        <v>11049.446397243226</v>
      </c>
      <c r="M21" s="1">
        <f>D20-1</f>
        <v>5</v>
      </c>
    </row>
    <row r="22" spans="2:13" x14ac:dyDescent="0.3">
      <c r="C22" s="49">
        <f t="shared" ref="C22:C34" si="1">C21+366</f>
        <v>44563</v>
      </c>
      <c r="D22" s="57">
        <f>$F$6</f>
        <v>12</v>
      </c>
      <c r="E22" s="52">
        <f>+F22*12</f>
        <v>12000</v>
      </c>
      <c r="F22" s="36">
        <f t="shared" ref="F22:F24" si="2">F21</f>
        <v>1000</v>
      </c>
      <c r="G22" s="37">
        <f>F22*(1-$F$8)</f>
        <v>975</v>
      </c>
      <c r="H22" s="19">
        <f>(1-(1/(1+($F$5/$F$6))^D22))/($F$5/$F$6)/(((1+($F$5/$F$6))^M22))</f>
        <v>10.674392371195642</v>
      </c>
      <c r="I22" s="15" t="s">
        <v>8</v>
      </c>
      <c r="J22" s="26">
        <f t="shared" si="0"/>
        <v>10407.532561915752</v>
      </c>
      <c r="M22" s="1">
        <f t="shared" ref="M22:M34" si="3">M21+D21</f>
        <v>17</v>
      </c>
    </row>
    <row r="23" spans="2:13" x14ac:dyDescent="0.3">
      <c r="C23" s="49">
        <f t="shared" si="1"/>
        <v>44929</v>
      </c>
      <c r="D23" s="57">
        <f>$F$6</f>
        <v>12</v>
      </c>
      <c r="E23" s="52">
        <f>+F23*12</f>
        <v>12000</v>
      </c>
      <c r="F23" s="36">
        <f t="shared" si="2"/>
        <v>1000</v>
      </c>
      <c r="G23" s="37">
        <f>F23*(1-$F$8)</f>
        <v>975</v>
      </c>
      <c r="H23" s="19">
        <f>(1-(1/(1+($F$5/$F$6))^D23))/($F$5/$F$6)/(((1+($F$5/$F$6))^M23))</f>
        <v>10.054267172118335</v>
      </c>
      <c r="I23" s="15" t="s">
        <v>8</v>
      </c>
      <c r="J23" s="26">
        <f t="shared" si="0"/>
        <v>9802.9104928153774</v>
      </c>
      <c r="M23" s="1">
        <f t="shared" si="3"/>
        <v>29</v>
      </c>
    </row>
    <row r="24" spans="2:13" x14ac:dyDescent="0.3">
      <c r="B24" s="29"/>
      <c r="C24" s="50">
        <f t="shared" si="1"/>
        <v>45295</v>
      </c>
      <c r="D24" s="58">
        <f>$F$6</f>
        <v>12</v>
      </c>
      <c r="E24" s="52">
        <f>+F24*12</f>
        <v>12000</v>
      </c>
      <c r="F24" s="36">
        <f t="shared" si="2"/>
        <v>1000</v>
      </c>
      <c r="G24" s="38">
        <f>F24*(1-$F$8)</f>
        <v>975</v>
      </c>
      <c r="H24" s="19">
        <f>(1-(1/(1+($F$5/$F$6))^D24))/($F$5/$F$6)/(((1+($F$5/$F$6))^M24))</f>
        <v>9.4701679358460247</v>
      </c>
      <c r="I24" s="15" t="s">
        <v>8</v>
      </c>
      <c r="J24" s="28">
        <f t="shared" si="0"/>
        <v>9233.4137374498732</v>
      </c>
      <c r="M24" s="1">
        <f t="shared" si="3"/>
        <v>41</v>
      </c>
    </row>
    <row r="25" spans="2:13" x14ac:dyDescent="0.3">
      <c r="B25" s="1" t="s">
        <v>18</v>
      </c>
      <c r="C25" s="49">
        <f t="shared" si="1"/>
        <v>45661</v>
      </c>
      <c r="D25" s="57">
        <f>$F$6</f>
        <v>12</v>
      </c>
      <c r="E25" s="53">
        <f t="shared" ref="E25:E34" si="4">+F25*12</f>
        <v>13200</v>
      </c>
      <c r="F25" s="39">
        <f>F24*1.1</f>
        <v>1100</v>
      </c>
      <c r="G25" s="37">
        <f>F25*(1-$F$8)</f>
        <v>1072.5</v>
      </c>
      <c r="H25" s="21">
        <f>(1-(1/(1+($F$5/$F$6))^D25))/($F$5/$F$6)/(((1+($F$5/$F$6))^M25))</f>
        <v>8.9200017463063528</v>
      </c>
      <c r="I25" s="22" t="s">
        <v>8</v>
      </c>
      <c r="J25" s="26">
        <f t="shared" si="0"/>
        <v>9566.7018729135634</v>
      </c>
      <c r="K25" s="20"/>
      <c r="M25" s="1">
        <f t="shared" si="3"/>
        <v>53</v>
      </c>
    </row>
    <row r="26" spans="2:13" x14ac:dyDescent="0.3">
      <c r="C26" s="49">
        <f t="shared" si="1"/>
        <v>46027</v>
      </c>
      <c r="D26" s="57">
        <f>$F$6</f>
        <v>12</v>
      </c>
      <c r="E26" s="52">
        <f t="shared" si="4"/>
        <v>13200</v>
      </c>
      <c r="F26" s="36">
        <f>F25</f>
        <v>1100</v>
      </c>
      <c r="G26" s="37">
        <f>F26*(1-$F$8)</f>
        <v>1072.5</v>
      </c>
      <c r="H26" s="19">
        <f>(1-(1/(1+($F$5/$F$6))^D26))/($F$5/$F$6)/(((1+($F$5/$F$6))^M26))</f>
        <v>8.40179727467528</v>
      </c>
      <c r="I26" s="15" t="s">
        <v>8</v>
      </c>
      <c r="J26" s="26">
        <f t="shared" si="0"/>
        <v>9010.9275770892382</v>
      </c>
      <c r="M26" s="1">
        <f t="shared" si="3"/>
        <v>65</v>
      </c>
    </row>
    <row r="27" spans="2:13" x14ac:dyDescent="0.3">
      <c r="C27" s="49">
        <f t="shared" si="1"/>
        <v>46393</v>
      </c>
      <c r="D27" s="57">
        <f>$F$6</f>
        <v>12</v>
      </c>
      <c r="E27" s="52">
        <f t="shared" si="4"/>
        <v>13200</v>
      </c>
      <c r="F27" s="36">
        <f t="shared" ref="F27:F29" si="5">F26</f>
        <v>1100</v>
      </c>
      <c r="G27" s="37">
        <f>F27*(1-$F$8)</f>
        <v>1072.5</v>
      </c>
      <c r="H27" s="19">
        <f>(1-(1/(1+($F$5/$F$6))^D27))/($F$5/$F$6)/(((1+($F$5/$F$6))^M27))</f>
        <v>7.9136977158072179</v>
      </c>
      <c r="I27" s="15" t="s">
        <v>8</v>
      </c>
      <c r="J27" s="26">
        <f t="shared" si="0"/>
        <v>8487.4408002032415</v>
      </c>
      <c r="M27" s="1">
        <f t="shared" si="3"/>
        <v>77</v>
      </c>
    </row>
    <row r="28" spans="2:13" x14ac:dyDescent="0.3">
      <c r="C28" s="49">
        <f t="shared" si="1"/>
        <v>46759</v>
      </c>
      <c r="D28" s="57">
        <f>$F$6</f>
        <v>12</v>
      </c>
      <c r="E28" s="52">
        <f t="shared" si="4"/>
        <v>13200</v>
      </c>
      <c r="F28" s="36">
        <f t="shared" si="5"/>
        <v>1100</v>
      </c>
      <c r="G28" s="37">
        <f>F28*(1-$F$8)</f>
        <v>1072.5</v>
      </c>
      <c r="H28" s="19">
        <f>(1-(1/(1+($F$5/$F$6))^D28))/($F$5/$F$6)/(((1+($F$5/$F$6))^M28))</f>
        <v>7.4539541350208101</v>
      </c>
      <c r="I28" s="15" t="s">
        <v>8</v>
      </c>
      <c r="J28" s="26">
        <f t="shared" si="0"/>
        <v>7994.3658098098185</v>
      </c>
      <c r="M28" s="1">
        <f t="shared" si="3"/>
        <v>89</v>
      </c>
    </row>
    <row r="29" spans="2:13" x14ac:dyDescent="0.3">
      <c r="B29" s="29"/>
      <c r="C29" s="50">
        <f t="shared" si="1"/>
        <v>47125</v>
      </c>
      <c r="D29" s="58">
        <f>$F$6</f>
        <v>12</v>
      </c>
      <c r="E29" s="52">
        <f t="shared" si="4"/>
        <v>13200</v>
      </c>
      <c r="F29" s="36">
        <f t="shared" si="5"/>
        <v>1100</v>
      </c>
      <c r="G29" s="38">
        <f>F29*(1-$F$8)</f>
        <v>1072.5</v>
      </c>
      <c r="H29" s="19">
        <f>(1-(1/(1+($F$5/$F$6))^D29))/($F$5/$F$6)/(((1+($F$5/$F$6))^M29))</f>
        <v>7.0209192014009636</v>
      </c>
      <c r="I29" s="15" t="s">
        <v>8</v>
      </c>
      <c r="J29" s="28">
        <f t="shared" si="0"/>
        <v>7529.9358435025333</v>
      </c>
      <c r="M29" s="1">
        <f t="shared" si="3"/>
        <v>101</v>
      </c>
    </row>
    <row r="30" spans="2:13" x14ac:dyDescent="0.3">
      <c r="B30" s="1" t="s">
        <v>19</v>
      </c>
      <c r="C30" s="49">
        <f t="shared" si="1"/>
        <v>47491</v>
      </c>
      <c r="D30" s="57">
        <f>$F$6</f>
        <v>12</v>
      </c>
      <c r="E30" s="53">
        <f t="shared" si="4"/>
        <v>14520</v>
      </c>
      <c r="F30" s="39">
        <f>F29*1.1</f>
        <v>1210</v>
      </c>
      <c r="G30" s="37">
        <f>F30*(1-$F$8)</f>
        <v>1179.75</v>
      </c>
      <c r="H30" s="21">
        <f>(1-(1/(1+($F$5/$F$6))^D30))/($F$5/$F$6)/(((1+($F$5/$F$6))^M30))</f>
        <v>6.6130412851625504</v>
      </c>
      <c r="I30" s="22" t="s">
        <v>8</v>
      </c>
      <c r="J30" s="26">
        <f t="shared" si="0"/>
        <v>7801.7354561705188</v>
      </c>
      <c r="K30" s="20"/>
      <c r="M30" s="1">
        <f t="shared" si="3"/>
        <v>113</v>
      </c>
    </row>
    <row r="31" spans="2:13" x14ac:dyDescent="0.3">
      <c r="C31" s="49">
        <f t="shared" si="1"/>
        <v>47857</v>
      </c>
      <c r="D31" s="57">
        <f>$F$6</f>
        <v>12</v>
      </c>
      <c r="E31" s="52">
        <f t="shared" si="4"/>
        <v>14520</v>
      </c>
      <c r="F31" s="36">
        <f>F30</f>
        <v>1210</v>
      </c>
      <c r="G31" s="37">
        <f>F31*(1-$F$8)</f>
        <v>1179.75</v>
      </c>
      <c r="H31" s="19">
        <f>(1-(1/(1+($F$5/$F$6))^D31))/($F$5/$F$6)/(((1+($F$5/$F$6))^M31))</f>
        <v>6.2288588979257824</v>
      </c>
      <c r="I31" s="15" t="s">
        <v>8</v>
      </c>
      <c r="J31" s="26">
        <f t="shared" si="0"/>
        <v>7348.496284827942</v>
      </c>
      <c r="M31" s="1">
        <f t="shared" si="3"/>
        <v>125</v>
      </c>
    </row>
    <row r="32" spans="2:13" x14ac:dyDescent="0.3">
      <c r="C32" s="49">
        <f t="shared" si="1"/>
        <v>48223</v>
      </c>
      <c r="D32" s="57">
        <f>$F$6</f>
        <v>12</v>
      </c>
      <c r="E32" s="52">
        <f t="shared" si="4"/>
        <v>14520</v>
      </c>
      <c r="F32" s="36">
        <f t="shared" ref="F32:F34" si="6">F31</f>
        <v>1210</v>
      </c>
      <c r="G32" s="37">
        <f>F32*(1-$F$8)</f>
        <v>1179.75</v>
      </c>
      <c r="H32" s="19">
        <f>(1-(1/(1+($F$5/$F$6))^D32))/($F$5/$F$6)/(((1+($F$5/$F$6))^M32))</f>
        <v>5.8669954559818702</v>
      </c>
      <c r="I32" s="15" t="s">
        <v>8</v>
      </c>
      <c r="J32" s="26">
        <f t="shared" si="0"/>
        <v>6921.5878891946113</v>
      </c>
      <c r="M32" s="1">
        <f t="shared" si="3"/>
        <v>137</v>
      </c>
    </row>
    <row r="33" spans="2:13" x14ac:dyDescent="0.3">
      <c r="C33" s="49">
        <f t="shared" si="1"/>
        <v>48589</v>
      </c>
      <c r="D33" s="57">
        <f>$F$6</f>
        <v>12</v>
      </c>
      <c r="E33" s="52">
        <f t="shared" si="4"/>
        <v>14520</v>
      </c>
      <c r="F33" s="36">
        <f t="shared" si="6"/>
        <v>1210</v>
      </c>
      <c r="G33" s="37">
        <f>F33*(1-$F$8)</f>
        <v>1179.75</v>
      </c>
      <c r="H33" s="19">
        <f>(1-(1/(1+($F$5/$F$6))^D33))/($F$5/$F$6)/(((1+($F$5/$F$6))^M33))</f>
        <v>5.5261543477850115</v>
      </c>
      <c r="I33" s="15" t="s">
        <v>8</v>
      </c>
      <c r="J33" s="26">
        <f t="shared" si="0"/>
        <v>6519.4805917993672</v>
      </c>
      <c r="M33" s="1">
        <f t="shared" si="3"/>
        <v>149</v>
      </c>
    </row>
    <row r="34" spans="2:13" x14ac:dyDescent="0.3">
      <c r="C34" s="49">
        <f t="shared" si="1"/>
        <v>48955</v>
      </c>
      <c r="D34" s="57">
        <f>$F$6</f>
        <v>12</v>
      </c>
      <c r="E34" s="52">
        <f t="shared" si="4"/>
        <v>14520</v>
      </c>
      <c r="F34" s="36">
        <f t="shared" si="6"/>
        <v>1210</v>
      </c>
      <c r="G34" s="37">
        <f>F34*(1-$F$8)</f>
        <v>1179.75</v>
      </c>
      <c r="H34" s="19">
        <f>(1-(1/(1+($F$5/$F$6))^D34))/($F$5/$F$6)/(((1+($F$5/$F$6))^M34))</f>
        <v>5.2051142879967403</v>
      </c>
      <c r="I34" s="15" t="s">
        <v>8</v>
      </c>
      <c r="J34" s="26">
        <f t="shared" si="0"/>
        <v>6140.7335812641541</v>
      </c>
      <c r="M34" s="1">
        <f t="shared" si="3"/>
        <v>161</v>
      </c>
    </row>
    <row r="35" spans="2:13" x14ac:dyDescent="0.3">
      <c r="B35" s="29"/>
      <c r="C35" s="50"/>
      <c r="D35" s="40"/>
      <c r="E35" s="54"/>
      <c r="F35" s="41"/>
      <c r="G35" s="38"/>
      <c r="H35" s="30"/>
      <c r="I35" s="31"/>
      <c r="J35" s="32"/>
      <c r="K35" s="29"/>
    </row>
    <row r="36" spans="2:13" ht="16.8" customHeight="1" x14ac:dyDescent="0.3">
      <c r="C36" s="23">
        <v>12784</v>
      </c>
      <c r="D36" s="55"/>
      <c r="E36" s="16"/>
      <c r="F36" s="86">
        <f>ROUND(H3*(1+F9/12)^SUM(D20:D35)*(1-F10),-4)</f>
        <v>0</v>
      </c>
      <c r="G36" s="14"/>
      <c r="H36" s="16">
        <f>1/(1+$F$5/F6)^SUM(D20:D35)</f>
        <v>0.41986072790569412</v>
      </c>
      <c r="I36" s="16"/>
      <c r="J36" s="17">
        <f>F36*H36</f>
        <v>0</v>
      </c>
      <c r="K36" s="16"/>
    </row>
    <row r="37" spans="2:13" x14ac:dyDescent="0.3">
      <c r="B37" s="10"/>
      <c r="C37" s="10"/>
      <c r="D37" s="10"/>
      <c r="E37" s="10"/>
      <c r="F37" s="24"/>
      <c r="G37" s="24"/>
      <c r="H37" s="10"/>
      <c r="I37" s="10"/>
      <c r="J37" s="18"/>
      <c r="K37" s="10"/>
    </row>
    <row r="38" spans="2:13" x14ac:dyDescent="0.3">
      <c r="B38" s="10" t="s">
        <v>32</v>
      </c>
      <c r="C38" s="10"/>
      <c r="D38" s="10"/>
      <c r="E38" s="10"/>
      <c r="F38" s="10"/>
      <c r="G38" s="10"/>
      <c r="H38" s="8" t="s">
        <v>9</v>
      </c>
      <c r="I38" s="8"/>
      <c r="J38" s="18">
        <f>ROUND(SUM(J20:J36),-4)</f>
        <v>120000</v>
      </c>
      <c r="K38" s="10"/>
    </row>
    <row r="40" spans="2:13" x14ac:dyDescent="0.3">
      <c r="B40" s="1" t="s">
        <v>23</v>
      </c>
    </row>
    <row r="41" spans="2:13" x14ac:dyDescent="0.3">
      <c r="B41" s="1" t="s">
        <v>24</v>
      </c>
      <c r="C41" s="25"/>
      <c r="D41" s="25"/>
      <c r="E41" s="25"/>
      <c r="F41" s="25"/>
      <c r="G41" s="25"/>
      <c r="H41" s="25"/>
      <c r="I41" s="25"/>
      <c r="J41" s="25"/>
      <c r="K41" s="25"/>
    </row>
    <row r="42" spans="2:13" ht="14.4" thickBot="1" x14ac:dyDescent="0.35">
      <c r="C42" s="25"/>
      <c r="D42" s="25"/>
      <c r="E42" s="25"/>
      <c r="F42" s="25"/>
      <c r="G42" s="25"/>
      <c r="H42" s="25"/>
      <c r="I42" s="25"/>
      <c r="J42" s="25"/>
      <c r="K42" s="25"/>
    </row>
    <row r="43" spans="2:13" ht="27.6" x14ac:dyDescent="0.3">
      <c r="D43" s="34" t="s">
        <v>33</v>
      </c>
      <c r="H43" s="34" t="s">
        <v>26</v>
      </c>
    </row>
    <row r="44" spans="2:13" ht="14.4" thickBot="1" x14ac:dyDescent="0.35">
      <c r="D44" s="56">
        <f>SUM(D20:D35)</f>
        <v>174</v>
      </c>
      <c r="H44" s="35">
        <f>SUM(H20:H35)</f>
        <v>116.60799369095534</v>
      </c>
    </row>
  </sheetData>
  <mergeCells count="3">
    <mergeCell ref="B13:K13"/>
    <mergeCell ref="B14:K14"/>
    <mergeCell ref="E16:F16"/>
  </mergeCells>
  <dataValidations count="3">
    <dataValidation type="list" allowBlank="1" showInputMessage="1" showErrorMessage="1" sqref="D16" xr:uid="{D7ECF692-0D25-49F6-B2C3-FFDDFA93EC6F}">
      <formula1>"Mos., Qtrs., Years"</formula1>
    </dataValidation>
    <dataValidation type="list" allowBlank="1" showInputMessage="1" showErrorMessage="1" sqref="F17" xr:uid="{334A04B1-51ED-4DFE-83A0-AEDBD98EB81A}">
      <formula1>"$ / Mo., $ / Qtr., $ / Yr."</formula1>
    </dataValidation>
    <dataValidation type="list" allowBlank="1" showInputMessage="1" showErrorMessage="1" sqref="F6" xr:uid="{DE0752FF-60C6-46FA-A7EE-8871F2521BD3}">
      <formula1>"1, 4, 12"</formula1>
    </dataValidation>
  </dataValidations>
  <printOptions horizontalCentered="1" verticalCentered="1"/>
  <pageMargins left="0" right="0" top="0.5" bottom="0.25" header="0.5" footer="0.5"/>
  <pageSetup scale="98" orientation="portrait" r:id="rId1"/>
  <headerFooter alignWithMargins="0"/>
  <ignoredErrors>
    <ignoredError sqref="E22:F3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F1BD94-9F12-4860-B19A-F26F68454901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3f1db3af-89d3-4183-968b-7d7543af6df2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e40c21ff-414b-46c6-bac0-ce14c80aaa8b"/>
  </ds:schemaRefs>
</ds:datastoreItem>
</file>

<file path=customXml/itemProps2.xml><?xml version="1.0" encoding="utf-8"?>
<ds:datastoreItem xmlns:ds="http://schemas.openxmlformats.org/officeDocument/2006/customXml" ds:itemID="{6819BDC6-446D-41C5-9FAC-7C5B29125B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24A784-6BF3-4275-B671-E12CBA6D71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LF Analysis - Billboard Income</vt:lpstr>
      <vt:lpstr>'LF Analysis - Billboard Income'!Print_Area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kmuel</dc:creator>
  <cp:lastModifiedBy>kmuel</cp:lastModifiedBy>
  <dcterms:created xsi:type="dcterms:W3CDTF">2020-03-08T17:33:04Z</dcterms:created>
  <dcterms:modified xsi:type="dcterms:W3CDTF">2020-09-07T16:57:03Z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