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defaultThemeVersion="124226"/>
  <mc:AlternateContent xmlns:mc="http://schemas.openxmlformats.org/markup-compatibility/2006">
    <mc:Choice Requires="x15">
      <x15ac:absPath xmlns:x15ac="http://schemas.microsoft.com/office/spreadsheetml/2010/11/ac" url="https://netorgft4146869-my.sharepoint.com/personal/mmartino_l3valuation_com/Documents/CARDS REDESIGN/public_html/cards/templates/ialibrary/"/>
    </mc:Choice>
  </mc:AlternateContent>
  <xr:revisionPtr revIDLastSave="0" documentId="8_{9C50A2AD-BEB2-418A-8A55-81CCA0CC9944}" xr6:coauthVersionLast="45" xr6:coauthVersionMax="45" xr10:uidLastSave="{00000000-0000-0000-0000-000000000000}"/>
  <bookViews>
    <workbookView xWindow="-120" yWindow="-120" windowWidth="29040" windowHeight="16440" tabRatio="781" activeTab="4" xr2:uid="{00000000-000D-0000-FFFF-FFFF00000000}"/>
  </bookViews>
  <sheets>
    <sheet name="Unit Mix Summary" sheetId="38" r:id="rId1"/>
    <sheet name="Rent Roll " sheetId="41" r:id="rId2"/>
    <sheet name="Rent Adjust" sheetId="61" r:id="rId3"/>
    <sheet name="Expense Comps" sheetId="60" r:id="rId4"/>
    <sheet name="Income Summary" sheetId="43" r:id="rId5"/>
  </sheets>
  <externalReferences>
    <externalReference r:id="rId6"/>
  </externalReferences>
  <definedNames>
    <definedName name="_Key1" localSheetId="3" hidden="1">'[1]4-1-01'!#REF!</definedName>
    <definedName name="_Key1" localSheetId="2" hidden="1">'[1]4-1-01'!#REF!</definedName>
    <definedName name="_Key1" localSheetId="1" hidden="1">'[1]4-1-01'!#REF!</definedName>
    <definedName name="_Key1" hidden="1">'[1]4-1-01'!#REF!</definedName>
    <definedName name="_Order1" hidden="1">255</definedName>
    <definedName name="AccessCode" hidden="1">""""</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Rents">'Rent Roll '!$L$15:$L$38</definedName>
    <definedName name="UnitTypes">'Rent Roll '!$C$15:$C$38</definedName>
  </definedNames>
  <calcPr calcId="191029"/>
  <customWorkbookViews>
    <customWorkbookView name="Dane L. Rivers - Personal View" guid="{52B671BD-09B6-425E-9748-EC9BFFDE0D48}" mergeInterval="0" personalView="1" maximized="1" windowWidth="1600" windowHeight="646" activeSheetId="1"/>
    <customWorkbookView name="Kurt M. Mueller, MAI - Personal View" guid="{824563B6-FB0A-4E14-8B77-D32E3BA08AD6}" mergeInterval="0" personalView="1" maximized="1" windowWidth="1050" windowHeight="715" activeSheetId="1"/>
    <customWorkbookView name="User - Personal View" guid="{091FE7BB-A7A6-4FE6-BBF6-2807EC0649D9}" mergeInterval="0" personalView="1" maximized="1" windowWidth="1020" windowHeight="596" activeSheetId="1"/>
    <customWorkbookView name="Kurt - Personal View" guid="{63506D70-FE4D-4EEE-B9FF-ADFB586186A1}" mergeInterval="0" personalView="1" maximized="1" windowWidth="1020" windowHeight="561" activeSheetId="1"/>
    <customWorkbookView name="Mark S. Basse - Personal View" guid="{7D3C0D8F-F0B6-49AD-B6CF-53492CDAB22C}" mergeInterval="0" personalView="1" maximized="1" windowWidth="1680" windowHeight="79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3" i="61" l="1"/>
  <c r="H151" i="61"/>
  <c r="H149" i="61"/>
  <c r="H147" i="61"/>
  <c r="H145" i="61"/>
  <c r="H135" i="61"/>
  <c r="H133" i="61"/>
  <c r="H131" i="61"/>
  <c r="H129" i="61"/>
  <c r="H127" i="61"/>
  <c r="H117" i="61"/>
  <c r="H115" i="61"/>
  <c r="H113" i="61"/>
  <c r="H111" i="61"/>
  <c r="H109" i="61"/>
  <c r="U45" i="41" l="1" a="1"/>
  <c r="U45" i="41" s="1"/>
  <c r="U46" i="41" a="1"/>
  <c r="U46" i="41" s="1"/>
  <c r="U47" i="41" a="1"/>
  <c r="U47" i="41" s="1"/>
  <c r="V45" i="41" a="1"/>
  <c r="V45" i="41" s="1"/>
  <c r="V46" i="41" a="1"/>
  <c r="V46" i="41" s="1"/>
  <c r="V47" i="41" a="1"/>
  <c r="V47" i="41" s="1"/>
  <c r="W45" i="41" a="1"/>
  <c r="W45" i="41" s="1"/>
  <c r="W46" i="41" a="1"/>
  <c r="W46" i="41" s="1"/>
  <c r="W47" i="41" a="1"/>
  <c r="W47" i="41" s="1"/>
  <c r="X45" i="41" a="1"/>
  <c r="X45" i="41" s="1"/>
  <c r="X46" i="41" a="1"/>
  <c r="X46" i="41" s="1"/>
  <c r="X47" i="41" a="1"/>
  <c r="X47" i="41" s="1"/>
  <c r="Y45" i="41" a="1"/>
  <c r="Y45" i="41" s="1"/>
  <c r="Y46" i="41" a="1"/>
  <c r="Y46" i="41" s="1"/>
  <c r="Y47" i="41" a="1"/>
  <c r="Y47" i="41" s="1"/>
  <c r="Z45" i="41" a="1"/>
  <c r="Z45" i="41" s="1"/>
  <c r="Z46" i="41" a="1"/>
  <c r="Z46" i="41" s="1"/>
  <c r="Z47" i="41" a="1"/>
  <c r="Z47" i="41" s="1"/>
  <c r="AA45" i="41" a="1"/>
  <c r="AA45" i="41" s="1"/>
  <c r="AA46" i="41" a="1"/>
  <c r="AA46" i="41" s="1"/>
  <c r="AA47" i="41" a="1"/>
  <c r="AA47" i="41" s="1"/>
  <c r="T47" i="41" a="1"/>
  <c r="T47" i="41" s="1"/>
  <c r="T46" i="41" a="1"/>
  <c r="T46" i="41" s="1"/>
  <c r="T45" i="41" a="1"/>
  <c r="T45" i="41" s="1"/>
  <c r="L8" i="41"/>
  <c r="B17" i="61" l="1"/>
  <c r="I8" i="41" l="1"/>
  <c r="U71" i="61" l="1"/>
  <c r="U53" i="61"/>
  <c r="U35" i="61"/>
  <c r="T143" i="61"/>
  <c r="U143" i="61"/>
  <c r="U125" i="61"/>
  <c r="T125" i="61"/>
  <c r="S143" i="61"/>
  <c r="S125" i="61"/>
  <c r="U107" i="61"/>
  <c r="T107" i="61"/>
  <c r="S107" i="61"/>
  <c r="U89" i="61"/>
  <c r="T89" i="61"/>
  <c r="S89" i="61"/>
  <c r="T71" i="61"/>
  <c r="S71" i="61"/>
  <c r="T53" i="61"/>
  <c r="S53" i="61"/>
  <c r="T35" i="61"/>
  <c r="S35" i="61"/>
  <c r="U17" i="61"/>
  <c r="S17" i="61" l="1"/>
  <c r="I17" i="61"/>
  <c r="T17" i="61"/>
  <c r="H19" i="61"/>
  <c r="J19" i="61" s="1"/>
  <c r="P19" i="61"/>
  <c r="Q19" i="61" s="1"/>
  <c r="H21" i="61"/>
  <c r="J21" i="61"/>
  <c r="P21" i="61"/>
  <c r="Q21" i="61"/>
  <c r="H23" i="61"/>
  <c r="J23" i="61" s="1"/>
  <c r="P23" i="61"/>
  <c r="Q23" i="61" s="1"/>
  <c r="S24" i="61"/>
  <c r="H25" i="61"/>
  <c r="J25" i="61" s="1"/>
  <c r="P25" i="61"/>
  <c r="Q25" i="61"/>
  <c r="H27" i="61"/>
  <c r="J27" i="61"/>
  <c r="P27" i="61"/>
  <c r="Q27" i="61"/>
  <c r="B35" i="61"/>
  <c r="I35" i="61"/>
  <c r="T37" i="61"/>
  <c r="T39" i="61" s="1"/>
  <c r="H37" i="61"/>
  <c r="S45" i="61" s="1"/>
  <c r="P37" i="61"/>
  <c r="Q37" i="61" s="1"/>
  <c r="H39" i="61"/>
  <c r="J39" i="61"/>
  <c r="P39" i="61"/>
  <c r="Q39" i="61"/>
  <c r="H41" i="61"/>
  <c r="J41" i="61"/>
  <c r="P41" i="61"/>
  <c r="Q41" i="61" s="1"/>
  <c r="S42" i="61"/>
  <c r="H43" i="61"/>
  <c r="J43" i="61"/>
  <c r="P43" i="61"/>
  <c r="Q43" i="61" s="1"/>
  <c r="H45" i="61"/>
  <c r="J45" i="61"/>
  <c r="P45" i="61"/>
  <c r="Q45" i="61"/>
  <c r="T45" i="61"/>
  <c r="B53" i="61"/>
  <c r="I53" i="61"/>
  <c r="J55" i="61"/>
  <c r="P55" i="61"/>
  <c r="Q55" i="61"/>
  <c r="T55" i="61"/>
  <c r="T57" i="61" s="1"/>
  <c r="J57" i="61"/>
  <c r="P57" i="61"/>
  <c r="Q57" i="61" s="1"/>
  <c r="J59" i="61"/>
  <c r="P59" i="61"/>
  <c r="Q59" i="61"/>
  <c r="S60" i="61"/>
  <c r="J61" i="61"/>
  <c r="P61" i="61"/>
  <c r="Q61" i="61"/>
  <c r="J63" i="61"/>
  <c r="P63" i="61"/>
  <c r="Q63" i="61" s="1"/>
  <c r="S63" i="61"/>
  <c r="T63" i="61"/>
  <c r="U63" i="61"/>
  <c r="B71" i="61"/>
  <c r="I71" i="61"/>
  <c r="S73" i="61"/>
  <c r="H73" i="61"/>
  <c r="J73" i="61"/>
  <c r="P73" i="61"/>
  <c r="Q73" i="61"/>
  <c r="T73" i="61"/>
  <c r="T75" i="61" s="1"/>
  <c r="H75" i="61"/>
  <c r="J75" i="61"/>
  <c r="P75" i="61"/>
  <c r="Q75" i="61" s="1"/>
  <c r="H77" i="61"/>
  <c r="J77" i="61" s="1"/>
  <c r="P77" i="61"/>
  <c r="Q77" i="61"/>
  <c r="S78" i="61"/>
  <c r="H79" i="61"/>
  <c r="J79" i="61" s="1"/>
  <c r="P79" i="61"/>
  <c r="Q79" i="61" s="1"/>
  <c r="H81" i="61"/>
  <c r="J81" i="61"/>
  <c r="P81" i="61"/>
  <c r="Q81" i="61" s="1"/>
  <c r="S81" i="61"/>
  <c r="B89" i="61"/>
  <c r="I89" i="61"/>
  <c r="H91" i="61"/>
  <c r="J91" i="61" s="1"/>
  <c r="P91" i="61"/>
  <c r="Q91" i="61"/>
  <c r="T91" i="61"/>
  <c r="T93" i="61" s="1"/>
  <c r="H93" i="61"/>
  <c r="J93" i="61" s="1"/>
  <c r="P93" i="61"/>
  <c r="Q93" i="61"/>
  <c r="H95" i="61"/>
  <c r="J95" i="61"/>
  <c r="P95" i="61"/>
  <c r="Q95" i="61" s="1"/>
  <c r="S96" i="61"/>
  <c r="H97" i="61"/>
  <c r="J97" i="61" s="1"/>
  <c r="P97" i="61"/>
  <c r="Q97" i="61" s="1"/>
  <c r="H99" i="61"/>
  <c r="J99" i="61" s="1"/>
  <c r="P99" i="61"/>
  <c r="Q99" i="61"/>
  <c r="B107" i="61"/>
  <c r="C107" i="61"/>
  <c r="I107" i="61"/>
  <c r="J109" i="61"/>
  <c r="P109" i="61"/>
  <c r="Q109" i="61" s="1"/>
  <c r="T109" i="61"/>
  <c r="T111" i="61" s="1"/>
  <c r="J111" i="61"/>
  <c r="P111" i="61"/>
  <c r="Q111" i="61" s="1"/>
  <c r="J113" i="61"/>
  <c r="P113" i="61"/>
  <c r="Q113" i="61" s="1"/>
  <c r="S114" i="61"/>
  <c r="J115" i="61"/>
  <c r="P115" i="61"/>
  <c r="Q115" i="61" s="1"/>
  <c r="J117" i="61"/>
  <c r="P117" i="61"/>
  <c r="Q117" i="61"/>
  <c r="S117" i="61"/>
  <c r="T117" i="61"/>
  <c r="U117" i="61"/>
  <c r="B125" i="61"/>
  <c r="C125" i="61"/>
  <c r="H125" i="61" s="1"/>
  <c r="I125" i="61"/>
  <c r="J127" i="61"/>
  <c r="P127" i="61"/>
  <c r="Q127" i="61" s="1"/>
  <c r="S127" i="61"/>
  <c r="S129" i="61" s="1"/>
  <c r="T127" i="61"/>
  <c r="T129" i="61" s="1"/>
  <c r="J129" i="61"/>
  <c r="P129" i="61"/>
  <c r="Q129" i="61" s="1"/>
  <c r="J131" i="61"/>
  <c r="P131" i="61"/>
  <c r="Q131" i="61" s="1"/>
  <c r="S132" i="61"/>
  <c r="J133" i="61"/>
  <c r="P133" i="61"/>
  <c r="Q133" i="61" s="1"/>
  <c r="J135" i="61"/>
  <c r="P135" i="61"/>
  <c r="Q135" i="61"/>
  <c r="S135" i="61"/>
  <c r="T135" i="61"/>
  <c r="U135" i="61"/>
  <c r="B143" i="61"/>
  <c r="I143" i="61"/>
  <c r="J145" i="61"/>
  <c r="P145" i="61"/>
  <c r="Q145" i="61" s="1"/>
  <c r="S145" i="61"/>
  <c r="S147" i="61" s="1"/>
  <c r="J147" i="61"/>
  <c r="P147" i="61"/>
  <c r="Q147" i="61"/>
  <c r="J149" i="61"/>
  <c r="P149" i="61"/>
  <c r="Q149" i="61"/>
  <c r="S150" i="61"/>
  <c r="J151" i="61"/>
  <c r="P151" i="61"/>
  <c r="Q151" i="61" s="1"/>
  <c r="J153" i="61"/>
  <c r="P153" i="61"/>
  <c r="Q153" i="61" s="1"/>
  <c r="S153" i="61"/>
  <c r="T153" i="61"/>
  <c r="U153" i="61"/>
  <c r="U129" i="61" l="1"/>
  <c r="J125" i="61" s="1"/>
  <c r="U127" i="61"/>
  <c r="C35" i="61"/>
  <c r="H35" i="61" s="1"/>
  <c r="S37" i="61"/>
  <c r="S39" i="61" s="1"/>
  <c r="U39" i="61" s="1"/>
  <c r="J35" i="61" s="1"/>
  <c r="C17" i="61"/>
  <c r="H17" i="61" s="1"/>
  <c r="U73" i="61"/>
  <c r="S75" i="61"/>
  <c r="T99" i="61"/>
  <c r="S91" i="61"/>
  <c r="S55" i="61"/>
  <c r="J37" i="61"/>
  <c r="T145" i="61"/>
  <c r="T147" i="61" s="1"/>
  <c r="S99" i="61"/>
  <c r="C71" i="61"/>
  <c r="H71" i="61" s="1"/>
  <c r="C53" i="61"/>
  <c r="U27" i="61"/>
  <c r="T19" i="61"/>
  <c r="T21" i="61" s="1"/>
  <c r="U99" i="61"/>
  <c r="S109" i="61"/>
  <c r="H107" i="61" s="1"/>
  <c r="C89" i="61"/>
  <c r="T27" i="61"/>
  <c r="S19" i="61"/>
  <c r="C143" i="61"/>
  <c r="H143" i="61" s="1"/>
  <c r="U45" i="61"/>
  <c r="S27" i="61"/>
  <c r="U81" i="61"/>
  <c r="T81" i="61"/>
  <c r="H89" i="61" l="1"/>
  <c r="H53" i="61"/>
  <c r="U37" i="61"/>
  <c r="U145" i="61"/>
  <c r="S111" i="61"/>
  <c r="U109" i="61"/>
  <c r="S21" i="61"/>
  <c r="U19" i="61"/>
  <c r="U55" i="61"/>
  <c r="S57" i="61"/>
  <c r="U75" i="61"/>
  <c r="J71" i="61" s="1"/>
  <c r="U91" i="61"/>
  <c r="S93" i="61"/>
  <c r="U147" i="61"/>
  <c r="J143" i="61" s="1"/>
  <c r="U57" i="61" l="1"/>
  <c r="J53" i="61" s="1"/>
  <c r="U21" i="61"/>
  <c r="J17" i="61" s="1"/>
  <c r="U111" i="61"/>
  <c r="J107" i="61"/>
  <c r="U93" i="61"/>
  <c r="J89" i="61" s="1"/>
  <c r="AA43" i="41" l="1"/>
  <c r="Z43" i="41"/>
  <c r="Y43" i="41"/>
  <c r="X43" i="41"/>
  <c r="W43" i="41"/>
  <c r="V43" i="41"/>
  <c r="U43" i="41"/>
  <c r="T43" i="41"/>
  <c r="F19" i="43" l="1"/>
  <c r="B16" i="41"/>
  <c r="B17" i="41" s="1"/>
  <c r="B18" i="41" s="1"/>
  <c r="P31" i="41"/>
  <c r="Q31" i="41" s="1"/>
  <c r="E31" i="41"/>
  <c r="M31" i="41" s="1"/>
  <c r="C31" i="41"/>
  <c r="P37" i="41"/>
  <c r="Q37" i="41" s="1"/>
  <c r="E37" i="41"/>
  <c r="M37" i="41" s="1"/>
  <c r="C37" i="41"/>
  <c r="P34" i="41"/>
  <c r="Q34" i="41" s="1"/>
  <c r="E34" i="41"/>
  <c r="M34" i="41" s="1"/>
  <c r="C34" i="41"/>
  <c r="P28" i="41"/>
  <c r="Q28" i="41" s="1"/>
  <c r="E28" i="41"/>
  <c r="M28" i="41" s="1"/>
  <c r="C28" i="41"/>
  <c r="P25" i="41"/>
  <c r="Q25" i="41" s="1"/>
  <c r="E25" i="41"/>
  <c r="O25" i="41" s="1"/>
  <c r="C25" i="41"/>
  <c r="P22" i="41"/>
  <c r="Q22" i="41" s="1"/>
  <c r="E22" i="41"/>
  <c r="O22" i="41" s="1"/>
  <c r="C22" i="41"/>
  <c r="P19" i="41"/>
  <c r="Q19" i="41" s="1"/>
  <c r="E19" i="41"/>
  <c r="O19" i="41" s="1"/>
  <c r="C19" i="41"/>
  <c r="P16" i="41"/>
  <c r="Q16" i="41" s="1"/>
  <c r="E16" i="41"/>
  <c r="M16" i="41" s="1"/>
  <c r="C16" i="41"/>
  <c r="B19" i="41" l="1"/>
  <c r="B20" i="41" s="1"/>
  <c r="B21" i="41" s="1"/>
  <c r="B22" i="41" s="1"/>
  <c r="B23" i="41" s="1"/>
  <c r="B24" i="41" s="1"/>
  <c r="B25" i="41" s="1"/>
  <c r="B26" i="41" s="1"/>
  <c r="B27" i="41" s="1"/>
  <c r="B28" i="41" s="1"/>
  <c r="B29" i="41" s="1"/>
  <c r="B30" i="41" s="1"/>
  <c r="B31" i="41" s="1"/>
  <c r="B32" i="41" s="1"/>
  <c r="B33" i="41" s="1"/>
  <c r="B34" i="41" s="1"/>
  <c r="B35" i="41" s="1"/>
  <c r="B36" i="41" s="1"/>
  <c r="B37" i="41" s="1"/>
  <c r="B38" i="41" s="1"/>
  <c r="O37" i="41"/>
  <c r="O31" i="41"/>
  <c r="O34" i="41"/>
  <c r="O28" i="41"/>
  <c r="M25" i="41"/>
  <c r="O16" i="41"/>
  <c r="M22" i="41"/>
  <c r="M19" i="41"/>
  <c r="G43" i="41" l="1"/>
  <c r="L40" i="41"/>
  <c r="H46" i="41" s="1"/>
  <c r="N40" i="41"/>
  <c r="H47" i="41" s="1"/>
  <c r="E35" i="41"/>
  <c r="E33" i="41"/>
  <c r="O33" i="41" s="1"/>
  <c r="C35" i="41"/>
  <c r="C33" i="41"/>
  <c r="P35" i="41"/>
  <c r="Q35" i="41" s="1"/>
  <c r="P33" i="41"/>
  <c r="Q33" i="41" s="1"/>
  <c r="P38" i="41"/>
  <c r="Q38" i="41" s="1"/>
  <c r="P32" i="41"/>
  <c r="Q32" i="41" s="1"/>
  <c r="P29" i="41"/>
  <c r="Q29" i="41" s="1"/>
  <c r="P26" i="41"/>
  <c r="Q26" i="41" s="1"/>
  <c r="P23" i="41"/>
  <c r="Q23" i="41" s="1"/>
  <c r="P20" i="41"/>
  <c r="Q20" i="41" s="1"/>
  <c r="P17" i="41"/>
  <c r="Q17" i="41" s="1"/>
  <c r="C38" i="41"/>
  <c r="E38" i="41"/>
  <c r="O38" i="41" s="1"/>
  <c r="C32" i="41"/>
  <c r="E32" i="41"/>
  <c r="C29" i="41"/>
  <c r="E29" i="41"/>
  <c r="C26" i="41"/>
  <c r="E26" i="41"/>
  <c r="C23" i="41"/>
  <c r="E23" i="41"/>
  <c r="C20" i="41"/>
  <c r="E20" i="41"/>
  <c r="O20" i="41" s="1"/>
  <c r="C17" i="41"/>
  <c r="E17" i="41"/>
  <c r="O17" i="41" s="1"/>
  <c r="E36" i="41"/>
  <c r="M36" i="41" s="1"/>
  <c r="E30" i="41"/>
  <c r="E27" i="41"/>
  <c r="E24" i="41"/>
  <c r="E21" i="41"/>
  <c r="E18" i="41"/>
  <c r="C15" i="41"/>
  <c r="C18" i="41"/>
  <c r="C21" i="41"/>
  <c r="C24" i="41"/>
  <c r="C27" i="41"/>
  <c r="C30" i="41"/>
  <c r="C36" i="41"/>
  <c r="P36" i="41"/>
  <c r="Q36" i="41" s="1"/>
  <c r="E15" i="41"/>
  <c r="P15" i="41"/>
  <c r="Q15" i="41" s="1"/>
  <c r="O23" i="41" l="1"/>
  <c r="O35" i="41"/>
  <c r="M29" i="41"/>
  <c r="C18" i="38"/>
  <c r="M26" i="41"/>
  <c r="M32" i="41"/>
  <c r="E15" i="38"/>
  <c r="M15" i="41"/>
  <c r="G44" i="41"/>
  <c r="M35" i="41"/>
  <c r="M33" i="41"/>
  <c r="M23" i="41"/>
  <c r="O26" i="41"/>
  <c r="O29" i="41"/>
  <c r="M17" i="41"/>
  <c r="O32" i="41"/>
  <c r="M38" i="41"/>
  <c r="M20" i="41"/>
  <c r="O36" i="41"/>
  <c r="O15" i="41"/>
  <c r="E16" i="38" l="1"/>
  <c r="E13" i="38"/>
  <c r="E10" i="38"/>
  <c r="E11" i="38"/>
  <c r="E9" i="38"/>
  <c r="M29" i="43" l="1"/>
  <c r="V26" i="43"/>
  <c r="V27" i="43"/>
  <c r="V28" i="43"/>
  <c r="V29" i="43"/>
  <c r="V30" i="43"/>
  <c r="V31" i="43"/>
  <c r="V32" i="43"/>
  <c r="V25" i="43"/>
  <c r="K38" i="43"/>
  <c r="F32" i="43"/>
  <c r="M31" i="43"/>
  <c r="I30" i="43"/>
  <c r="M28" i="43"/>
  <c r="F27" i="43"/>
  <c r="I26" i="43"/>
  <c r="I25" i="43"/>
  <c r="H15" i="43"/>
  <c r="H14" i="43"/>
  <c r="O36" i="60" l="1"/>
  <c r="K36" i="60"/>
  <c r="C36" i="60"/>
  <c r="I40" i="41"/>
  <c r="H40" i="41"/>
  <c r="G36" i="60" l="1"/>
  <c r="K27" i="60"/>
  <c r="K28" i="60" s="1"/>
  <c r="G27" i="60"/>
  <c r="G28" i="60" s="1"/>
  <c r="C27" i="60"/>
  <c r="C28" i="60" s="1"/>
  <c r="R25" i="60"/>
  <c r="Q25" i="60"/>
  <c r="P25" i="60"/>
  <c r="N25" i="60"/>
  <c r="M25" i="60"/>
  <c r="L25" i="60"/>
  <c r="J25" i="60"/>
  <c r="I25" i="60"/>
  <c r="H25" i="60"/>
  <c r="F25" i="60"/>
  <c r="E25" i="60"/>
  <c r="D25" i="60"/>
  <c r="U25" i="60" s="1"/>
  <c r="N24" i="60"/>
  <c r="M24" i="60"/>
  <c r="L24" i="60"/>
  <c r="T24" i="60" s="1"/>
  <c r="J24" i="60"/>
  <c r="I24" i="60"/>
  <c r="H24" i="60"/>
  <c r="R23" i="60"/>
  <c r="Q23" i="60"/>
  <c r="P23" i="60"/>
  <c r="N23" i="60"/>
  <c r="M23" i="60"/>
  <c r="L23" i="60"/>
  <c r="U23" i="60" s="1"/>
  <c r="J23" i="60"/>
  <c r="I23" i="60"/>
  <c r="H23" i="60"/>
  <c r="R22" i="60"/>
  <c r="Q22" i="60"/>
  <c r="P22" i="60"/>
  <c r="N22" i="60"/>
  <c r="M22" i="60"/>
  <c r="L22" i="60"/>
  <c r="U22" i="60" s="1"/>
  <c r="J22" i="60"/>
  <c r="I22" i="60"/>
  <c r="H22" i="60"/>
  <c r="R21" i="60"/>
  <c r="Q21" i="60"/>
  <c r="P21" i="60"/>
  <c r="N21" i="60"/>
  <c r="M21" i="60"/>
  <c r="L21" i="60"/>
  <c r="J21" i="60"/>
  <c r="I21" i="60"/>
  <c r="H21" i="60"/>
  <c r="F21" i="60"/>
  <c r="E21" i="60"/>
  <c r="D21" i="60"/>
  <c r="R20" i="60"/>
  <c r="Q20" i="60"/>
  <c r="P20" i="60"/>
  <c r="N20" i="60"/>
  <c r="M20" i="60"/>
  <c r="L20" i="60"/>
  <c r="J20" i="60"/>
  <c r="I20" i="60"/>
  <c r="H20" i="60"/>
  <c r="F20" i="60"/>
  <c r="E20" i="60"/>
  <c r="D20" i="60"/>
  <c r="U19" i="60"/>
  <c r="T19" i="60"/>
  <c r="S19" i="60"/>
  <c r="O19" i="60"/>
  <c r="J19" i="60"/>
  <c r="I19" i="60"/>
  <c r="H19" i="60"/>
  <c r="T18" i="60"/>
  <c r="S18" i="60"/>
  <c r="O18" i="60"/>
  <c r="J18" i="60"/>
  <c r="I18" i="60"/>
  <c r="H18" i="60"/>
  <c r="R17" i="60"/>
  <c r="Q17" i="60"/>
  <c r="P17" i="60"/>
  <c r="AG16" i="60" s="1"/>
  <c r="N17" i="60"/>
  <c r="M17" i="60"/>
  <c r="L17" i="60"/>
  <c r="AF16" i="60" s="1"/>
  <c r="J17" i="60"/>
  <c r="I17" i="60"/>
  <c r="H17" i="60"/>
  <c r="F17" i="60"/>
  <c r="E17" i="60"/>
  <c r="D17" i="60"/>
  <c r="AE16" i="60" s="1"/>
  <c r="R16" i="60"/>
  <c r="Q16" i="60"/>
  <c r="P16" i="60"/>
  <c r="AG14" i="60" s="1"/>
  <c r="N16" i="60"/>
  <c r="M16" i="60"/>
  <c r="L16" i="60"/>
  <c r="AF14" i="60" s="1"/>
  <c r="J16" i="60"/>
  <c r="I16" i="60"/>
  <c r="H16" i="60"/>
  <c r="F16" i="60"/>
  <c r="E16" i="60"/>
  <c r="D16" i="60"/>
  <c r="R15" i="60"/>
  <c r="Q15" i="60"/>
  <c r="P15" i="60"/>
  <c r="N15" i="60"/>
  <c r="M15" i="60"/>
  <c r="L15" i="60"/>
  <c r="J15" i="60"/>
  <c r="I15" i="60"/>
  <c r="H15" i="60"/>
  <c r="F15" i="60"/>
  <c r="E15" i="60"/>
  <c r="D15" i="60"/>
  <c r="R14" i="60"/>
  <c r="Q14" i="60"/>
  <c r="P14" i="60"/>
  <c r="N14" i="60"/>
  <c r="M14" i="60"/>
  <c r="L14" i="60"/>
  <c r="J14" i="60"/>
  <c r="I14" i="60"/>
  <c r="H14" i="60"/>
  <c r="F14" i="60"/>
  <c r="E14" i="60"/>
  <c r="D14" i="60"/>
  <c r="R13" i="60"/>
  <c r="Q13" i="60"/>
  <c r="P13" i="60"/>
  <c r="N13" i="60"/>
  <c r="M13" i="60"/>
  <c r="L13" i="60"/>
  <c r="J13" i="60"/>
  <c r="I13" i="60"/>
  <c r="H13" i="60"/>
  <c r="F13" i="60"/>
  <c r="E13" i="60"/>
  <c r="D13" i="60"/>
  <c r="R12" i="60"/>
  <c r="Q12" i="60"/>
  <c r="P12" i="60"/>
  <c r="N12" i="60"/>
  <c r="M12" i="60"/>
  <c r="L12" i="60"/>
  <c r="J12" i="60"/>
  <c r="I12" i="60"/>
  <c r="H12" i="60"/>
  <c r="F12" i="60"/>
  <c r="E12" i="60"/>
  <c r="D12" i="60"/>
  <c r="T12" i="60" s="1"/>
  <c r="R9" i="60"/>
  <c r="Q9" i="60"/>
  <c r="P9" i="60"/>
  <c r="N9" i="60"/>
  <c r="M9" i="60"/>
  <c r="L9" i="60"/>
  <c r="J9" i="60"/>
  <c r="I9" i="60"/>
  <c r="H9" i="60"/>
  <c r="F9" i="60"/>
  <c r="E9" i="60"/>
  <c r="D9" i="60"/>
  <c r="T14" i="60" l="1"/>
  <c r="T16" i="60"/>
  <c r="AE14" i="60"/>
  <c r="E27" i="60"/>
  <c r="E28" i="60" s="1"/>
  <c r="AA16" i="60"/>
  <c r="Z16" i="60"/>
  <c r="Y16" i="60"/>
  <c r="S25" i="60"/>
  <c r="T9" i="60"/>
  <c r="T20" i="60"/>
  <c r="T21" i="60"/>
  <c r="U13" i="60"/>
  <c r="S16" i="60"/>
  <c r="O27" i="60"/>
  <c r="O28" i="60" s="1"/>
  <c r="S22" i="60"/>
  <c r="N27" i="60"/>
  <c r="N28" i="60" s="1"/>
  <c r="S14" i="60"/>
  <c r="M27" i="60"/>
  <c r="M28" i="60" s="1"/>
  <c r="U15" i="60"/>
  <c r="P27" i="60"/>
  <c r="P28" i="60" s="1"/>
  <c r="T15" i="60"/>
  <c r="Q27" i="60"/>
  <c r="Q28" i="60" s="1"/>
  <c r="U14" i="60"/>
  <c r="S9" i="60"/>
  <c r="H27" i="60"/>
  <c r="H28" i="60" s="1"/>
  <c r="R27" i="60"/>
  <c r="R28" i="60" s="1"/>
  <c r="U17" i="60"/>
  <c r="S21" i="60"/>
  <c r="T22" i="60"/>
  <c r="U24" i="60"/>
  <c r="F27" i="60"/>
  <c r="U20" i="60"/>
  <c r="S23" i="60"/>
  <c r="T25" i="60"/>
  <c r="S12" i="60"/>
  <c r="I27" i="60"/>
  <c r="I28" i="60" s="1"/>
  <c r="J27" i="60"/>
  <c r="J28" i="60" s="1"/>
  <c r="U12" i="60"/>
  <c r="U9" i="60"/>
  <c r="U21" i="60"/>
  <c r="D27" i="60"/>
  <c r="D28" i="60" s="1"/>
  <c r="L27" i="60"/>
  <c r="L28" i="60" s="1"/>
  <c r="U16" i="60"/>
  <c r="S20" i="60"/>
  <c r="T23" i="60"/>
  <c r="S15" i="60"/>
  <c r="S13" i="60"/>
  <c r="S17" i="60"/>
  <c r="T13" i="60"/>
  <c r="T17" i="60"/>
  <c r="S24" i="60"/>
  <c r="AA14" i="60" l="1"/>
  <c r="Z14" i="60"/>
  <c r="Y14" i="60"/>
  <c r="S28" i="60"/>
  <c r="U28" i="60"/>
  <c r="F28" i="60"/>
  <c r="T28" i="60"/>
  <c r="S27" i="60"/>
  <c r="U27" i="60"/>
  <c r="T27" i="60"/>
  <c r="E12" i="38" l="1"/>
  <c r="E14" i="38" l="1"/>
  <c r="E18" i="38" s="1"/>
  <c r="I8" i="43" l="1"/>
  <c r="E25" i="38"/>
  <c r="E20" i="38"/>
  <c r="O18" i="41" l="1"/>
  <c r="O21" i="41"/>
  <c r="O24" i="41"/>
  <c r="O27" i="41"/>
  <c r="O30" i="41"/>
  <c r="M24" i="41"/>
  <c r="M21" i="41"/>
  <c r="M18" i="41"/>
  <c r="I13" i="43"/>
  <c r="P30" i="41"/>
  <c r="M30" i="41"/>
  <c r="Q30" i="41" l="1"/>
  <c r="I47" i="41"/>
  <c r="I46" i="41"/>
  <c r="L47" i="41" l="1"/>
  <c r="L46" i="41"/>
  <c r="K13" i="43" l="1"/>
  <c r="P27" i="41"/>
  <c r="Q27" i="41" s="1"/>
  <c r="P24" i="41"/>
  <c r="Q24" i="41" s="1"/>
  <c r="P21" i="41"/>
  <c r="Q21" i="41" s="1"/>
  <c r="P18" i="41"/>
  <c r="Q18" i="41" s="1"/>
  <c r="I7" i="43"/>
  <c r="I31" i="43" s="1"/>
  <c r="Q40" i="41" l="1"/>
  <c r="M30" i="43"/>
  <c r="M26" i="43"/>
  <c r="K14" i="43"/>
  <c r="M25" i="43"/>
  <c r="I29" i="43"/>
  <c r="M37" i="43"/>
  <c r="K15" i="43"/>
  <c r="M13" i="43"/>
  <c r="G45" i="41"/>
  <c r="E21" i="38"/>
  <c r="E23" i="38"/>
  <c r="D18" i="38"/>
  <c r="K17" i="43" l="1"/>
  <c r="M17" i="43" s="1"/>
  <c r="J46" i="41"/>
  <c r="J47" i="41"/>
  <c r="M27" i="41"/>
  <c r="K19" i="43" l="1"/>
  <c r="M19" i="43" s="1"/>
  <c r="K21" i="43" l="1"/>
  <c r="Q31" i="43" s="1"/>
  <c r="O19" i="43"/>
  <c r="Q19" i="43"/>
  <c r="O26" i="43"/>
  <c r="O13" i="43"/>
  <c r="O25" i="43"/>
  <c r="O29" i="43"/>
  <c r="O31" i="43"/>
  <c r="O30" i="43"/>
  <c r="O17" i="43"/>
  <c r="M21" i="43" l="1"/>
  <c r="I27" i="43"/>
  <c r="M27" i="43" s="1"/>
  <c r="I32" i="43"/>
  <c r="M32" i="43" s="1"/>
  <c r="Q30" i="43"/>
  <c r="O21" i="43"/>
  <c r="Q29" i="43"/>
  <c r="Q25" i="43"/>
  <c r="Q26" i="43"/>
  <c r="Q21" i="43"/>
  <c r="I28" i="43"/>
  <c r="Q27" i="43" l="1"/>
  <c r="O27" i="43"/>
  <c r="Q32" i="43"/>
  <c r="O32" i="43"/>
  <c r="K33" i="43"/>
  <c r="M33" i="43" s="1"/>
  <c r="O28" i="43"/>
  <c r="Q28" i="43"/>
  <c r="O33" i="43" l="1"/>
  <c r="K36" i="43"/>
  <c r="K41" i="43" s="1"/>
  <c r="Q33" i="43"/>
  <c r="O36" i="43" l="1"/>
  <c r="M36" i="43"/>
  <c r="Q36" i="43"/>
  <c r="M41" i="43"/>
  <c r="O41" i="43"/>
</calcChain>
</file>

<file path=xl/sharedStrings.xml><?xml version="1.0" encoding="utf-8"?>
<sst xmlns="http://schemas.openxmlformats.org/spreadsheetml/2006/main" count="842" uniqueCount="216">
  <si>
    <t>Location</t>
  </si>
  <si>
    <t>No. of Units</t>
  </si>
  <si>
    <t>Average Unit Size (SF)</t>
  </si>
  <si>
    <t>Units</t>
  </si>
  <si>
    <t>Year Built</t>
  </si>
  <si>
    <t>Rent</t>
  </si>
  <si>
    <t>Size</t>
  </si>
  <si>
    <t xml:space="preserve"> </t>
  </si>
  <si>
    <t>Unit Room Count</t>
  </si>
  <si>
    <t xml:space="preserve">Unit </t>
  </si>
  <si>
    <t>Unit</t>
  </si>
  <si>
    <t>Actual</t>
  </si>
  <si>
    <t>Market</t>
  </si>
  <si>
    <t xml:space="preserve">Rent </t>
  </si>
  <si>
    <t>Number</t>
  </si>
  <si>
    <t>Type</t>
  </si>
  <si>
    <t>Size (SF)</t>
  </si>
  <si>
    <t>Inspected</t>
  </si>
  <si>
    <t>Total</t>
  </si>
  <si>
    <t>Bdrm</t>
  </si>
  <si>
    <t>Bath</t>
  </si>
  <si>
    <t>Vacant</t>
  </si>
  <si>
    <t>Forecast</t>
  </si>
  <si>
    <t>Variance</t>
  </si>
  <si>
    <t>Total Units</t>
  </si>
  <si>
    <t>SF</t>
  </si>
  <si>
    <t>Rent /</t>
  </si>
  <si>
    <t>Estimate</t>
  </si>
  <si>
    <t>STABILIZED MARKET VALUATION</t>
  </si>
  <si>
    <t>VIA THE INCOME APPROACH</t>
  </si>
  <si>
    <t>ASSUMPTIONS</t>
  </si>
  <si>
    <t xml:space="preserve">   Pro Forma Income and Expenses</t>
  </si>
  <si>
    <t>Date of Value</t>
  </si>
  <si>
    <t>$ / Unit</t>
  </si>
  <si>
    <t>$ / SF</t>
  </si>
  <si>
    <t>%</t>
  </si>
  <si>
    <t>REVENUE SUMMARY</t>
  </si>
  <si>
    <t>POTENTIAL GROSS INCOME</t>
  </si>
  <si>
    <t>TOTAL POTENTIAL GROSS INCOME</t>
  </si>
  <si>
    <t xml:space="preserve">LESS: </t>
  </si>
  <si>
    <t>Vacancy and Collection Loss:</t>
  </si>
  <si>
    <t>EFFECTIVE GROSS INCOME</t>
  </si>
  <si>
    <t>OPERATING EXPENSE SUMMARY</t>
  </si>
  <si>
    <t xml:space="preserve">  -  Real Property Taxes</t>
  </si>
  <si>
    <t xml:space="preserve">  -  Property Insurance</t>
  </si>
  <si>
    <t xml:space="preserve">  -  Advertising</t>
  </si>
  <si>
    <t xml:space="preserve">  -  Repairs and Maintenance</t>
  </si>
  <si>
    <t xml:space="preserve">  -  Utilities</t>
  </si>
  <si>
    <t xml:space="preserve">  -  Miscellaneous</t>
  </si>
  <si>
    <t xml:space="preserve">  -  Reserves for Capital Repairs and Replacements:</t>
  </si>
  <si>
    <t>TOTAL OPERATING EXPENSES</t>
  </si>
  <si>
    <t>NET OPERATING INCOME</t>
  </si>
  <si>
    <t>DIVIDED BY DIRECT CAPITALIZATION RATE:</t>
  </si>
  <si>
    <t>PROPERTRY VIA THE  INCOME CAPITALIZATION APPROACH</t>
  </si>
  <si>
    <t>Actual to</t>
  </si>
  <si>
    <t>STATISTICS</t>
  </si>
  <si>
    <t>CATEGORY</t>
  </si>
  <si>
    <t>PER UNIT</t>
  </si>
  <si>
    <t>INCOME</t>
  </si>
  <si>
    <t>EGI</t>
  </si>
  <si>
    <t>Per Unit</t>
  </si>
  <si>
    <t>/NR SF</t>
  </si>
  <si>
    <t>% of EGI</t>
  </si>
  <si>
    <t>Avg.</t>
  </si>
  <si>
    <t>EXPENSES</t>
  </si>
  <si>
    <t>Property Taxes</t>
  </si>
  <si>
    <t>Insurance</t>
  </si>
  <si>
    <t>On-Site Management</t>
  </si>
  <si>
    <t>Professional Management</t>
  </si>
  <si>
    <t>Repairs &amp; Maintenance</t>
  </si>
  <si>
    <t>Reserves (Capital Expenditures)</t>
  </si>
  <si>
    <t>Expense Year</t>
  </si>
  <si>
    <t>NRA</t>
  </si>
  <si>
    <t>Average Unit Size</t>
  </si>
  <si>
    <t>Comments</t>
  </si>
  <si>
    <t>UNIT MIX SUMMARY</t>
  </si>
  <si>
    <t>No. of</t>
  </si>
  <si>
    <t>Totals</t>
  </si>
  <si>
    <t>Bedroom Ratio (Per Unit)</t>
  </si>
  <si>
    <t>Parking Spaces</t>
  </si>
  <si>
    <t>Parking Ratio (Per Unit)</t>
  </si>
  <si>
    <t>Sewer</t>
  </si>
  <si>
    <t>Cable</t>
  </si>
  <si>
    <t>Surface</t>
  </si>
  <si>
    <t>Security</t>
  </si>
  <si>
    <t>X</t>
  </si>
  <si>
    <t>Washer/</t>
  </si>
  <si>
    <t>Adjusted</t>
  </si>
  <si>
    <t>Adjust Base</t>
  </si>
  <si>
    <t>Recreation</t>
  </si>
  <si>
    <t>Overall</t>
  </si>
  <si>
    <t>Parking</t>
  </si>
  <si>
    <t>Dryer</t>
  </si>
  <si>
    <t>Appeal</t>
  </si>
  <si>
    <t>Layout</t>
  </si>
  <si>
    <t>Amenities</t>
  </si>
  <si>
    <t>Rating</t>
  </si>
  <si>
    <t>=</t>
  </si>
  <si>
    <t>(# Bdrm)</t>
  </si>
  <si>
    <t>Annual</t>
  </si>
  <si>
    <t>Total Gross Building Area (GBA)</t>
  </si>
  <si>
    <t>Sedona Park Apartments</t>
  </si>
  <si>
    <t>Water / Sewer</t>
  </si>
  <si>
    <t>Electricity / Gas</t>
  </si>
  <si>
    <t>Garbage</t>
  </si>
  <si>
    <t>Landscaping</t>
  </si>
  <si>
    <t>Turnover Costs</t>
  </si>
  <si>
    <t>Admin./ Adv. / Misc.</t>
  </si>
  <si>
    <t>2050 NE Barberry Drive, Hillsboro</t>
  </si>
  <si>
    <t>One and two-bedroom units located near 52nd and Flavel. Turnover costs include some reserve items.</t>
  </si>
  <si>
    <t>All two-bed units, located in Hillsboro, northeast of DT Hillsboro. Taxes includes $231 per unit in Association dues. Water / sewer includes all utilities.</t>
  </si>
  <si>
    <t>Two and three-bedroom units located in St. Johns. New roof, windows, siding and exterior paint. One-level, low density project. Water/sewer includes all utilities.</t>
  </si>
  <si>
    <t>Incld.</t>
  </si>
  <si>
    <t xml:space="preserve">Subject Market Rent (Annual) - See Rent Roll </t>
  </si>
  <si>
    <t>Source</t>
  </si>
  <si>
    <t>Broker's Proforma</t>
  </si>
  <si>
    <t>Other Income:</t>
  </si>
  <si>
    <t>per unit</t>
  </si>
  <si>
    <t>EXPENSE COMPARABLES</t>
  </si>
  <si>
    <t>3 Bedroom / 2.0 Bathroom Unit Rent Analysis</t>
  </si>
  <si>
    <t>1 Bedroom / 1.0 Bathroom Unit Rent Analysis</t>
  </si>
  <si>
    <t>`</t>
  </si>
  <si>
    <t>Hook-up</t>
  </si>
  <si>
    <t>Studio</t>
  </si>
  <si>
    <t>2 Bedroom / 2.0 Bathroom Unit Rent Analysis</t>
  </si>
  <si>
    <t>2354 NW Glisan Street Portland, OR</t>
  </si>
  <si>
    <t>7015 SE Lake Road Milwaukie, OR</t>
  </si>
  <si>
    <t>3815 SE 122nd Avenue Portland, OR</t>
  </si>
  <si>
    <t>Garage</t>
  </si>
  <si>
    <t>2 BR / 1.5 BA</t>
  </si>
  <si>
    <t>Total GLA</t>
  </si>
  <si>
    <t>Laundry / Basement / Garage/ Attic</t>
  </si>
  <si>
    <t>2 Bedroom / 1.5 Bathroom Unit Rent Analysis</t>
  </si>
  <si>
    <t>Hookups</t>
  </si>
  <si>
    <t>Min.</t>
  </si>
  <si>
    <t>Max.</t>
  </si>
  <si>
    <t xml:space="preserve">(Rounded)  </t>
  </si>
  <si>
    <t>CONCLUDED STABILIZED MARKET VALUE OF THE SUBJECT</t>
  </si>
  <si>
    <t xml:space="preserve">  -  Professional Management</t>
  </si>
  <si>
    <t>x</t>
  </si>
  <si>
    <t>2 BR / 1.0 BA</t>
  </si>
  <si>
    <t>3 BR / 2.0 BA</t>
  </si>
  <si>
    <t>1 BR / 1.0 BA</t>
  </si>
  <si>
    <t>4 BR / 3.0 BA</t>
  </si>
  <si>
    <t>2 BR / 2.0 BA</t>
  </si>
  <si>
    <t>Subject Project Name</t>
  </si>
  <si>
    <t>Studio Unit Rent Analysis</t>
  </si>
  <si>
    <t>2 Bedroom / 1.0 Bathroom Unit Rent Analysis</t>
  </si>
  <si>
    <t>4 Bedroom / 3.0 Bathroom Unit Rent Analysis</t>
  </si>
  <si>
    <t>Total Gross Living Area (SF)</t>
  </si>
  <si>
    <t>/ GLA SF</t>
  </si>
  <si>
    <t>Months</t>
  </si>
  <si>
    <t>/ Unit per Mo.</t>
  </si>
  <si>
    <t>ADD:</t>
  </si>
  <si>
    <t>System</t>
  </si>
  <si>
    <t>Equal</t>
  </si>
  <si>
    <t>Inferior</t>
  </si>
  <si>
    <t>Superior</t>
  </si>
  <si>
    <t>-</t>
  </si>
  <si>
    <t>+</t>
  </si>
  <si>
    <t>LEGEND</t>
  </si>
  <si>
    <t>xxxx SW Apartment 1</t>
  </si>
  <si>
    <t>xxxx SW Apartment 2</t>
  </si>
  <si>
    <t>xxxx SW Apartment 3</t>
  </si>
  <si>
    <t>xxxx SW Apartment 4</t>
  </si>
  <si>
    <t>xxxx SW Apartment 5</t>
  </si>
  <si>
    <t>Subject</t>
  </si>
  <si>
    <t>Inputs</t>
  </si>
  <si>
    <t xml:space="preserve"> -  Cap Rate</t>
  </si>
  <si>
    <t xml:space="preserve"> -  Other Income</t>
  </si>
  <si>
    <t>Project A Apartments</t>
  </si>
  <si>
    <t>Project B Apartments</t>
  </si>
  <si>
    <t>Project C Apartments</t>
  </si>
  <si>
    <t>Total Operating Expenses</t>
  </si>
  <si>
    <t>Comp Details</t>
  </si>
  <si>
    <t>High</t>
  </si>
  <si>
    <t>Low</t>
  </si>
  <si>
    <t>Rent / SF</t>
  </si>
  <si>
    <t>Age / Condition</t>
  </si>
  <si>
    <t>Unit Design /</t>
  </si>
  <si>
    <t>Water /</t>
  </si>
  <si>
    <t>Unit Rent(s)</t>
  </si>
  <si>
    <t>Project</t>
  </si>
  <si>
    <t>No.</t>
  </si>
  <si>
    <t>Carport</t>
  </si>
  <si>
    <t>Surcharge</t>
  </si>
  <si>
    <t>Average</t>
  </si>
  <si>
    <t>Subject Unit Rent Range</t>
  </si>
  <si>
    <t xml:space="preserve">  -  As of</t>
  </si>
  <si>
    <t>3 Bedroom / 2.5 Bathroom Unit Rent Analysis</t>
  </si>
  <si>
    <t>3 BR / 2.5 BA</t>
  </si>
  <si>
    <t>Per SF</t>
  </si>
  <si>
    <t>Monthly</t>
  </si>
  <si>
    <t>Quality &amp;</t>
  </si>
  <si>
    <t>Numeral</t>
  </si>
  <si>
    <t>Equiv.</t>
  </si>
  <si>
    <t>Project Summary</t>
  </si>
  <si>
    <t>Total Rent (Actual / Contract)</t>
  </si>
  <si>
    <t>Total Rent (Market / Forecast)</t>
  </si>
  <si>
    <t>Repair/Maintenance/Turnover</t>
  </si>
  <si>
    <t>Water/Sewer/Garbage/Electricity</t>
  </si>
  <si>
    <t>Expense Comps</t>
  </si>
  <si>
    <t>A</t>
  </si>
  <si>
    <t>B</t>
  </si>
  <si>
    <t>C</t>
  </si>
  <si>
    <t>Average Expenses For Comparison</t>
  </si>
  <si>
    <t>Adjusted Comp Rent Range</t>
  </si>
  <si>
    <t>Per Unit / Mo.</t>
  </si>
  <si>
    <t>% of PGI</t>
  </si>
  <si>
    <t>Total Annual</t>
  </si>
  <si>
    <t xml:space="preserve"> -  Utility Charges (RUBS)</t>
  </si>
  <si>
    <t>Utilities Charges (RUBS)</t>
  </si>
  <si>
    <t xml:space="preserve"> -  Vacancy and Collection Loss</t>
  </si>
  <si>
    <t>Per Unit / Yr.</t>
  </si>
  <si>
    <t>Input</t>
  </si>
  <si>
    <t>Net Operating Income (NOI)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</si>
</sst>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 ;\(#,##0\)"/>
    <numFmt numFmtId="165" formatCode="[$-409]mmm\-yy;@"/>
    <numFmt numFmtId="166" formatCode="&quot;$&quot;#,##0"/>
    <numFmt numFmtId="167" formatCode="0.0%"/>
    <numFmt numFmtId="168" formatCode="&quot;$&quot;#,##0.00"/>
    <numFmt numFmtId="169" formatCode="#,##0\ \s\f"/>
    <numFmt numFmtId="170" formatCode="#,##0\ \S\F"/>
    <numFmt numFmtId="171" formatCode="_(&quot;$&quot;* #,##0_);_(&quot;$&quot;* \(#,##0\);_(&quot;$&quot;* &quot;-&quot;??_);_(@_)"/>
    <numFmt numFmtId="172" formatCode="0.0"/>
    <numFmt numFmtId="173" formatCode="mmmm\ yyyy"/>
  </numFmts>
  <fonts count="86">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9"/>
      <name val="Arial"/>
      <family val="2"/>
    </font>
    <font>
      <sz val="11"/>
      <color indexed="60"/>
      <name val="Calibri"/>
      <family val="2"/>
    </font>
    <font>
      <sz val="8"/>
      <name val="Tms Rmn"/>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10"/>
      <name val="Arial"/>
      <family val="2"/>
    </font>
    <font>
      <sz val="8"/>
      <name val="CG Times (WN)"/>
    </font>
    <font>
      <sz val="10"/>
      <name val="MS Sans Serif"/>
      <family val="2"/>
    </font>
    <font>
      <sz val="10"/>
      <name val="Arial"/>
      <family val="2"/>
    </font>
    <font>
      <sz val="12"/>
      <name val="Arial"/>
      <family val="2"/>
    </font>
    <font>
      <sz val="11"/>
      <color indexed="8"/>
      <name val="Calibri"/>
      <family val="2"/>
    </font>
    <font>
      <sz val="10"/>
      <name val="Times New Roman"/>
      <family val="1"/>
    </font>
    <font>
      <sz val="10"/>
      <name val="MS Sans Serif"/>
      <family val="2"/>
    </font>
    <font>
      <b/>
      <sz val="1"/>
      <color indexed="8"/>
      <name val="Courier"/>
      <family val="3"/>
    </font>
    <font>
      <u/>
      <sz val="1"/>
      <color indexed="8"/>
      <name val="Courier"/>
      <family val="3"/>
    </font>
    <font>
      <sz val="1"/>
      <color indexed="8"/>
      <name val="Courier"/>
      <family val="3"/>
    </font>
    <font>
      <i/>
      <sz val="1"/>
      <color indexed="8"/>
      <name val="Courier"/>
      <family val="3"/>
    </font>
    <font>
      <b/>
      <sz val="10"/>
      <name val="Tms Rmn"/>
    </font>
    <font>
      <sz val="8"/>
      <name val="Times New Roman"/>
      <family val="1"/>
    </font>
    <font>
      <sz val="12"/>
      <name val="Arial"/>
      <family val="2"/>
    </font>
    <font>
      <sz val="12"/>
      <color indexed="8"/>
      <name val="Times New Roman"/>
      <family val="2"/>
    </font>
    <font>
      <b/>
      <sz val="10"/>
      <name val="Times New Roman"/>
      <family val="1"/>
    </font>
    <font>
      <sz val="9"/>
      <name val="CG Times (WN)"/>
    </font>
    <font>
      <sz val="10"/>
      <name val="Arial"/>
      <family val="2"/>
    </font>
    <font>
      <sz val="10"/>
      <name val="Arial"/>
      <family val="2"/>
    </font>
    <font>
      <sz val="11"/>
      <color theme="1"/>
      <name val="Calibri"/>
      <family val="2"/>
      <scheme val="minor"/>
    </font>
    <font>
      <sz val="10.5"/>
      <name val="Segoe UI"/>
      <family val="2"/>
    </font>
    <font>
      <b/>
      <sz val="10.5"/>
      <name val="Segoe UI"/>
      <family val="2"/>
    </font>
    <font>
      <b/>
      <sz val="11"/>
      <name val="Calibri"/>
      <family val="2"/>
      <scheme val="minor"/>
    </font>
    <font>
      <sz val="11"/>
      <name val="Calibri"/>
      <family val="2"/>
      <scheme val="minor"/>
    </font>
    <font>
      <sz val="12"/>
      <name val="Calibri"/>
      <family val="2"/>
      <scheme val="minor"/>
    </font>
    <font>
      <sz val="10"/>
      <name val="Calibri"/>
      <family val="2"/>
      <scheme val="minor"/>
    </font>
    <font>
      <b/>
      <sz val="11"/>
      <color theme="0"/>
      <name val="Calibri"/>
      <family val="2"/>
      <scheme val="minor"/>
    </font>
    <font>
      <b/>
      <sz val="12"/>
      <color theme="0"/>
      <name val="Calibri"/>
      <family val="2"/>
      <scheme val="minor"/>
    </font>
    <font>
      <b/>
      <sz val="14"/>
      <name val="Calibri"/>
      <family val="2"/>
      <scheme val="minor"/>
    </font>
    <font>
      <sz val="14"/>
      <name val="Calibri"/>
      <family val="2"/>
      <scheme val="minor"/>
    </font>
    <font>
      <b/>
      <u/>
      <sz val="11"/>
      <name val="Calibri"/>
      <family val="2"/>
      <scheme val="minor"/>
    </font>
    <font>
      <u val="double"/>
      <sz val="11"/>
      <name val="Calibri"/>
      <family val="2"/>
      <scheme val="minor"/>
    </font>
    <font>
      <sz val="11"/>
      <color rgb="FF000000"/>
      <name val="Calibri"/>
      <family val="2"/>
    </font>
    <font>
      <sz val="10"/>
      <color rgb="FF000000"/>
      <name val="Arial"/>
      <family val="2"/>
    </font>
    <font>
      <sz val="11"/>
      <color rgb="FF000000"/>
      <name val="Calibri"/>
      <family val="2"/>
    </font>
    <font>
      <sz val="10"/>
      <color rgb="FF000000"/>
      <name val="Arial"/>
      <family val="2"/>
    </font>
    <font>
      <sz val="8"/>
      <name val="Calibri"/>
      <family val="2"/>
    </font>
    <font>
      <b/>
      <sz val="12"/>
      <name val="Calibri"/>
      <family val="2"/>
      <scheme val="minor"/>
    </font>
    <font>
      <sz val="8"/>
      <name val="Calibri"/>
      <family val="2"/>
      <scheme val="minor"/>
    </font>
    <font>
      <b/>
      <sz val="10"/>
      <name val="Calibri"/>
      <family val="2"/>
      <scheme val="minor"/>
    </font>
    <font>
      <b/>
      <sz val="10"/>
      <color theme="0"/>
      <name val="Calibri"/>
      <family val="2"/>
      <scheme val="minor"/>
    </font>
    <font>
      <b/>
      <i/>
      <sz val="10"/>
      <name val="Calibri"/>
      <family val="2"/>
      <scheme val="minor"/>
    </font>
    <font>
      <sz val="9"/>
      <name val="Calibri"/>
      <family val="2"/>
      <scheme val="minor"/>
    </font>
    <font>
      <b/>
      <sz val="9"/>
      <name val="Calibri"/>
      <family val="2"/>
      <scheme val="minor"/>
    </font>
    <font>
      <sz val="9"/>
      <color indexed="52"/>
      <name val="Calibri"/>
      <family val="2"/>
      <scheme val="minor"/>
    </font>
    <font>
      <u/>
      <sz val="10"/>
      <name val="Calibri"/>
      <family val="2"/>
      <scheme val="minor"/>
    </font>
    <font>
      <sz val="10"/>
      <color indexed="9"/>
      <name val="Calibri"/>
      <family val="2"/>
      <scheme val="minor"/>
    </font>
    <font>
      <b/>
      <sz val="8"/>
      <name val="Calibri"/>
      <family val="2"/>
      <scheme val="minor"/>
    </font>
    <font>
      <sz val="8"/>
      <color indexed="10"/>
      <name val="Calibri"/>
      <family val="2"/>
      <scheme val="minor"/>
    </font>
    <font>
      <sz val="8"/>
      <color rgb="FFFF0000"/>
      <name val="Calibri"/>
      <family val="2"/>
      <scheme val="minor"/>
    </font>
    <font>
      <sz val="8"/>
      <color theme="0"/>
      <name val="Calibri"/>
      <family val="2"/>
      <scheme val="minor"/>
    </font>
    <font>
      <b/>
      <sz val="9"/>
      <color indexed="10"/>
      <name val="Calibri"/>
      <family val="2"/>
      <scheme val="minor"/>
    </font>
    <font>
      <b/>
      <sz val="9"/>
      <color rgb="FFFF0000"/>
      <name val="Calibri"/>
      <family val="2"/>
      <scheme val="minor"/>
    </font>
    <font>
      <sz val="9"/>
      <color rgb="FFFF0000"/>
      <name val="Calibri"/>
      <family val="2"/>
      <scheme val="minor"/>
    </font>
    <font>
      <sz val="11"/>
      <color rgb="FF000000"/>
      <name val="Calibri"/>
      <family val="2"/>
    </font>
    <font>
      <sz val="11"/>
      <color theme="0"/>
      <name val="Calibri"/>
      <family val="2"/>
      <scheme val="minor"/>
    </font>
    <font>
      <b/>
      <sz val="14"/>
      <color indexed="8"/>
      <name val="Calibri"/>
      <family val="2"/>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gray0625"/>
    </fill>
    <fill>
      <patternFill patternType="solid">
        <fgColor indexed="9"/>
        <bgColor indexed="64"/>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1E4959"/>
        <bgColor indexed="64"/>
      </patternFill>
    </fill>
    <fill>
      <patternFill patternType="solid">
        <fgColor rgb="FF1E4959"/>
        <bgColor theme="0"/>
      </patternFill>
    </fill>
    <fill>
      <patternFill patternType="solid">
        <fgColor rgb="FFFFFF00"/>
        <bgColor indexed="64"/>
      </patternFill>
    </fill>
    <fill>
      <patternFill patternType="solid">
        <fgColor theme="0"/>
        <bgColor theme="0"/>
      </patternFill>
    </fill>
    <fill>
      <patternFill patternType="solid">
        <fgColor rgb="FFBAE18F"/>
        <bgColor indexed="64"/>
      </patternFill>
    </fill>
    <fill>
      <patternFill patternType="solid">
        <fgColor rgb="FF92D050"/>
        <bgColor indexed="64"/>
      </patternFill>
    </fill>
    <fill>
      <patternFill patternType="solid">
        <fgColor rgb="FF00B050"/>
        <bgColor indexed="64"/>
      </patternFill>
    </fill>
  </fills>
  <borders count="6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top/>
      <bottom/>
      <diagonal/>
    </border>
    <border>
      <left/>
      <right/>
      <top/>
      <bottom style="double">
        <color indexed="52"/>
      </bottom>
      <diagonal/>
    </border>
    <border>
      <left style="medium">
        <color indexed="64"/>
      </left>
      <right style="medium">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double">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top/>
      <bottom style="double">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dotted">
        <color auto="1"/>
      </bottom>
      <diagonal/>
    </border>
    <border>
      <left/>
      <right/>
      <top/>
      <bottom style="dashed">
        <color auto="1"/>
      </bottom>
      <diagonal/>
    </border>
    <border>
      <left style="dotted">
        <color auto="1"/>
      </left>
      <right/>
      <top/>
      <bottom style="dashed">
        <color auto="1"/>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style="medium">
        <color theme="0"/>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theme="0"/>
      </top>
      <bottom/>
      <diagonal/>
    </border>
    <border>
      <left style="thin">
        <color indexed="64"/>
      </left>
      <right/>
      <top/>
      <bottom style="medium">
        <color indexed="64"/>
      </bottom>
      <diagonal/>
    </border>
    <border>
      <left/>
      <right/>
      <top style="dashed">
        <color auto="1"/>
      </top>
      <bottom/>
      <diagonal/>
    </border>
    <border>
      <left/>
      <right style="dashed">
        <color auto="1"/>
      </right>
      <top style="dashed">
        <color auto="1"/>
      </top>
      <bottom/>
      <diagonal/>
    </border>
    <border>
      <left/>
      <right style="dashed">
        <color auto="1"/>
      </right>
      <top/>
      <bottom/>
      <diagonal/>
    </border>
    <border>
      <left/>
      <right style="dashed">
        <color auto="1"/>
      </right>
      <top/>
      <bottom style="dotted">
        <color auto="1"/>
      </bottom>
      <diagonal/>
    </border>
    <border>
      <left/>
      <right style="dashed">
        <color auto="1"/>
      </right>
      <top/>
      <bottom style="double">
        <color indexed="64"/>
      </bottom>
      <diagonal/>
    </border>
    <border>
      <left style="medium">
        <color indexed="64"/>
      </left>
      <right/>
      <top style="medium">
        <color indexed="64"/>
      </top>
      <bottom style="medium">
        <color theme="0"/>
      </bottom>
      <diagonal/>
    </border>
    <border>
      <left/>
      <right/>
      <top style="medium">
        <color indexed="64"/>
      </top>
      <bottom style="medium">
        <color theme="0"/>
      </bottom>
      <diagonal/>
    </border>
    <border>
      <left/>
      <right style="medium">
        <color indexed="64"/>
      </right>
      <top style="medium">
        <color indexed="64"/>
      </top>
      <bottom style="medium">
        <color theme="0"/>
      </bottom>
      <diagonal/>
    </border>
  </borders>
  <cellStyleXfs count="191">
    <xf numFmtId="0" fontId="0" fillId="0" borderId="0"/>
    <xf numFmtId="0" fontId="34" fillId="0" borderId="0">
      <alignment horizontal="center"/>
    </xf>
    <xf numFmtId="0" fontId="8" fillId="2" borderId="0" applyNumberFormat="0" applyBorder="0" applyAlignment="0" applyProtection="0"/>
    <xf numFmtId="0" fontId="33" fillId="2" borderId="0" applyNumberFormat="0" applyBorder="0" applyAlignment="0" applyProtection="0"/>
    <xf numFmtId="0" fontId="8" fillId="3" borderId="0" applyNumberFormat="0" applyBorder="0" applyAlignment="0" applyProtection="0"/>
    <xf numFmtId="0" fontId="33" fillId="3" borderId="0" applyNumberFormat="0" applyBorder="0" applyAlignment="0" applyProtection="0"/>
    <xf numFmtId="0" fontId="8" fillId="4" borderId="0" applyNumberFormat="0" applyBorder="0" applyAlignment="0" applyProtection="0"/>
    <xf numFmtId="0" fontId="33" fillId="4" borderId="0" applyNumberFormat="0" applyBorder="0" applyAlignment="0" applyProtection="0"/>
    <xf numFmtId="0" fontId="8" fillId="5" borderId="0" applyNumberFormat="0" applyBorder="0" applyAlignment="0" applyProtection="0"/>
    <xf numFmtId="0" fontId="33" fillId="5" borderId="0" applyNumberFormat="0" applyBorder="0" applyAlignment="0" applyProtection="0"/>
    <xf numFmtId="0" fontId="8" fillId="6" borderId="0" applyNumberFormat="0" applyBorder="0" applyAlignment="0" applyProtection="0"/>
    <xf numFmtId="0" fontId="33" fillId="6" borderId="0" applyNumberFormat="0" applyBorder="0" applyAlignment="0" applyProtection="0"/>
    <xf numFmtId="0" fontId="8" fillId="7" borderId="0" applyNumberFormat="0" applyBorder="0" applyAlignment="0" applyProtection="0"/>
    <xf numFmtId="0" fontId="33" fillId="7" borderId="0" applyNumberFormat="0" applyBorder="0" applyAlignment="0" applyProtection="0"/>
    <xf numFmtId="0" fontId="8" fillId="8" borderId="0" applyNumberFormat="0" applyBorder="0" applyAlignment="0" applyProtection="0"/>
    <xf numFmtId="0" fontId="33" fillId="8" borderId="0" applyNumberFormat="0" applyBorder="0" applyAlignment="0" applyProtection="0"/>
    <xf numFmtId="0" fontId="8" fillId="9" borderId="0" applyNumberFormat="0" applyBorder="0" applyAlignment="0" applyProtection="0"/>
    <xf numFmtId="0" fontId="33" fillId="9" borderId="0" applyNumberFormat="0" applyBorder="0" applyAlignment="0" applyProtection="0"/>
    <xf numFmtId="0" fontId="8" fillId="10" borderId="0" applyNumberFormat="0" applyBorder="0" applyAlignment="0" applyProtection="0"/>
    <xf numFmtId="0" fontId="33" fillId="10" borderId="0" applyNumberFormat="0" applyBorder="0" applyAlignment="0" applyProtection="0"/>
    <xf numFmtId="0" fontId="8" fillId="5" borderId="0" applyNumberFormat="0" applyBorder="0" applyAlignment="0" applyProtection="0"/>
    <xf numFmtId="0" fontId="33" fillId="5" borderId="0" applyNumberFormat="0" applyBorder="0" applyAlignment="0" applyProtection="0"/>
    <xf numFmtId="0" fontId="8" fillId="8" borderId="0" applyNumberFormat="0" applyBorder="0" applyAlignment="0" applyProtection="0"/>
    <xf numFmtId="0" fontId="33" fillId="8" borderId="0" applyNumberFormat="0" applyBorder="0" applyAlignment="0" applyProtection="0"/>
    <xf numFmtId="0" fontId="8" fillId="11" borderId="0" applyNumberFormat="0" applyBorder="0" applyAlignment="0" applyProtection="0"/>
    <xf numFmtId="0" fontId="33" fillId="11"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1" fillId="20" borderId="1" applyNumberFormat="0" applyAlignment="0" applyProtection="0"/>
    <xf numFmtId="0" fontId="12" fillId="21" borderId="2" applyNumberFormat="0" applyAlignment="0" applyProtection="0"/>
    <xf numFmtId="0" fontId="12" fillId="21" borderId="2" applyNumberFormat="0" applyAlignment="0" applyProtection="0"/>
    <xf numFmtId="43" fontId="28" fillId="0" borderId="0" applyFont="0" applyFill="0" applyBorder="0" applyAlignment="0" applyProtection="0"/>
    <xf numFmtId="43" fontId="28" fillId="0" borderId="0" applyFont="0" applyFill="0" applyBorder="0" applyAlignment="0" applyProtection="0"/>
    <xf numFmtId="43" fontId="48" fillId="0" borderId="0" applyFont="0" applyFill="0" applyBorder="0" applyAlignment="0" applyProtection="0"/>
    <xf numFmtId="40" fontId="35" fillId="0" borderId="0" applyFont="0" applyFill="0" applyBorder="0" applyAlignment="0" applyProtection="0"/>
    <xf numFmtId="40" fontId="35" fillId="0" borderId="0" applyFont="0" applyFill="0" applyBorder="0" applyAlignment="0" applyProtection="0"/>
    <xf numFmtId="3" fontId="28" fillId="0" borderId="0" applyFont="0" applyFill="0" applyBorder="0" applyAlignment="0" applyProtection="0"/>
    <xf numFmtId="44" fontId="28" fillId="0" borderId="0" applyFont="0" applyFill="0" applyBorder="0" applyAlignment="0" applyProtection="0"/>
    <xf numFmtId="44" fontId="33" fillId="0" borderId="0" applyFont="0" applyFill="0" applyBorder="0" applyAlignment="0" applyProtection="0"/>
    <xf numFmtId="44" fontId="28" fillId="0" borderId="0" applyFont="0" applyFill="0" applyBorder="0" applyAlignment="0" applyProtection="0"/>
    <xf numFmtId="44" fontId="48" fillId="0" borderId="0" applyFont="0" applyFill="0" applyBorder="0" applyAlignment="0" applyProtection="0"/>
    <xf numFmtId="44" fontId="28" fillId="0" borderId="0" applyFont="0" applyFill="0" applyBorder="0" applyAlignment="0" applyProtection="0"/>
    <xf numFmtId="8" fontId="35" fillId="0" borderId="0" applyFont="0" applyFill="0" applyBorder="0" applyAlignment="0" applyProtection="0"/>
    <xf numFmtId="8" fontId="30" fillId="0" borderId="0" applyFont="0" applyFill="0" applyBorder="0" applyAlignment="0" applyProtection="0"/>
    <xf numFmtId="5" fontId="28" fillId="0" borderId="0" applyFont="0" applyFill="0" applyBorder="0" applyAlignment="0" applyProtection="0"/>
    <xf numFmtId="0" fontId="28"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36" fillId="0" borderId="0">
      <protection locked="0"/>
    </xf>
    <xf numFmtId="0" fontId="37" fillId="0" borderId="0">
      <protection locked="0"/>
    </xf>
    <xf numFmtId="0" fontId="38" fillId="0" borderId="0">
      <protection locked="0"/>
    </xf>
    <xf numFmtId="0" fontId="38" fillId="0" borderId="0">
      <protection locked="0"/>
    </xf>
    <xf numFmtId="0" fontId="38" fillId="0" borderId="0">
      <protection locked="0"/>
    </xf>
    <xf numFmtId="0" fontId="36" fillId="0" borderId="0">
      <protection locked="0"/>
    </xf>
    <xf numFmtId="0" fontId="39" fillId="0" borderId="0">
      <protection locked="0"/>
    </xf>
    <xf numFmtId="2" fontId="28" fillId="0" borderId="0" applyFont="0" applyFill="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0" borderId="3"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4"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7" borderId="1" applyNumberFormat="0" applyAlignment="0" applyProtection="0"/>
    <xf numFmtId="0" fontId="18" fillId="7" borderId="1" applyNumberFormat="0" applyAlignment="0" applyProtection="0"/>
    <xf numFmtId="1" fontId="40" fillId="22" borderId="6" applyNumberFormat="0" applyFont="0" applyBorder="0" applyAlignment="0" applyProtection="0"/>
    <xf numFmtId="0" fontId="19" fillId="0" borderId="7" applyNumberFormat="0" applyFill="0" applyAlignment="0" applyProtection="0"/>
    <xf numFmtId="0" fontId="19" fillId="0" borderId="7" applyNumberFormat="0" applyFill="0" applyAlignment="0" applyProtection="0"/>
    <xf numFmtId="0" fontId="20" fillId="23" borderId="8">
      <alignment horizontal="right"/>
    </xf>
    <xf numFmtId="0" fontId="21" fillId="24" borderId="0" applyNumberFormat="0" applyBorder="0" applyAlignment="0" applyProtection="0"/>
    <xf numFmtId="0" fontId="21" fillId="24" borderId="0" applyNumberFormat="0" applyBorder="0" applyAlignment="0" applyProtection="0"/>
    <xf numFmtId="0" fontId="48" fillId="0" borderId="0"/>
    <xf numFmtId="0" fontId="48" fillId="0" borderId="0"/>
    <xf numFmtId="0" fontId="28" fillId="0" borderId="0"/>
    <xf numFmtId="0" fontId="28" fillId="0" borderId="0"/>
    <xf numFmtId="0" fontId="22" fillId="0" borderId="0"/>
    <xf numFmtId="0" fontId="28" fillId="0" borderId="0"/>
    <xf numFmtId="0" fontId="28" fillId="0" borderId="0"/>
    <xf numFmtId="0" fontId="46" fillId="0" borderId="0"/>
    <xf numFmtId="0" fontId="47" fillId="0" borderId="0"/>
    <xf numFmtId="0" fontId="31" fillId="0" borderId="0"/>
    <xf numFmtId="0" fontId="33" fillId="0" borderId="0"/>
    <xf numFmtId="0" fontId="48" fillId="0" borderId="0"/>
    <xf numFmtId="0" fontId="48" fillId="0" borderId="0"/>
    <xf numFmtId="0" fontId="28" fillId="0" borderId="0"/>
    <xf numFmtId="0" fontId="41" fillId="0" borderId="0"/>
    <xf numFmtId="0" fontId="48" fillId="0" borderId="0"/>
    <xf numFmtId="0" fontId="33" fillId="0" borderId="0"/>
    <xf numFmtId="7" fontId="29" fillId="0" borderId="0"/>
    <xf numFmtId="0" fontId="48" fillId="0" borderId="0"/>
    <xf numFmtId="0" fontId="28" fillId="0" borderId="0"/>
    <xf numFmtId="0" fontId="33" fillId="0" borderId="0"/>
    <xf numFmtId="0" fontId="28" fillId="0" borderId="0"/>
    <xf numFmtId="0" fontId="28" fillId="0" borderId="0"/>
    <xf numFmtId="0" fontId="48" fillId="0" borderId="0"/>
    <xf numFmtId="0" fontId="28" fillId="0" borderId="0"/>
    <xf numFmtId="0" fontId="28" fillId="0" borderId="0"/>
    <xf numFmtId="0" fontId="28" fillId="0" borderId="0"/>
    <xf numFmtId="0" fontId="22" fillId="0" borderId="0"/>
    <xf numFmtId="0" fontId="22" fillId="0" borderId="0"/>
    <xf numFmtId="0" fontId="28" fillId="0" borderId="0"/>
    <xf numFmtId="0" fontId="42" fillId="0" borderId="0"/>
    <xf numFmtId="0" fontId="43" fillId="0" borderId="0"/>
    <xf numFmtId="0" fontId="45" fillId="0" borderId="0"/>
    <xf numFmtId="7" fontId="29" fillId="0" borderId="0"/>
    <xf numFmtId="0" fontId="22" fillId="0" borderId="0"/>
    <xf numFmtId="7" fontId="29" fillId="0" borderId="0"/>
    <xf numFmtId="0" fontId="8" fillId="25" borderId="9" applyNumberFormat="0" applyFont="0" applyAlignment="0" applyProtection="0"/>
    <xf numFmtId="0" fontId="33" fillId="25" borderId="9" applyNumberFormat="0" applyFont="0" applyAlignment="0" applyProtection="0"/>
    <xf numFmtId="0" fontId="23" fillId="20" borderId="10" applyNumberFormat="0" applyAlignment="0" applyProtection="0"/>
    <xf numFmtId="0" fontId="23" fillId="20" borderId="10" applyNumberFormat="0" applyAlignment="0" applyProtection="0"/>
    <xf numFmtId="9" fontId="28"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48" fillId="0" borderId="0" applyFont="0" applyFill="0" applyBorder="0" applyAlignment="0" applyProtection="0"/>
    <xf numFmtId="9" fontId="33" fillId="0" borderId="0" applyFont="0" applyFill="0" applyBorder="0" applyAlignment="0" applyProtection="0"/>
    <xf numFmtId="9" fontId="28"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46" fillId="0" borderId="0" applyFont="0" applyFill="0" applyBorder="0" applyAlignment="0" applyProtection="0"/>
    <xf numFmtId="0" fontId="27" fillId="0" borderId="0"/>
    <xf numFmtId="0" fontId="24" fillId="0" borderId="0" applyNumberFormat="0" applyFill="0" applyBorder="0" applyAlignment="0" applyProtection="0"/>
    <xf numFmtId="0" fontId="24" fillId="0" borderId="0" applyNumberFormat="0" applyFill="0" applyBorder="0" applyAlignment="0" applyProtection="0"/>
    <xf numFmtId="0" fontId="25" fillId="0" borderId="11" applyNumberFormat="0" applyFill="0" applyAlignment="0" applyProtection="0"/>
    <xf numFmtId="0" fontId="25" fillId="0" borderId="11" applyNumberFormat="0" applyFill="0" applyAlignment="0" applyProtection="0"/>
    <xf numFmtId="6" fontId="44" fillId="0" borderId="12"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7" fillId="0" borderId="0"/>
    <xf numFmtId="0" fontId="29" fillId="0" borderId="0"/>
    <xf numFmtId="0" fontId="28" fillId="0" borderId="0"/>
    <xf numFmtId="0" fontId="8" fillId="0" borderId="0"/>
    <xf numFmtId="0" fontId="22" fillId="0" borderId="0"/>
    <xf numFmtId="0" fontId="28" fillId="0" borderId="0"/>
    <xf numFmtId="9" fontId="30" fillId="0" borderId="0" applyFont="0" applyFill="0" applyBorder="0" applyAlignment="0" applyProtection="0"/>
    <xf numFmtId="0" fontId="8" fillId="0" borderId="0"/>
    <xf numFmtId="8" fontId="30" fillId="0" borderId="0" applyFont="0" applyFill="0" applyBorder="0" applyAlignment="0" applyProtection="0"/>
    <xf numFmtId="165" fontId="20" fillId="23" borderId="8">
      <alignment horizontal="right"/>
    </xf>
    <xf numFmtId="0" fontId="22" fillId="0" borderId="0"/>
    <xf numFmtId="9" fontId="8" fillId="0" borderId="0" applyFont="0" applyFill="0" applyBorder="0" applyAlignment="0" applyProtection="0"/>
    <xf numFmtId="0" fontId="28" fillId="0" borderId="0"/>
    <xf numFmtId="9" fontId="8" fillId="0" borderId="0" applyFont="0" applyFill="0" applyBorder="0" applyAlignment="0" applyProtection="0"/>
    <xf numFmtId="9" fontId="28" fillId="0" borderId="0" applyFont="0" applyFill="0" applyBorder="0" applyAlignment="0" applyProtection="0"/>
    <xf numFmtId="0" fontId="6" fillId="0" borderId="0"/>
    <xf numFmtId="44" fontId="8" fillId="0" borderId="0" applyFont="0" applyFill="0" applyBorder="0" applyAlignment="0" applyProtection="0"/>
    <xf numFmtId="0" fontId="5" fillId="0" borderId="0"/>
    <xf numFmtId="40" fontId="30" fillId="0" borderId="0" applyFont="0" applyFill="0" applyBorder="0" applyAlignment="0" applyProtection="0"/>
    <xf numFmtId="0" fontId="28" fillId="0" borderId="0"/>
    <xf numFmtId="0" fontId="28" fillId="0" borderId="0"/>
    <xf numFmtId="0" fontId="28" fillId="0" borderId="0"/>
    <xf numFmtId="0" fontId="4" fillId="0" borderId="0"/>
    <xf numFmtId="0" fontId="61" fillId="0" borderId="0"/>
    <xf numFmtId="0" fontId="62" fillId="0" borderId="0"/>
    <xf numFmtId="0" fontId="3" fillId="0" borderId="0"/>
    <xf numFmtId="0" fontId="63" fillId="0" borderId="0"/>
    <xf numFmtId="0" fontId="64" fillId="0" borderId="0"/>
    <xf numFmtId="0" fontId="2" fillId="0" borderId="0"/>
    <xf numFmtId="0" fontId="2" fillId="0" borderId="0"/>
    <xf numFmtId="0" fontId="1" fillId="0" borderId="0"/>
    <xf numFmtId="0" fontId="1" fillId="0" borderId="0"/>
    <xf numFmtId="0" fontId="22" fillId="0" borderId="0"/>
    <xf numFmtId="0" fontId="83" fillId="0" borderId="0"/>
  </cellStyleXfs>
  <cellXfs count="519">
    <xf numFmtId="0" fontId="0" fillId="0" borderId="0" xfId="0"/>
    <xf numFmtId="0" fontId="49" fillId="0" borderId="0" xfId="177" applyFont="1"/>
    <xf numFmtId="0" fontId="32" fillId="0" borderId="0" xfId="177" applyFont="1"/>
    <xf numFmtId="0" fontId="55" fillId="27" borderId="22" xfId="177" applyFont="1" applyFill="1" applyBorder="1"/>
    <xf numFmtId="0" fontId="56" fillId="27" borderId="0" xfId="177" applyFont="1" applyFill="1" applyBorder="1" applyAlignment="1">
      <alignment horizontal="center"/>
    </xf>
    <xf numFmtId="0" fontId="50" fillId="0" borderId="0" xfId="177" applyFont="1" applyFill="1" applyBorder="1" applyAlignment="1">
      <alignment horizontal="center"/>
    </xf>
    <xf numFmtId="0" fontId="52" fillId="0" borderId="0" xfId="177" applyFont="1" applyBorder="1" applyAlignment="1">
      <alignment horizontal="center"/>
    </xf>
    <xf numFmtId="169" fontId="52" fillId="0" borderId="0" xfId="177" applyNumberFormat="1" applyFont="1" applyFill="1" applyBorder="1" applyAlignment="1">
      <alignment horizontal="center"/>
    </xf>
    <xf numFmtId="169" fontId="52" fillId="0" borderId="0" xfId="177" applyNumberFormat="1" applyFont="1" applyBorder="1" applyAlignment="1">
      <alignment horizontal="center"/>
    </xf>
    <xf numFmtId="0" fontId="32" fillId="0" borderId="0" xfId="177" applyFont="1" applyBorder="1" applyAlignment="1">
      <alignment horizontal="center"/>
    </xf>
    <xf numFmtId="0" fontId="52" fillId="0" borderId="17" xfId="177" applyFont="1" applyBorder="1" applyAlignment="1">
      <alignment horizontal="left"/>
    </xf>
    <xf numFmtId="0" fontId="52" fillId="0" borderId="17" xfId="177" applyFont="1" applyBorder="1" applyAlignment="1">
      <alignment horizontal="center"/>
    </xf>
    <xf numFmtId="0" fontId="51" fillId="0" borderId="0" xfId="177" applyFont="1" applyBorder="1" applyAlignment="1">
      <alignment horizontal="center"/>
    </xf>
    <xf numFmtId="169" fontId="51" fillId="0" borderId="0" xfId="177" applyNumberFormat="1" applyFont="1" applyFill="1" applyBorder="1" applyAlignment="1">
      <alignment horizontal="center"/>
    </xf>
    <xf numFmtId="0" fontId="52" fillId="0" borderId="0" xfId="177" applyFont="1" applyBorder="1"/>
    <xf numFmtId="0" fontId="52" fillId="0" borderId="0" xfId="177" applyFont="1"/>
    <xf numFmtId="0" fontId="52" fillId="0" borderId="0" xfId="177" applyFont="1" applyBorder="1" applyAlignment="1">
      <alignment horizontal="right"/>
    </xf>
    <xf numFmtId="169" fontId="52" fillId="0" borderId="0" xfId="177" applyNumberFormat="1" applyFont="1" applyBorder="1" applyAlignment="1">
      <alignment horizontal="left"/>
    </xf>
    <xf numFmtId="4" fontId="52" fillId="0" borderId="0" xfId="177" applyNumberFormat="1" applyFont="1" applyFill="1" applyBorder="1" applyAlignment="1">
      <alignment horizontal="left"/>
    </xf>
    <xf numFmtId="0" fontId="53" fillId="0" borderId="41" xfId="177" applyFont="1" applyBorder="1"/>
    <xf numFmtId="0" fontId="53" fillId="0" borderId="0" xfId="177" applyFont="1" applyBorder="1"/>
    <xf numFmtId="0" fontId="52" fillId="0" borderId="0" xfId="112" applyFont="1"/>
    <xf numFmtId="0" fontId="52" fillId="0" borderId="0" xfId="112" applyFont="1" applyAlignment="1">
      <alignment horizontal="center"/>
    </xf>
    <xf numFmtId="0" fontId="52" fillId="0" borderId="0" xfId="112" applyFont="1" applyBorder="1"/>
    <xf numFmtId="7" fontId="51" fillId="0" borderId="0" xfId="134" applyFont="1" applyFill="1" applyBorder="1" applyAlignment="1" applyProtection="1">
      <alignment horizontal="centerContinuous"/>
      <protection locked="0"/>
    </xf>
    <xf numFmtId="7" fontId="55" fillId="27" borderId="6" xfId="134" applyFont="1" applyFill="1" applyBorder="1" applyProtection="1">
      <protection locked="0"/>
    </xf>
    <xf numFmtId="7" fontId="55" fillId="27" borderId="0" xfId="134" applyFont="1" applyFill="1" applyBorder="1" applyProtection="1">
      <protection locked="0"/>
    </xf>
    <xf numFmtId="7" fontId="55" fillId="27" borderId="15" xfId="134" applyFont="1" applyFill="1" applyBorder="1" applyProtection="1">
      <protection locked="0"/>
    </xf>
    <xf numFmtId="7" fontId="55" fillId="27" borderId="0" xfId="134" applyFont="1" applyFill="1" applyBorder="1" applyAlignment="1" applyProtection="1">
      <alignment horizontal="center"/>
      <protection locked="0"/>
    </xf>
    <xf numFmtId="7" fontId="55" fillId="27" borderId="16" xfId="134" applyFont="1" applyFill="1" applyBorder="1" applyAlignment="1" applyProtection="1">
      <alignment horizontal="center"/>
      <protection locked="0"/>
    </xf>
    <xf numFmtId="7" fontId="55" fillId="27" borderId="6" xfId="134" applyFont="1" applyFill="1" applyBorder="1" applyAlignment="1" applyProtection="1">
      <alignment horizontal="center"/>
      <protection locked="0"/>
    </xf>
    <xf numFmtId="7" fontId="55" fillId="27" borderId="0" xfId="134" applyFont="1" applyFill="1" applyAlignment="1" applyProtection="1">
      <alignment horizontal="center"/>
      <protection locked="0"/>
    </xf>
    <xf numFmtId="7" fontId="55" fillId="27" borderId="15" xfId="134" applyFont="1" applyFill="1" applyBorder="1" applyAlignment="1" applyProtection="1">
      <alignment horizontal="center"/>
      <protection locked="0"/>
    </xf>
    <xf numFmtId="7" fontId="55" fillId="27" borderId="0" xfId="134" applyFont="1" applyFill="1" applyAlignment="1" applyProtection="1">
      <protection locked="0"/>
    </xf>
    <xf numFmtId="169" fontId="55" fillId="27" borderId="6" xfId="134" applyNumberFormat="1" applyFont="1" applyFill="1" applyBorder="1" applyAlignment="1" applyProtection="1">
      <alignment horizontal="center"/>
      <protection locked="0"/>
    </xf>
    <xf numFmtId="169" fontId="55" fillId="27" borderId="0" xfId="134" applyNumberFormat="1" applyFont="1" applyFill="1" applyAlignment="1" applyProtection="1">
      <alignment horizontal="center"/>
      <protection locked="0"/>
    </xf>
    <xf numFmtId="0" fontId="52" fillId="0" borderId="6" xfId="112" applyFont="1" applyFill="1" applyBorder="1" applyAlignment="1">
      <alignment horizontal="center"/>
    </xf>
    <xf numFmtId="0" fontId="52" fillId="0" borderId="0" xfId="112" applyFont="1" applyFill="1" applyAlignment="1">
      <alignment horizontal="center"/>
    </xf>
    <xf numFmtId="3" fontId="52" fillId="0" borderId="0" xfId="112" applyNumberFormat="1" applyFont="1" applyFill="1" applyAlignment="1">
      <alignment horizontal="center"/>
    </xf>
    <xf numFmtId="0" fontId="52" fillId="27" borderId="15" xfId="112" applyFont="1" applyFill="1" applyBorder="1" applyAlignment="1">
      <alignment horizontal="center"/>
    </xf>
    <xf numFmtId="166" fontId="52" fillId="0" borderId="0" xfId="112" applyNumberFormat="1" applyFont="1" applyFill="1" applyAlignment="1">
      <alignment horizontal="center"/>
    </xf>
    <xf numFmtId="168" fontId="52" fillId="0" borderId="0" xfId="112" applyNumberFormat="1" applyFont="1" applyFill="1" applyAlignment="1">
      <alignment horizontal="center"/>
    </xf>
    <xf numFmtId="6" fontId="52" fillId="0" borderId="16" xfId="112" applyNumberFormat="1" applyFont="1" applyFill="1" applyBorder="1" applyAlignment="1">
      <alignment horizontal="center"/>
    </xf>
    <xf numFmtId="166" fontId="52" fillId="0" borderId="0" xfId="112" applyNumberFormat="1" applyFont="1" applyAlignment="1">
      <alignment horizontal="center"/>
    </xf>
    <xf numFmtId="166" fontId="52" fillId="0" borderId="0" xfId="112" applyNumberFormat="1" applyFont="1"/>
    <xf numFmtId="3" fontId="59" fillId="0" borderId="0" xfId="112" applyNumberFormat="1" applyFont="1"/>
    <xf numFmtId="0" fontId="60" fillId="0" borderId="0" xfId="112" applyFont="1"/>
    <xf numFmtId="10" fontId="52" fillId="0" borderId="0" xfId="112" applyNumberFormat="1" applyFont="1"/>
    <xf numFmtId="0" fontId="52" fillId="0" borderId="24" xfId="112" applyFont="1" applyBorder="1"/>
    <xf numFmtId="0" fontId="52" fillId="0" borderId="13" xfId="112" applyFont="1" applyBorder="1" applyAlignment="1">
      <alignment horizontal="center"/>
    </xf>
    <xf numFmtId="0" fontId="52" fillId="27" borderId="18" xfId="112" applyFont="1" applyFill="1" applyBorder="1" applyAlignment="1">
      <alignment horizontal="center"/>
    </xf>
    <xf numFmtId="166" fontId="52" fillId="0" borderId="13" xfId="112" applyNumberFormat="1" applyFont="1" applyBorder="1" applyAlignment="1">
      <alignment horizontal="center"/>
    </xf>
    <xf numFmtId="168" fontId="52" fillId="0" borderId="13" xfId="112" applyNumberFormat="1" applyFont="1" applyFill="1" applyBorder="1" applyAlignment="1">
      <alignment horizontal="center"/>
    </xf>
    <xf numFmtId="0" fontId="52" fillId="0" borderId="25" xfId="112" applyFont="1" applyBorder="1" applyAlignment="1">
      <alignment horizontal="center"/>
    </xf>
    <xf numFmtId="168" fontId="52" fillId="0" borderId="0" xfId="112" applyNumberFormat="1" applyFont="1"/>
    <xf numFmtId="3" fontId="52" fillId="0" borderId="0" xfId="112" applyNumberFormat="1" applyFont="1" applyAlignment="1">
      <alignment horizontal="center"/>
    </xf>
    <xf numFmtId="0" fontId="52" fillId="0" borderId="0" xfId="112" applyFont="1" applyFill="1" applyAlignment="1">
      <alignment horizontal="center"/>
    </xf>
    <xf numFmtId="172" fontId="52" fillId="0" borderId="0" xfId="112" applyNumberFormat="1" applyFont="1" applyAlignment="1">
      <alignment horizontal="center"/>
    </xf>
    <xf numFmtId="0" fontId="66" fillId="0" borderId="0" xfId="158" applyFont="1" applyAlignment="1">
      <alignment horizontal="centerContinuous"/>
    </xf>
    <xf numFmtId="0" fontId="67" fillId="0" borderId="0" xfId="158" applyFont="1" applyAlignment="1">
      <alignment horizontal="centerContinuous"/>
    </xf>
    <xf numFmtId="7" fontId="67" fillId="0" borderId="0" xfId="158" applyNumberFormat="1" applyFont="1" applyAlignment="1">
      <alignment horizontal="centerContinuous"/>
    </xf>
    <xf numFmtId="7" fontId="67" fillId="0" borderId="0" xfId="158" applyNumberFormat="1" applyFont="1" applyAlignment="1">
      <alignment horizontal="center"/>
    </xf>
    <xf numFmtId="7" fontId="52" fillId="0" borderId="0" xfId="158" applyNumberFormat="1" applyFont="1"/>
    <xf numFmtId="7" fontId="54" fillId="0" borderId="0" xfId="158" applyNumberFormat="1" applyFont="1"/>
    <xf numFmtId="7" fontId="69" fillId="28" borderId="0" xfId="158" applyNumberFormat="1" applyFont="1" applyFill="1" applyBorder="1" applyAlignment="1">
      <alignment horizontal="center"/>
    </xf>
    <xf numFmtId="7" fontId="69" fillId="28" borderId="18" xfId="158" applyNumberFormat="1" applyFont="1" applyFill="1" applyBorder="1" applyAlignment="1">
      <alignment horizontal="center"/>
    </xf>
    <xf numFmtId="7" fontId="69" fillId="28" borderId="25" xfId="158" applyNumberFormat="1" applyFont="1" applyFill="1" applyBorder="1" applyAlignment="1">
      <alignment horizontal="center"/>
    </xf>
    <xf numFmtId="7" fontId="69" fillId="28" borderId="13" xfId="158" applyNumberFormat="1" applyFont="1" applyFill="1" applyBorder="1" applyAlignment="1">
      <alignment horizontal="center"/>
    </xf>
    <xf numFmtId="5" fontId="54" fillId="0" borderId="15" xfId="158" applyNumberFormat="1" applyFont="1" applyBorder="1" applyAlignment="1">
      <alignment horizontal="center"/>
    </xf>
    <xf numFmtId="1" fontId="68" fillId="28" borderId="0" xfId="158" applyNumberFormat="1" applyFont="1" applyFill="1"/>
    <xf numFmtId="1" fontId="68" fillId="28" borderId="16" xfId="158" applyNumberFormat="1" applyFont="1" applyFill="1" applyBorder="1"/>
    <xf numFmtId="1" fontId="68" fillId="28" borderId="0" xfId="158" applyNumberFormat="1" applyFont="1" applyFill="1" applyAlignment="1">
      <alignment horizontal="center"/>
    </xf>
    <xf numFmtId="1" fontId="54" fillId="0" borderId="0" xfId="158" applyNumberFormat="1" applyFont="1" applyAlignment="1">
      <alignment horizontal="center"/>
    </xf>
    <xf numFmtId="3" fontId="54" fillId="0" borderId="0" xfId="158" quotePrefix="1" applyNumberFormat="1" applyFont="1" applyAlignment="1">
      <alignment horizontal="center"/>
    </xf>
    <xf numFmtId="5" fontId="54" fillId="0" borderId="16" xfId="158" applyNumberFormat="1" applyFont="1" applyBorder="1" applyAlignment="1">
      <alignment horizontal="center"/>
    </xf>
    <xf numFmtId="1" fontId="54" fillId="27" borderId="0" xfId="158" applyNumberFormat="1" applyFont="1" applyFill="1" applyAlignment="1">
      <alignment horizontal="center"/>
    </xf>
    <xf numFmtId="7" fontId="54" fillId="27" borderId="0" xfId="158" applyNumberFormat="1" applyFont="1" applyFill="1" applyAlignment="1">
      <alignment horizontal="left"/>
    </xf>
    <xf numFmtId="5" fontId="54" fillId="27" borderId="0" xfId="158" applyNumberFormat="1" applyFont="1" applyFill="1"/>
    <xf numFmtId="5" fontId="54" fillId="27" borderId="18" xfId="158" applyNumberFormat="1" applyFont="1" applyFill="1" applyBorder="1" applyAlignment="1">
      <alignment horizontal="center"/>
    </xf>
    <xf numFmtId="5" fontId="54" fillId="27" borderId="25" xfId="158" applyNumberFormat="1" applyFont="1" applyFill="1" applyBorder="1" applyAlignment="1">
      <alignment horizontal="center"/>
    </xf>
    <xf numFmtId="5" fontId="54" fillId="27" borderId="0" xfId="158" applyNumberFormat="1" applyFont="1" applyFill="1" applyAlignment="1">
      <alignment horizontal="right"/>
    </xf>
    <xf numFmtId="3" fontId="54" fillId="27" borderId="0" xfId="158" applyNumberFormat="1" applyFont="1" applyFill="1"/>
    <xf numFmtId="4" fontId="54" fillId="27" borderId="0" xfId="158" applyNumberFormat="1" applyFont="1" applyFill="1" applyAlignment="1">
      <alignment horizontal="center"/>
    </xf>
    <xf numFmtId="3" fontId="54" fillId="27" borderId="0" xfId="158" applyNumberFormat="1" applyFont="1" applyFill="1" applyAlignment="1">
      <alignment horizontal="center"/>
    </xf>
    <xf numFmtId="3" fontId="54" fillId="27" borderId="0" xfId="158" quotePrefix="1" applyNumberFormat="1" applyFont="1" applyFill="1" applyAlignment="1">
      <alignment horizontal="center"/>
    </xf>
    <xf numFmtId="1" fontId="68" fillId="30" borderId="0" xfId="158" applyNumberFormat="1" applyFont="1" applyFill="1"/>
    <xf numFmtId="1" fontId="68" fillId="30" borderId="0" xfId="158" applyNumberFormat="1" applyFont="1" applyFill="1" applyAlignment="1">
      <alignment horizontal="center"/>
    </xf>
    <xf numFmtId="7" fontId="52" fillId="26" borderId="0" xfId="158" applyNumberFormat="1" applyFont="1" applyFill="1"/>
    <xf numFmtId="7" fontId="52" fillId="0" borderId="0" xfId="158" applyNumberFormat="1" applyFont="1" applyAlignment="1">
      <alignment horizontal="center"/>
    </xf>
    <xf numFmtId="0" fontId="54" fillId="0" borderId="0" xfId="101" applyFont="1" applyAlignment="1">
      <alignment horizontal="right"/>
    </xf>
    <xf numFmtId="7" fontId="54" fillId="0" borderId="0" xfId="158" applyNumberFormat="1" applyFont="1" applyAlignment="1">
      <alignment horizontal="center"/>
    </xf>
    <xf numFmtId="1" fontId="68" fillId="27" borderId="0" xfId="158" applyNumberFormat="1" applyFont="1" applyFill="1"/>
    <xf numFmtId="1" fontId="68" fillId="27" borderId="16" xfId="158" applyNumberFormat="1" applyFont="1" applyFill="1" applyBorder="1"/>
    <xf numFmtId="1" fontId="68" fillId="27" borderId="0" xfId="158" applyNumberFormat="1" applyFont="1" applyFill="1" applyAlignment="1">
      <alignment horizontal="center"/>
    </xf>
    <xf numFmtId="0" fontId="54" fillId="0" borderId="0" xfId="158" applyFont="1"/>
    <xf numFmtId="7" fontId="70" fillId="0" borderId="0" xfId="158" applyNumberFormat="1" applyFont="1" applyAlignment="1">
      <alignment horizontal="centerContinuous"/>
    </xf>
    <xf numFmtId="0" fontId="54" fillId="0" borderId="0" xfId="158" applyFont="1" applyAlignment="1">
      <alignment horizontal="centerContinuous"/>
    </xf>
    <xf numFmtId="168" fontId="54" fillId="0" borderId="0" xfId="158" applyNumberFormat="1" applyFont="1" applyAlignment="1">
      <alignment horizontal="center"/>
    </xf>
    <xf numFmtId="0" fontId="71" fillId="0" borderId="0" xfId="131" applyFont="1"/>
    <xf numFmtId="0" fontId="72" fillId="0" borderId="0" xfId="131" applyFont="1"/>
    <xf numFmtId="0" fontId="52" fillId="0" borderId="0" xfId="131" applyFont="1"/>
    <xf numFmtId="0" fontId="54" fillId="0" borderId="30" xfId="131" applyFont="1" applyBorder="1"/>
    <xf numFmtId="0" fontId="54" fillId="0" borderId="35" xfId="131" applyFont="1" applyBorder="1"/>
    <xf numFmtId="0" fontId="54" fillId="0" borderId="17" xfId="131" applyFont="1" applyBorder="1" applyAlignment="1">
      <alignment horizontal="center"/>
    </xf>
    <xf numFmtId="0" fontId="54" fillId="0" borderId="34" xfId="131" applyFont="1" applyBorder="1" applyAlignment="1">
      <alignment horizontal="center"/>
    </xf>
    <xf numFmtId="0" fontId="54" fillId="0" borderId="34" xfId="131" applyFont="1" applyBorder="1"/>
    <xf numFmtId="0" fontId="54" fillId="0" borderId="29" xfId="131" applyFont="1" applyBorder="1"/>
    <xf numFmtId="167" fontId="54" fillId="0" borderId="35" xfId="139" applyNumberFormat="1" applyFont="1" applyBorder="1" applyAlignment="1">
      <alignment horizontal="right"/>
    </xf>
    <xf numFmtId="166" fontId="54" fillId="0" borderId="0" xfId="171" applyNumberFormat="1" applyFont="1" applyBorder="1" applyAlignment="1">
      <alignment horizontal="right"/>
    </xf>
    <xf numFmtId="0" fontId="54" fillId="0" borderId="35" xfId="131" applyFont="1" applyBorder="1" applyAlignment="1">
      <alignment horizontal="right"/>
    </xf>
    <xf numFmtId="0" fontId="54" fillId="0" borderId="29" xfId="131" applyFont="1" applyBorder="1" applyAlignment="1">
      <alignment horizontal="left"/>
    </xf>
    <xf numFmtId="167" fontId="54" fillId="0" borderId="35" xfId="139" applyNumberFormat="1" applyFont="1" applyFill="1" applyBorder="1" applyAlignment="1">
      <alignment horizontal="right"/>
    </xf>
    <xf numFmtId="167" fontId="54" fillId="29" borderId="35" xfId="139" applyNumberFormat="1" applyFont="1" applyFill="1" applyBorder="1" applyAlignment="1">
      <alignment horizontal="right"/>
    </xf>
    <xf numFmtId="166" fontId="54" fillId="0" borderId="0" xfId="171" applyNumberFormat="1" applyFont="1" applyFill="1" applyBorder="1" applyAlignment="1">
      <alignment horizontal="right"/>
    </xf>
    <xf numFmtId="167" fontId="74" fillId="0" borderId="35" xfId="139" applyNumberFormat="1" applyFont="1" applyFill="1" applyBorder="1" applyAlignment="1">
      <alignment horizontal="right"/>
    </xf>
    <xf numFmtId="167" fontId="74" fillId="0" borderId="35" xfId="139" applyNumberFormat="1" applyFont="1" applyBorder="1" applyAlignment="1">
      <alignment horizontal="right"/>
    </xf>
    <xf numFmtId="0" fontId="74" fillId="0" borderId="35" xfId="131" applyFont="1" applyBorder="1" applyAlignment="1">
      <alignment horizontal="right"/>
    </xf>
    <xf numFmtId="5" fontId="69" fillId="27" borderId="37" xfId="131" applyNumberFormat="1" applyFont="1" applyFill="1" applyBorder="1" applyAlignment="1">
      <alignment horizontal="right"/>
    </xf>
    <xf numFmtId="7" fontId="69" fillId="27" borderId="37" xfId="131" applyNumberFormat="1" applyFont="1" applyFill="1" applyBorder="1" applyAlignment="1">
      <alignment horizontal="right"/>
    </xf>
    <xf numFmtId="167" fontId="69" fillId="27" borderId="38" xfId="131" applyNumberFormat="1" applyFont="1" applyFill="1" applyBorder="1" applyAlignment="1">
      <alignment horizontal="right"/>
    </xf>
    <xf numFmtId="166" fontId="69" fillId="27" borderId="37" xfId="171" applyNumberFormat="1" applyFont="1" applyFill="1" applyBorder="1" applyAlignment="1">
      <alignment horizontal="right"/>
    </xf>
    <xf numFmtId="0" fontId="68" fillId="27" borderId="38" xfId="131" applyFont="1" applyFill="1" applyBorder="1" applyAlignment="1">
      <alignment horizontal="right"/>
    </xf>
    <xf numFmtId="5" fontId="54" fillId="0" borderId="35" xfId="131" applyNumberFormat="1" applyFont="1" applyBorder="1" applyAlignment="1">
      <alignment horizontal="right"/>
    </xf>
    <xf numFmtId="5" fontId="54" fillId="0" borderId="35" xfId="131" applyNumberFormat="1" applyFont="1" applyBorder="1" applyAlignment="1">
      <alignment horizontal="center"/>
    </xf>
    <xf numFmtId="0" fontId="54" fillId="0" borderId="29" xfId="131" applyFont="1" applyBorder="1" applyAlignment="1">
      <alignment vertical="top"/>
    </xf>
    <xf numFmtId="0" fontId="54" fillId="0" borderId="33" xfId="131" applyFont="1" applyBorder="1"/>
    <xf numFmtId="0" fontId="54" fillId="0" borderId="39" xfId="131" applyFont="1" applyBorder="1" applyAlignment="1">
      <alignment horizontal="left"/>
    </xf>
    <xf numFmtId="5" fontId="54" fillId="0" borderId="17" xfId="131" applyNumberFormat="1" applyFont="1" applyBorder="1" applyAlignment="1">
      <alignment horizontal="center"/>
    </xf>
    <xf numFmtId="5" fontId="54" fillId="0" borderId="34" xfId="131" applyNumberFormat="1" applyFont="1" applyBorder="1" applyAlignment="1">
      <alignment horizontal="center"/>
    </xf>
    <xf numFmtId="3" fontId="54" fillId="0" borderId="17" xfId="131" applyNumberFormat="1" applyFont="1" applyBorder="1" applyAlignment="1">
      <alignment horizontal="center"/>
    </xf>
    <xf numFmtId="3" fontId="54" fillId="0" borderId="34" xfId="131" applyNumberFormat="1" applyFont="1" applyBorder="1"/>
    <xf numFmtId="0" fontId="67" fillId="0" borderId="0" xfId="133" applyFont="1"/>
    <xf numFmtId="1" fontId="67" fillId="0" borderId="0" xfId="133" applyNumberFormat="1" applyFont="1"/>
    <xf numFmtId="0" fontId="67" fillId="0" borderId="0" xfId="133" applyNumberFormat="1" applyFont="1" applyBorder="1"/>
    <xf numFmtId="0" fontId="76" fillId="0" borderId="0" xfId="133" applyNumberFormat="1" applyFont="1" applyBorder="1"/>
    <xf numFmtId="0" fontId="67" fillId="0" borderId="0" xfId="133" applyFont="1" applyBorder="1"/>
    <xf numFmtId="0" fontId="68" fillId="0" borderId="0" xfId="133" applyNumberFormat="1" applyFont="1" applyBorder="1" applyAlignment="1">
      <alignment horizontal="center"/>
    </xf>
    <xf numFmtId="0" fontId="68" fillId="27" borderId="19" xfId="133" applyNumberFormat="1" applyFont="1" applyFill="1" applyBorder="1" applyAlignment="1">
      <alignment horizontal="left"/>
    </xf>
    <xf numFmtId="0" fontId="69" fillId="27" borderId="20" xfId="133" applyNumberFormat="1" applyFont="1" applyFill="1" applyBorder="1"/>
    <xf numFmtId="0" fontId="67" fillId="27" borderId="20" xfId="133" applyNumberFormat="1" applyFont="1" applyFill="1" applyBorder="1"/>
    <xf numFmtId="0" fontId="67" fillId="27" borderId="21" xfId="133" applyNumberFormat="1" applyFont="1" applyFill="1" applyBorder="1"/>
    <xf numFmtId="0" fontId="68" fillId="27" borderId="20" xfId="133" applyNumberFormat="1" applyFont="1" applyFill="1" applyBorder="1" applyAlignment="1">
      <alignment horizontal="center"/>
    </xf>
    <xf numFmtId="0" fontId="69" fillId="27" borderId="20" xfId="133" applyNumberFormat="1" applyFont="1" applyFill="1" applyBorder="1" applyAlignment="1">
      <alignment horizontal="center"/>
    </xf>
    <xf numFmtId="0" fontId="68" fillId="27" borderId="21" xfId="133" applyNumberFormat="1" applyFont="1" applyFill="1" applyBorder="1" applyAlignment="1">
      <alignment horizontal="center"/>
    </xf>
    <xf numFmtId="0" fontId="67" fillId="0" borderId="6" xfId="133" applyNumberFormat="1" applyFont="1" applyBorder="1"/>
    <xf numFmtId="0" fontId="67" fillId="0" borderId="16" xfId="133" applyFont="1" applyBorder="1"/>
    <xf numFmtId="0" fontId="68" fillId="23" borderId="22" xfId="133" applyNumberFormat="1" applyFont="1" applyFill="1" applyBorder="1" applyAlignment="1">
      <alignment horizontal="center"/>
    </xf>
    <xf numFmtId="0" fontId="76" fillId="23" borderId="22" xfId="133" applyNumberFormat="1" applyFont="1" applyFill="1" applyBorder="1"/>
    <xf numFmtId="0" fontId="67" fillId="23" borderId="22" xfId="133" applyNumberFormat="1" applyFont="1" applyFill="1" applyBorder="1"/>
    <xf numFmtId="0" fontId="68" fillId="23" borderId="22" xfId="133" applyNumberFormat="1" applyFont="1" applyFill="1" applyBorder="1" applyAlignment="1">
      <alignment horizontal="right"/>
    </xf>
    <xf numFmtId="0" fontId="68" fillId="23" borderId="23" xfId="133" applyNumberFormat="1" applyFont="1" applyFill="1" applyBorder="1" applyAlignment="1">
      <alignment horizontal="center"/>
    </xf>
    <xf numFmtId="0" fontId="67" fillId="0" borderId="24" xfId="133" applyNumberFormat="1" applyFont="1" applyBorder="1"/>
    <xf numFmtId="0" fontId="67" fillId="0" borderId="0" xfId="133" applyNumberFormat="1" applyFont="1"/>
    <xf numFmtId="0" fontId="67" fillId="23" borderId="13" xfId="133" applyNumberFormat="1" applyFont="1" applyFill="1" applyBorder="1"/>
    <xf numFmtId="0" fontId="68" fillId="23" borderId="13" xfId="133" applyNumberFormat="1" applyFont="1" applyFill="1" applyBorder="1" applyAlignment="1">
      <alignment horizontal="right"/>
    </xf>
    <xf numFmtId="0" fontId="68" fillId="23" borderId="25" xfId="133" applyNumberFormat="1" applyFont="1" applyFill="1" applyBorder="1" applyAlignment="1">
      <alignment horizontal="center"/>
    </xf>
    <xf numFmtId="0" fontId="67" fillId="27" borderId="26" xfId="133" applyNumberFormat="1" applyFont="1" applyFill="1" applyBorder="1"/>
    <xf numFmtId="0" fontId="68" fillId="27" borderId="22" xfId="133" applyNumberFormat="1" applyFont="1" applyFill="1" applyBorder="1"/>
    <xf numFmtId="0" fontId="67" fillId="27" borderId="22" xfId="133" applyNumberFormat="1" applyFont="1" applyFill="1" applyBorder="1"/>
    <xf numFmtId="0" fontId="67" fillId="27" borderId="23" xfId="133" applyNumberFormat="1" applyFont="1" applyFill="1" applyBorder="1"/>
    <xf numFmtId="0" fontId="67" fillId="0" borderId="16" xfId="133" applyNumberFormat="1" applyFont="1" applyBorder="1"/>
    <xf numFmtId="0" fontId="67" fillId="27" borderId="24" xfId="133" applyNumberFormat="1" applyFont="1" applyFill="1" applyBorder="1"/>
    <xf numFmtId="0" fontId="69" fillId="27" borderId="13" xfId="133" applyNumberFormat="1" applyFont="1" applyFill="1" applyBorder="1" applyAlignment="1">
      <alignment horizontal="left"/>
    </xf>
    <xf numFmtId="0" fontId="67" fillId="27" borderId="13" xfId="133" applyNumberFormat="1" applyFont="1" applyFill="1" applyBorder="1"/>
    <xf numFmtId="0" fontId="67" fillId="27" borderId="25" xfId="133" applyNumberFormat="1" applyFont="1" applyFill="1" applyBorder="1"/>
    <xf numFmtId="0" fontId="67" fillId="0" borderId="0" xfId="133" applyNumberFormat="1" applyFont="1" applyAlignment="1">
      <alignment horizontal="left"/>
    </xf>
    <xf numFmtId="0" fontId="67" fillId="0" borderId="0" xfId="133" applyNumberFormat="1" applyFont="1" applyAlignment="1"/>
    <xf numFmtId="8" fontId="67" fillId="0" borderId="16" xfId="133" applyNumberFormat="1" applyFont="1" applyBorder="1"/>
    <xf numFmtId="0" fontId="67" fillId="0" borderId="0" xfId="133" applyNumberFormat="1" applyFont="1" applyFill="1" applyAlignment="1"/>
    <xf numFmtId="0" fontId="67" fillId="0" borderId="0" xfId="133" applyFont="1" applyFill="1"/>
    <xf numFmtId="167" fontId="67" fillId="0" borderId="16" xfId="133" applyNumberFormat="1" applyFont="1" applyBorder="1" applyAlignment="1">
      <alignment horizontal="center"/>
    </xf>
    <xf numFmtId="3" fontId="67" fillId="0" borderId="0" xfId="133" applyNumberFormat="1" applyFont="1"/>
    <xf numFmtId="0" fontId="67" fillId="26" borderId="6" xfId="133" applyNumberFormat="1" applyFont="1" applyFill="1" applyBorder="1"/>
    <xf numFmtId="0" fontId="67" fillId="26" borderId="0" xfId="133" applyNumberFormat="1" applyFont="1" applyFill="1" applyAlignment="1">
      <alignment horizontal="left"/>
    </xf>
    <xf numFmtId="0" fontId="67" fillId="26" borderId="0" xfId="133" applyFont="1" applyFill="1"/>
    <xf numFmtId="1" fontId="67" fillId="26" borderId="0" xfId="133" applyNumberFormat="1" applyFont="1" applyFill="1" applyAlignment="1">
      <alignment horizontal="center"/>
    </xf>
    <xf numFmtId="3" fontId="67" fillId="26" borderId="6" xfId="133" applyNumberFormat="1" applyFont="1" applyFill="1" applyBorder="1"/>
    <xf numFmtId="167" fontId="67" fillId="26" borderId="16" xfId="133" applyNumberFormat="1" applyFont="1" applyFill="1" applyBorder="1" applyAlignment="1">
      <alignment horizontal="center"/>
    </xf>
    <xf numFmtId="3" fontId="67" fillId="0" borderId="25" xfId="133" applyNumberFormat="1" applyFont="1" applyBorder="1"/>
    <xf numFmtId="6" fontId="67" fillId="0" borderId="16" xfId="133" applyNumberFormat="1" applyFont="1" applyBorder="1"/>
    <xf numFmtId="6" fontId="67" fillId="0" borderId="25" xfId="133" applyNumberFormat="1" applyFont="1" applyBorder="1"/>
    <xf numFmtId="3" fontId="67" fillId="0" borderId="13" xfId="133" applyNumberFormat="1" applyFont="1" applyBorder="1"/>
    <xf numFmtId="8" fontId="67" fillId="0" borderId="25" xfId="133" applyNumberFormat="1" applyFont="1" applyBorder="1"/>
    <xf numFmtId="0" fontId="67" fillId="0" borderId="13" xfId="133" applyFont="1" applyBorder="1"/>
    <xf numFmtId="167" fontId="67" fillId="0" borderId="25" xfId="133" applyNumberFormat="1" applyFont="1" applyBorder="1" applyAlignment="1">
      <alignment horizontal="center"/>
    </xf>
    <xf numFmtId="3" fontId="67" fillId="0" borderId="22" xfId="133" applyNumberFormat="1" applyFont="1" applyBorder="1"/>
    <xf numFmtId="164" fontId="67" fillId="0" borderId="23" xfId="133" applyNumberFormat="1" applyFont="1" applyBorder="1"/>
    <xf numFmtId="0" fontId="67" fillId="0" borderId="16" xfId="133" applyNumberFormat="1" applyFont="1" applyBorder="1" applyAlignment="1">
      <alignment horizontal="center"/>
    </xf>
    <xf numFmtId="0" fontId="76" fillId="0" borderId="0" xfId="133" applyNumberFormat="1" applyFont="1"/>
    <xf numFmtId="5" fontId="67" fillId="0" borderId="16" xfId="133" applyNumberFormat="1" applyFont="1" applyBorder="1"/>
    <xf numFmtId="164" fontId="67" fillId="0" borderId="16" xfId="133" applyNumberFormat="1" applyFont="1" applyBorder="1"/>
    <xf numFmtId="0" fontId="76" fillId="27" borderId="13" xfId="133" applyNumberFormat="1" applyFont="1" applyFill="1" applyBorder="1"/>
    <xf numFmtId="168" fontId="67" fillId="0" borderId="0" xfId="133" applyNumberFormat="1" applyFont="1"/>
    <xf numFmtId="0" fontId="67" fillId="0" borderId="0" xfId="133" applyFont="1" applyAlignment="1">
      <alignment horizontal="left"/>
    </xf>
    <xf numFmtId="171" fontId="67" fillId="0" borderId="0" xfId="173" applyNumberFormat="1" applyFont="1"/>
    <xf numFmtId="3" fontId="67" fillId="0" borderId="0" xfId="133" applyNumberFormat="1" applyFont="1" applyBorder="1"/>
    <xf numFmtId="1" fontId="67" fillId="0" borderId="0" xfId="132" applyNumberFormat="1" applyFont="1" applyAlignment="1">
      <alignment horizontal="left"/>
    </xf>
    <xf numFmtId="0" fontId="67" fillId="0" borderId="6" xfId="133" applyNumberFormat="1" applyFont="1" applyFill="1" applyBorder="1"/>
    <xf numFmtId="167" fontId="67" fillId="0" borderId="16" xfId="133" applyNumberFormat="1" applyFont="1" applyFill="1" applyBorder="1" applyAlignment="1">
      <alignment horizontal="center"/>
    </xf>
    <xf numFmtId="1" fontId="67" fillId="0" borderId="0" xfId="132" applyNumberFormat="1" applyFont="1" applyFill="1" applyAlignment="1">
      <alignment horizontal="left"/>
    </xf>
    <xf numFmtId="171" fontId="67" fillId="0" borderId="0" xfId="173" applyNumberFormat="1" applyFont="1" applyFill="1"/>
    <xf numFmtId="5" fontId="67" fillId="0" borderId="0" xfId="133" applyNumberFormat="1" applyFont="1"/>
    <xf numFmtId="1" fontId="54" fillId="0" borderId="0" xfId="132" applyNumberFormat="1" applyFont="1" applyAlignment="1">
      <alignment horizontal="left"/>
    </xf>
    <xf numFmtId="3" fontId="67" fillId="0" borderId="0" xfId="133" applyNumberFormat="1" applyFont="1" applyAlignment="1">
      <alignment horizontal="right"/>
    </xf>
    <xf numFmtId="0" fontId="67" fillId="0" borderId="22" xfId="133" applyFont="1" applyBorder="1"/>
    <xf numFmtId="167" fontId="67" fillId="0" borderId="23" xfId="133" applyNumberFormat="1" applyFont="1" applyBorder="1" applyAlignment="1">
      <alignment horizontal="center"/>
    </xf>
    <xf numFmtId="5" fontId="76" fillId="0" borderId="16" xfId="133" applyNumberFormat="1" applyFont="1" applyBorder="1"/>
    <xf numFmtId="0" fontId="68" fillId="0" borderId="0" xfId="133" applyNumberFormat="1" applyFont="1" applyAlignment="1">
      <alignment horizontal="left"/>
    </xf>
    <xf numFmtId="0" fontId="76" fillId="0" borderId="0" xfId="133" applyNumberFormat="1" applyFont="1" applyAlignment="1">
      <alignment horizontal="left"/>
    </xf>
    <xf numFmtId="0" fontId="79" fillId="27" borderId="26" xfId="133" applyNumberFormat="1" applyFont="1" applyFill="1" applyBorder="1"/>
    <xf numFmtId="0" fontId="79" fillId="27" borderId="22" xfId="133" applyNumberFormat="1" applyFont="1" applyFill="1" applyBorder="1" applyAlignment="1">
      <alignment horizontal="left"/>
    </xf>
    <xf numFmtId="0" fontId="79" fillId="27" borderId="22" xfId="133" applyFont="1" applyFill="1" applyBorder="1"/>
    <xf numFmtId="0" fontId="79" fillId="27" borderId="23" xfId="133" applyNumberFormat="1" applyFont="1" applyFill="1" applyBorder="1"/>
    <xf numFmtId="5" fontId="67" fillId="0" borderId="23" xfId="133" applyNumberFormat="1" applyFont="1" applyBorder="1"/>
    <xf numFmtId="0" fontId="79" fillId="27" borderId="6" xfId="133" applyNumberFormat="1" applyFont="1" applyFill="1" applyBorder="1"/>
    <xf numFmtId="0" fontId="69" fillId="27" borderId="0" xfId="133" applyNumberFormat="1" applyFont="1" applyFill="1" applyBorder="1" applyAlignment="1">
      <alignment horizontal="left"/>
    </xf>
    <xf numFmtId="0" fontId="79" fillId="27" borderId="0" xfId="133" applyFont="1" applyFill="1" applyBorder="1"/>
    <xf numFmtId="0" fontId="79" fillId="27" borderId="16" xfId="133" applyNumberFormat="1" applyFont="1" applyFill="1" applyBorder="1"/>
    <xf numFmtId="5" fontId="68" fillId="0" borderId="16" xfId="133" applyNumberFormat="1" applyFont="1" applyBorder="1"/>
    <xf numFmtId="10" fontId="67" fillId="0" borderId="0" xfId="133" applyNumberFormat="1" applyFont="1"/>
    <xf numFmtId="5" fontId="68" fillId="26" borderId="16" xfId="133" applyNumberFormat="1" applyFont="1" applyFill="1" applyBorder="1"/>
    <xf numFmtId="0" fontId="79" fillId="27" borderId="24" xfId="133" applyNumberFormat="1" applyFont="1" applyFill="1" applyBorder="1"/>
    <xf numFmtId="0" fontId="79" fillId="27" borderId="13" xfId="133" applyNumberFormat="1" applyFont="1" applyFill="1" applyBorder="1"/>
    <xf numFmtId="0" fontId="79" fillId="27" borderId="25" xfId="133" applyNumberFormat="1" applyFont="1" applyFill="1" applyBorder="1"/>
    <xf numFmtId="0" fontId="67" fillId="0" borderId="27" xfId="133" applyNumberFormat="1" applyFont="1" applyBorder="1"/>
    <xf numFmtId="5" fontId="67" fillId="0" borderId="28" xfId="133" applyNumberFormat="1" applyFont="1" applyBorder="1"/>
    <xf numFmtId="0" fontId="67" fillId="0" borderId="28" xfId="133" applyNumberFormat="1" applyFont="1" applyBorder="1"/>
    <xf numFmtId="0" fontId="67" fillId="0" borderId="13" xfId="133" applyNumberFormat="1" applyFont="1" applyBorder="1"/>
    <xf numFmtId="10" fontId="76" fillId="0" borderId="0" xfId="133" applyNumberFormat="1" applyFont="1"/>
    <xf numFmtId="167" fontId="67" fillId="0" borderId="0" xfId="133" applyNumberFormat="1" applyFont="1" applyAlignment="1">
      <alignment horizontal="center"/>
    </xf>
    <xf numFmtId="164" fontId="54" fillId="0" borderId="0" xfId="132" applyNumberFormat="1" applyFont="1"/>
    <xf numFmtId="164" fontId="54" fillId="0" borderId="0" xfId="132" applyNumberFormat="1" applyFont="1" applyAlignment="1">
      <alignment horizontal="right"/>
    </xf>
    <xf numFmtId="0" fontId="67" fillId="0" borderId="0" xfId="133" applyFont="1" applyAlignment="1">
      <alignment horizontal="center"/>
    </xf>
    <xf numFmtId="7" fontId="67" fillId="0" borderId="0" xfId="133" applyNumberFormat="1" applyFont="1" applyAlignment="1">
      <alignment horizontal="center"/>
    </xf>
    <xf numFmtId="5" fontId="67" fillId="0" borderId="0" xfId="133" applyNumberFormat="1" applyFont="1" applyAlignment="1">
      <alignment horizontal="center"/>
    </xf>
    <xf numFmtId="0" fontId="71" fillId="0" borderId="0" xfId="131" applyFont="1" applyAlignment="1">
      <alignment horizontal="centerContinuous"/>
    </xf>
    <xf numFmtId="0" fontId="66" fillId="0" borderId="0" xfId="131" applyFont="1" applyAlignment="1">
      <alignment horizontal="centerContinuous"/>
    </xf>
    <xf numFmtId="0" fontId="73" fillId="0" borderId="0" xfId="131" applyFont="1" applyAlignment="1">
      <alignment horizontal="centerContinuous"/>
    </xf>
    <xf numFmtId="0" fontId="73" fillId="0" borderId="0" xfId="131" applyFont="1" applyAlignment="1">
      <alignment horizontal="center"/>
    </xf>
    <xf numFmtId="0" fontId="71" fillId="0" borderId="0" xfId="131" applyFont="1" applyAlignment="1">
      <alignment horizontal="center"/>
    </xf>
    <xf numFmtId="0" fontId="54" fillId="0" borderId="0" xfId="131" applyFont="1"/>
    <xf numFmtId="166" fontId="54" fillId="0" borderId="0" xfId="131" applyNumberFormat="1" applyFont="1"/>
    <xf numFmtId="5" fontId="54" fillId="0" borderId="0" xfId="131" applyNumberFormat="1" applyFont="1" applyAlignment="1">
      <alignment horizontal="right"/>
    </xf>
    <xf numFmtId="7" fontId="54" fillId="0" borderId="0" xfId="131" applyNumberFormat="1" applyFont="1" applyAlignment="1">
      <alignment horizontal="right"/>
    </xf>
    <xf numFmtId="5" fontId="54" fillId="29" borderId="0" xfId="131" applyNumberFormat="1" applyFont="1" applyFill="1" applyAlignment="1">
      <alignment horizontal="right"/>
    </xf>
    <xf numFmtId="7" fontId="54" fillId="29" borderId="0" xfId="131" applyNumberFormat="1" applyFont="1" applyFill="1" applyAlignment="1">
      <alignment horizontal="right"/>
    </xf>
    <xf numFmtId="5" fontId="54" fillId="0" borderId="0" xfId="131" quotePrefix="1" applyNumberFormat="1" applyFont="1" applyAlignment="1">
      <alignment horizontal="right"/>
    </xf>
    <xf numFmtId="7" fontId="54" fillId="0" borderId="0" xfId="131" quotePrefix="1" applyNumberFormat="1" applyFont="1" applyAlignment="1">
      <alignment horizontal="right"/>
    </xf>
    <xf numFmtId="5" fontId="54" fillId="26" borderId="0" xfId="131" applyNumberFormat="1" applyFont="1" applyFill="1" applyAlignment="1">
      <alignment horizontal="right"/>
    </xf>
    <xf numFmtId="5" fontId="74" fillId="0" borderId="0" xfId="131" applyNumberFormat="1" applyFont="1" applyAlignment="1">
      <alignment horizontal="right"/>
    </xf>
    <xf numFmtId="7" fontId="74" fillId="0" borderId="0" xfId="131" applyNumberFormat="1" applyFont="1" applyAlignment="1">
      <alignment horizontal="right"/>
    </xf>
    <xf numFmtId="5" fontId="54" fillId="0" borderId="0" xfId="131" applyNumberFormat="1" applyFont="1" applyAlignment="1">
      <alignment horizontal="left"/>
    </xf>
    <xf numFmtId="3" fontId="54" fillId="0" borderId="0" xfId="131" applyNumberFormat="1" applyFont="1" applyAlignment="1">
      <alignment horizontal="left"/>
    </xf>
    <xf numFmtId="3" fontId="75" fillId="0" borderId="0" xfId="131" applyNumberFormat="1" applyFont="1" applyAlignment="1">
      <alignment horizontal="center"/>
    </xf>
    <xf numFmtId="5" fontId="54" fillId="0" borderId="0" xfId="131" applyNumberFormat="1" applyFont="1" applyAlignment="1">
      <alignment horizontal="center"/>
    </xf>
    <xf numFmtId="0" fontId="54" fillId="0" borderId="0" xfId="131" applyFont="1" applyAlignment="1">
      <alignment horizontal="left"/>
    </xf>
    <xf numFmtId="170" fontId="54" fillId="0" borderId="0" xfId="131" applyNumberFormat="1" applyFont="1" applyAlignment="1">
      <alignment horizontal="left"/>
    </xf>
    <xf numFmtId="1" fontId="52" fillId="0" borderId="0" xfId="177" applyNumberFormat="1" applyFont="1" applyFill="1" applyBorder="1" applyAlignment="1">
      <alignment horizontal="left"/>
    </xf>
    <xf numFmtId="2" fontId="52" fillId="0" borderId="0" xfId="177" applyNumberFormat="1" applyFont="1" applyFill="1" applyBorder="1" applyAlignment="1">
      <alignment horizontal="left"/>
    </xf>
    <xf numFmtId="169" fontId="52" fillId="0" borderId="0" xfId="177" applyNumberFormat="1" applyFont="1" applyFill="1" applyBorder="1" applyAlignment="1">
      <alignment horizontal="left"/>
    </xf>
    <xf numFmtId="0" fontId="67" fillId="26" borderId="0" xfId="133" quotePrefix="1" applyFont="1" applyFill="1" applyAlignment="1">
      <alignment horizontal="left"/>
    </xf>
    <xf numFmtId="166" fontId="52" fillId="26" borderId="0" xfId="112" applyNumberFormat="1" applyFont="1" applyFill="1" applyAlignment="1">
      <alignment horizontal="center"/>
    </xf>
    <xf numFmtId="0" fontId="52" fillId="0" borderId="0" xfId="112" applyFont="1" applyAlignment="1">
      <alignment horizontal="center"/>
    </xf>
    <xf numFmtId="3" fontId="69" fillId="27" borderId="16" xfId="189" applyNumberFormat="1" applyFont="1" applyFill="1" applyBorder="1" applyAlignment="1">
      <alignment horizontal="right"/>
    </xf>
    <xf numFmtId="6" fontId="67" fillId="26" borderId="16" xfId="133" applyNumberFormat="1" applyFont="1" applyFill="1" applyBorder="1"/>
    <xf numFmtId="8" fontId="67" fillId="26" borderId="16" xfId="133" applyNumberFormat="1" applyFont="1" applyFill="1" applyBorder="1"/>
    <xf numFmtId="8" fontId="67" fillId="0" borderId="23" xfId="133" applyNumberFormat="1" applyFont="1" applyBorder="1"/>
    <xf numFmtId="8" fontId="68" fillId="0" borderId="16" xfId="133" applyNumberFormat="1" applyFont="1" applyBorder="1"/>
    <xf numFmtId="0" fontId="52" fillId="26" borderId="0" xfId="131" applyFont="1" applyFill="1"/>
    <xf numFmtId="166" fontId="52" fillId="26" borderId="0" xfId="131" applyNumberFormat="1" applyFont="1" applyFill="1"/>
    <xf numFmtId="3" fontId="52" fillId="26" borderId="0" xfId="131" applyNumberFormat="1" applyFont="1" applyFill="1"/>
    <xf numFmtId="49" fontId="52" fillId="0" borderId="0" xfId="112" applyNumberFormat="1" applyFont="1" applyBorder="1" applyAlignment="1">
      <alignment horizontal="center"/>
    </xf>
    <xf numFmtId="0" fontId="52" fillId="0" borderId="0" xfId="112" applyFont="1" applyBorder="1" applyAlignment="1">
      <alignment horizontal="center"/>
    </xf>
    <xf numFmtId="172" fontId="52" fillId="0" borderId="0" xfId="112" applyNumberFormat="1" applyFont="1" applyBorder="1" applyAlignment="1">
      <alignment horizontal="center"/>
    </xf>
    <xf numFmtId="166" fontId="52" fillId="0" borderId="0" xfId="112" applyNumberFormat="1" applyFont="1" applyFill="1" applyBorder="1" applyAlignment="1">
      <alignment horizontal="center"/>
    </xf>
    <xf numFmtId="6" fontId="52" fillId="0" borderId="0" xfId="112" applyNumberFormat="1" applyFont="1" applyBorder="1" applyAlignment="1">
      <alignment horizontal="center"/>
    </xf>
    <xf numFmtId="0" fontId="68" fillId="23" borderId="0" xfId="133" applyNumberFormat="1" applyFont="1" applyFill="1" applyBorder="1" applyAlignment="1">
      <alignment horizontal="center"/>
    </xf>
    <xf numFmtId="0" fontId="76" fillId="23" borderId="0" xfId="133" applyNumberFormat="1" applyFont="1" applyFill="1" applyBorder="1"/>
    <xf numFmtId="0" fontId="67" fillId="23" borderId="0" xfId="133" applyNumberFormat="1" applyFont="1" applyFill="1" applyBorder="1"/>
    <xf numFmtId="0" fontId="68" fillId="23" borderId="0" xfId="133" applyNumberFormat="1" applyFont="1" applyFill="1" applyBorder="1" applyAlignment="1">
      <alignment horizontal="right"/>
    </xf>
    <xf numFmtId="0" fontId="68" fillId="23" borderId="16" xfId="133" applyNumberFormat="1" applyFont="1" applyFill="1" applyBorder="1" applyAlignment="1">
      <alignment horizontal="center"/>
    </xf>
    <xf numFmtId="0" fontId="52" fillId="0" borderId="0" xfId="112" applyFont="1" applyAlignment="1">
      <alignment horizontal="center"/>
    </xf>
    <xf numFmtId="7" fontId="55" fillId="27" borderId="0" xfId="134" applyFont="1" applyFill="1" applyAlignment="1" applyProtection="1">
      <alignment horizontal="center"/>
      <protection locked="0"/>
    </xf>
    <xf numFmtId="3" fontId="54" fillId="0" borderId="0" xfId="158" applyNumberFormat="1" applyFont="1" applyAlignment="1">
      <alignment horizontal="center"/>
    </xf>
    <xf numFmtId="0" fontId="67" fillId="0" borderId="15" xfId="133" applyNumberFormat="1" applyFont="1" applyBorder="1"/>
    <xf numFmtId="8" fontId="67" fillId="0" borderId="0" xfId="133" applyNumberFormat="1" applyFont="1" applyBorder="1"/>
    <xf numFmtId="5" fontId="67" fillId="0" borderId="0" xfId="133" applyNumberFormat="1" applyFont="1" applyBorder="1"/>
    <xf numFmtId="0" fontId="67" fillId="26" borderId="0" xfId="133" applyNumberFormat="1" applyFont="1" applyFill="1" applyBorder="1" applyAlignment="1"/>
    <xf numFmtId="0" fontId="67" fillId="26" borderId="16" xfId="133" applyNumberFormat="1" applyFont="1" applyFill="1" applyBorder="1"/>
    <xf numFmtId="0" fontId="67" fillId="26" borderId="16" xfId="133" applyFont="1" applyFill="1" applyBorder="1"/>
    <xf numFmtId="0" fontId="67" fillId="26" borderId="0" xfId="133" applyNumberFormat="1" applyFont="1" applyFill="1" applyAlignment="1"/>
    <xf numFmtId="37" fontId="67" fillId="26" borderId="0" xfId="133" applyNumberFormat="1" applyFont="1" applyFill="1" applyAlignment="1">
      <alignment horizontal="right"/>
    </xf>
    <xf numFmtId="37" fontId="67" fillId="26" borderId="0" xfId="133" applyNumberFormat="1" applyFont="1" applyFill="1" applyAlignment="1">
      <alignment horizontal="center"/>
    </xf>
    <xf numFmtId="166" fontId="67" fillId="26" borderId="16" xfId="133" applyNumberFormat="1" applyFont="1" applyFill="1" applyBorder="1" applyAlignment="1">
      <alignment horizontal="left"/>
    </xf>
    <xf numFmtId="6" fontId="67" fillId="26" borderId="0" xfId="68" applyNumberFormat="1" applyFont="1" applyFill="1" applyAlignment="1">
      <alignment horizontal="center"/>
    </xf>
    <xf numFmtId="5" fontId="67" fillId="26" borderId="0" xfId="133" applyNumberFormat="1" applyFont="1" applyFill="1" applyAlignment="1">
      <alignment horizontal="center"/>
    </xf>
    <xf numFmtId="7" fontId="67" fillId="26" borderId="16" xfId="133" applyNumberFormat="1" applyFont="1" applyFill="1" applyBorder="1"/>
    <xf numFmtId="3" fontId="67" fillId="26" borderId="24" xfId="133" applyNumberFormat="1" applyFont="1" applyFill="1" applyBorder="1"/>
    <xf numFmtId="6" fontId="67" fillId="26" borderId="25" xfId="133" applyNumberFormat="1" applyFont="1" applyFill="1" applyBorder="1"/>
    <xf numFmtId="3" fontId="67" fillId="26" borderId="0" xfId="133" applyNumberFormat="1" applyFont="1" applyFill="1"/>
    <xf numFmtId="167" fontId="67" fillId="26" borderId="0" xfId="133" applyNumberFormat="1" applyFont="1" applyFill="1" applyBorder="1" applyAlignment="1">
      <alignment horizontal="right"/>
    </xf>
    <xf numFmtId="10" fontId="67" fillId="26" borderId="16" xfId="133" applyNumberFormat="1" applyFont="1" applyFill="1" applyBorder="1" applyAlignment="1">
      <alignment horizontal="right"/>
    </xf>
    <xf numFmtId="3" fontId="67" fillId="26" borderId="13" xfId="133" applyNumberFormat="1" applyFont="1" applyFill="1" applyBorder="1"/>
    <xf numFmtId="3" fontId="67" fillId="26" borderId="22" xfId="133" applyNumberFormat="1" applyFont="1" applyFill="1" applyBorder="1"/>
    <xf numFmtId="6" fontId="67" fillId="26" borderId="23" xfId="133" applyNumberFormat="1" applyFont="1" applyFill="1" applyBorder="1"/>
    <xf numFmtId="0" fontId="76" fillId="26" borderId="0" xfId="133" applyNumberFormat="1" applyFont="1" applyFill="1"/>
    <xf numFmtId="3" fontId="67" fillId="26" borderId="0" xfId="133" applyNumberFormat="1" applyFont="1" applyFill="1" applyBorder="1"/>
    <xf numFmtId="3" fontId="67" fillId="26" borderId="16" xfId="133" applyNumberFormat="1" applyFont="1" applyFill="1" applyBorder="1"/>
    <xf numFmtId="6" fontId="77" fillId="26" borderId="16" xfId="133" applyNumberFormat="1" applyFont="1" applyFill="1" applyBorder="1"/>
    <xf numFmtId="164" fontId="67" fillId="26" borderId="16" xfId="133" applyNumberFormat="1" applyFont="1" applyFill="1" applyBorder="1"/>
    <xf numFmtId="6" fontId="78" fillId="26" borderId="16" xfId="133" applyNumberFormat="1" applyFont="1" applyFill="1" applyBorder="1"/>
    <xf numFmtId="8" fontId="78" fillId="26" borderId="16" xfId="133" applyNumberFormat="1" applyFont="1" applyFill="1" applyBorder="1"/>
    <xf numFmtId="10" fontId="67" fillId="26" borderId="0" xfId="133" applyNumberFormat="1" applyFont="1" applyFill="1" applyBorder="1" applyAlignment="1">
      <alignment horizontal="right"/>
    </xf>
    <xf numFmtId="0" fontId="67" fillId="26" borderId="13" xfId="133" applyFont="1" applyFill="1" applyBorder="1"/>
    <xf numFmtId="0" fontId="67" fillId="26" borderId="24" xfId="133" applyFont="1" applyFill="1" applyBorder="1"/>
    <xf numFmtId="8" fontId="78" fillId="26" borderId="25" xfId="133" applyNumberFormat="1" applyFont="1" applyFill="1" applyBorder="1"/>
    <xf numFmtId="7" fontId="67" fillId="26" borderId="0" xfId="133" applyNumberFormat="1" applyFont="1" applyFill="1"/>
    <xf numFmtId="0" fontId="78" fillId="26" borderId="0" xfId="133" applyFont="1" applyFill="1"/>
    <xf numFmtId="10" fontId="76" fillId="26" borderId="16" xfId="133" applyNumberFormat="1" applyFont="1" applyFill="1" applyBorder="1"/>
    <xf numFmtId="10" fontId="67" fillId="26" borderId="13" xfId="133" applyNumberFormat="1" applyFont="1" applyFill="1" applyBorder="1" applyAlignment="1">
      <alignment horizontal="right"/>
    </xf>
    <xf numFmtId="0" fontId="55" fillId="27" borderId="30" xfId="131" applyFont="1" applyFill="1" applyBorder="1" applyAlignment="1">
      <alignment horizontal="centerContinuous"/>
    </xf>
    <xf numFmtId="0" fontId="55" fillId="27" borderId="31" xfId="131" applyFont="1" applyFill="1" applyBorder="1" applyAlignment="1">
      <alignment horizontal="centerContinuous"/>
    </xf>
    <xf numFmtId="0" fontId="55" fillId="27" borderId="32" xfId="131" applyFont="1" applyFill="1" applyBorder="1" applyAlignment="1">
      <alignment horizontal="centerContinuous"/>
    </xf>
    <xf numFmtId="0" fontId="55" fillId="27" borderId="31" xfId="131" applyFont="1" applyFill="1" applyBorder="1" applyAlignment="1">
      <alignment horizontal="center"/>
    </xf>
    <xf numFmtId="0" fontId="55" fillId="27" borderId="32" xfId="131" applyFont="1" applyFill="1" applyBorder="1" applyAlignment="1">
      <alignment horizontal="center"/>
    </xf>
    <xf numFmtId="0" fontId="51" fillId="27" borderId="32" xfId="131" applyFont="1" applyFill="1" applyBorder="1"/>
    <xf numFmtId="0" fontId="55" fillId="27" borderId="17" xfId="131" applyFont="1" applyFill="1" applyBorder="1" applyAlignment="1">
      <alignment horizontal="centerContinuous"/>
    </xf>
    <xf numFmtId="0" fontId="55" fillId="27" borderId="34" xfId="131" applyFont="1" applyFill="1" applyBorder="1" applyAlignment="1">
      <alignment horizontal="centerContinuous"/>
    </xf>
    <xf numFmtId="0" fontId="51" fillId="27" borderId="34" xfId="131" applyFont="1" applyFill="1" applyBorder="1"/>
    <xf numFmtId="0" fontId="56" fillId="27" borderId="36" xfId="131" applyFont="1" applyFill="1" applyBorder="1" applyAlignment="1">
      <alignment horizontal="left"/>
    </xf>
    <xf numFmtId="0" fontId="56" fillId="27" borderId="36" xfId="131" applyFont="1" applyFill="1" applyBorder="1"/>
    <xf numFmtId="5" fontId="54" fillId="0" borderId="42" xfId="131" applyNumberFormat="1" applyFont="1" applyBorder="1" applyAlignment="1">
      <alignment horizontal="right"/>
    </xf>
    <xf numFmtId="5" fontId="54" fillId="0" borderId="31" xfId="131" applyNumberFormat="1" applyFont="1" applyBorder="1" applyAlignment="1">
      <alignment horizontal="right"/>
    </xf>
    <xf numFmtId="5" fontId="54" fillId="0" borderId="32" xfId="131" applyNumberFormat="1" applyFont="1" applyBorder="1" applyAlignment="1">
      <alignment horizontal="right"/>
    </xf>
    <xf numFmtId="0" fontId="54" fillId="0" borderId="32" xfId="131" applyFont="1" applyBorder="1" applyAlignment="1">
      <alignment horizontal="right"/>
    </xf>
    <xf numFmtId="0" fontId="55" fillId="27" borderId="33" xfId="131" applyFont="1" applyFill="1" applyBorder="1" applyAlignment="1">
      <alignment horizontal="left"/>
    </xf>
    <xf numFmtId="0" fontId="76" fillId="0" borderId="15" xfId="133" applyFont="1" applyBorder="1"/>
    <xf numFmtId="5" fontId="72" fillId="31" borderId="15" xfId="133" applyNumberFormat="1" applyFont="1" applyFill="1" applyBorder="1"/>
    <xf numFmtId="6" fontId="72" fillId="31" borderId="15" xfId="68" applyNumberFormat="1" applyFont="1" applyFill="1" applyBorder="1" applyAlignment="1">
      <alignment horizontal="right"/>
    </xf>
    <xf numFmtId="8" fontId="72" fillId="0" borderId="15" xfId="133" applyNumberFormat="1" applyFont="1" applyBorder="1"/>
    <xf numFmtId="167" fontId="72" fillId="31" borderId="18" xfId="133" applyNumberFormat="1" applyFont="1" applyFill="1" applyBorder="1" applyAlignment="1">
      <alignment horizontal="right"/>
    </xf>
    <xf numFmtId="6" fontId="72" fillId="31" borderId="15" xfId="133" applyNumberFormat="1" applyFont="1" applyFill="1" applyBorder="1"/>
    <xf numFmtId="10" fontId="80" fillId="31" borderId="15" xfId="133" applyNumberFormat="1" applyFont="1" applyFill="1" applyBorder="1" applyAlignment="1">
      <alignment horizontal="right"/>
    </xf>
    <xf numFmtId="6" fontId="81" fillId="31" borderId="15" xfId="133" applyNumberFormat="1" applyFont="1" applyFill="1" applyBorder="1"/>
    <xf numFmtId="10" fontId="80" fillId="31" borderId="18" xfId="133" applyNumberFormat="1" applyFont="1" applyFill="1" applyBorder="1" applyAlignment="1">
      <alignment horizontal="right"/>
    </xf>
    <xf numFmtId="8" fontId="82" fillId="0" borderId="15" xfId="133" applyNumberFormat="1" applyFont="1" applyBorder="1"/>
    <xf numFmtId="8" fontId="71" fillId="0" borderId="15" xfId="133" applyNumberFormat="1" applyFont="1" applyBorder="1"/>
    <xf numFmtId="8" fontId="71" fillId="0" borderId="14" xfId="133" applyNumberFormat="1" applyFont="1" applyBorder="1"/>
    <xf numFmtId="10" fontId="72" fillId="31" borderId="18" xfId="133" applyNumberFormat="1" applyFont="1" applyFill="1" applyBorder="1"/>
    <xf numFmtId="1" fontId="68" fillId="28" borderId="16" xfId="158" applyNumberFormat="1" applyFont="1" applyFill="1" applyBorder="1" applyAlignment="1">
      <alignment horizontal="center"/>
    </xf>
    <xf numFmtId="5" fontId="54" fillId="0" borderId="16" xfId="158" quotePrefix="1" applyNumberFormat="1" applyFont="1" applyBorder="1" applyAlignment="1">
      <alignment horizontal="center"/>
    </xf>
    <xf numFmtId="5" fontId="54" fillId="27" borderId="0" xfId="158" applyNumberFormat="1" applyFont="1" applyFill="1" applyAlignment="1">
      <alignment horizontal="center"/>
    </xf>
    <xf numFmtId="1" fontId="68" fillId="27" borderId="16" xfId="158" applyNumberFormat="1" applyFont="1" applyFill="1" applyBorder="1" applyAlignment="1">
      <alignment horizontal="center"/>
    </xf>
    <xf numFmtId="5" fontId="54" fillId="0" borderId="0" xfId="158" applyNumberFormat="1" applyFont="1" applyAlignment="1">
      <alignment horizontal="center"/>
    </xf>
    <xf numFmtId="168" fontId="68" fillId="28" borderId="0" xfId="158" applyNumberFormat="1" applyFont="1" applyFill="1" applyAlignment="1">
      <alignment horizontal="center"/>
    </xf>
    <xf numFmtId="7" fontId="69" fillId="28" borderId="0" xfId="158" applyNumberFormat="1" applyFont="1" applyFill="1" applyBorder="1" applyAlignment="1">
      <alignment horizontal="left"/>
    </xf>
    <xf numFmtId="1" fontId="68" fillId="28" borderId="6" xfId="158" applyNumberFormat="1" applyFont="1" applyFill="1" applyBorder="1"/>
    <xf numFmtId="3" fontId="54" fillId="0" borderId="6" xfId="158" quotePrefix="1" applyNumberFormat="1" applyFont="1" applyBorder="1" applyAlignment="1">
      <alignment horizontal="center"/>
    </xf>
    <xf numFmtId="1" fontId="68" fillId="28" borderId="6" xfId="158" applyNumberFormat="1" applyFont="1" applyFill="1" applyBorder="1" applyAlignment="1">
      <alignment horizontal="center"/>
    </xf>
    <xf numFmtId="1" fontId="68" fillId="27" borderId="6" xfId="158" applyNumberFormat="1" applyFont="1" applyFill="1" applyBorder="1"/>
    <xf numFmtId="0" fontId="52" fillId="0" borderId="0" xfId="112" applyFont="1" applyAlignment="1">
      <alignment horizontal="center"/>
    </xf>
    <xf numFmtId="0" fontId="58" fillId="0" borderId="0" xfId="112" applyFont="1" applyFill="1" applyAlignment="1">
      <alignment horizontal="center"/>
    </xf>
    <xf numFmtId="7" fontId="55" fillId="27" borderId="0" xfId="134" applyFont="1" applyFill="1" applyAlignment="1" applyProtection="1">
      <alignment horizontal="center"/>
      <protection locked="0"/>
    </xf>
    <xf numFmtId="7" fontId="69" fillId="28" borderId="6" xfId="158" applyNumberFormat="1" applyFont="1" applyFill="1" applyBorder="1" applyAlignment="1">
      <alignment horizontal="center"/>
    </xf>
    <xf numFmtId="7" fontId="69" fillId="28" borderId="24" xfId="158" applyNumberFormat="1" applyFont="1" applyFill="1" applyBorder="1" applyAlignment="1">
      <alignment horizontal="center"/>
    </xf>
    <xf numFmtId="7" fontId="69" fillId="28" borderId="16" xfId="158" applyNumberFormat="1" applyFont="1" applyFill="1" applyBorder="1" applyAlignment="1">
      <alignment horizontal="center"/>
    </xf>
    <xf numFmtId="7" fontId="69" fillId="28" borderId="15" xfId="158" applyNumberFormat="1" applyFont="1" applyFill="1" applyBorder="1" applyAlignment="1">
      <alignment horizontal="center"/>
    </xf>
    <xf numFmtId="7" fontId="69" fillId="28" borderId="13" xfId="158" applyNumberFormat="1" applyFont="1" applyFill="1" applyBorder="1" applyAlignment="1">
      <alignment horizontal="left"/>
    </xf>
    <xf numFmtId="1" fontId="54" fillId="0" borderId="6" xfId="158" applyNumberFormat="1" applyFont="1" applyBorder="1" applyAlignment="1">
      <alignment horizontal="left"/>
    </xf>
    <xf numFmtId="7" fontId="57" fillId="0" borderId="0" xfId="158" applyNumberFormat="1" applyFont="1" applyAlignment="1">
      <alignment horizontal="center"/>
    </xf>
    <xf numFmtId="5" fontId="54" fillId="0" borderId="6" xfId="158" applyNumberFormat="1" applyFont="1" applyBorder="1" applyAlignment="1">
      <alignment horizontal="center"/>
    </xf>
    <xf numFmtId="168" fontId="68" fillId="28" borderId="0" xfId="158" applyNumberFormat="1" applyFont="1" applyFill="1"/>
    <xf numFmtId="7" fontId="54" fillId="26" borderId="0" xfId="158" applyNumberFormat="1" applyFont="1" applyFill="1" applyAlignment="1">
      <alignment horizontal="center"/>
    </xf>
    <xf numFmtId="5" fontId="54" fillId="26" borderId="0" xfId="158" applyNumberFormat="1" applyFont="1" applyFill="1" applyAlignment="1">
      <alignment horizontal="center"/>
    </xf>
    <xf numFmtId="7" fontId="52" fillId="32" borderId="0" xfId="158" applyNumberFormat="1" applyFont="1" applyFill="1" applyAlignment="1"/>
    <xf numFmtId="6" fontId="68" fillId="32" borderId="27" xfId="158" applyNumberFormat="1" applyFont="1" applyFill="1" applyBorder="1" applyAlignment="1">
      <alignment horizontal="center"/>
    </xf>
    <xf numFmtId="6" fontId="55" fillId="33" borderId="43" xfId="158" applyNumberFormat="1" applyFont="1" applyFill="1" applyBorder="1" applyAlignment="1">
      <alignment horizontal="center"/>
    </xf>
    <xf numFmtId="6" fontId="55" fillId="33" borderId="38" xfId="158" applyNumberFormat="1" applyFont="1" applyFill="1" applyBorder="1" applyAlignment="1">
      <alignment horizontal="center"/>
    </xf>
    <xf numFmtId="6" fontId="55" fillId="33" borderId="27" xfId="158" applyNumberFormat="1" applyFont="1" applyFill="1" applyBorder="1" applyAlignment="1">
      <alignment horizontal="center"/>
    </xf>
    <xf numFmtId="7" fontId="69" fillId="28" borderId="40" xfId="158" applyNumberFormat="1" applyFont="1" applyFill="1" applyBorder="1" applyAlignment="1">
      <alignment horizontal="center"/>
    </xf>
    <xf numFmtId="7" fontId="69" fillId="28" borderId="44" xfId="158" applyNumberFormat="1" applyFont="1" applyFill="1" applyBorder="1" applyAlignment="1">
      <alignment horizontal="center"/>
    </xf>
    <xf numFmtId="3" fontId="54" fillId="0" borderId="40" xfId="158" applyNumberFormat="1" applyFont="1" applyBorder="1" applyAlignment="1">
      <alignment horizontal="center"/>
    </xf>
    <xf numFmtId="1" fontId="68" fillId="28" borderId="40" xfId="158" applyNumberFormat="1" applyFont="1" applyFill="1" applyBorder="1" applyAlignment="1">
      <alignment horizontal="center"/>
    </xf>
    <xf numFmtId="3" fontId="54" fillId="0" borderId="40" xfId="158" quotePrefix="1" applyNumberFormat="1" applyFont="1" applyBorder="1" applyAlignment="1">
      <alignment horizontal="center"/>
    </xf>
    <xf numFmtId="3" fontId="54" fillId="0" borderId="39" xfId="158" quotePrefix="1" applyNumberFormat="1" applyFont="1" applyBorder="1" applyAlignment="1">
      <alignment horizontal="center"/>
    </xf>
    <xf numFmtId="7" fontId="57" fillId="0" borderId="0" xfId="134" applyFont="1" applyFill="1" applyBorder="1" applyAlignment="1" applyProtection="1">
      <alignment horizontal="left"/>
      <protection locked="0"/>
    </xf>
    <xf numFmtId="166" fontId="52" fillId="0" borderId="0" xfId="112" applyNumberFormat="1" applyFont="1" applyBorder="1" applyAlignment="1">
      <alignment horizontal="center"/>
    </xf>
    <xf numFmtId="166" fontId="52" fillId="0" borderId="35" xfId="112" applyNumberFormat="1" applyFont="1" applyBorder="1" applyAlignment="1">
      <alignment horizontal="center"/>
    </xf>
    <xf numFmtId="166" fontId="52" fillId="0" borderId="17" xfId="112" applyNumberFormat="1" applyFont="1" applyBorder="1" applyAlignment="1">
      <alignment horizontal="center"/>
    </xf>
    <xf numFmtId="166" fontId="52" fillId="0" borderId="34" xfId="112" applyNumberFormat="1" applyFont="1" applyBorder="1" applyAlignment="1">
      <alignment horizontal="center"/>
    </xf>
    <xf numFmtId="0" fontId="55" fillId="27" borderId="42" xfId="112" applyFont="1" applyFill="1" applyBorder="1" applyAlignment="1">
      <alignment horizontal="center"/>
    </xf>
    <xf numFmtId="0" fontId="55" fillId="27" borderId="31" xfId="112" applyFont="1" applyFill="1" applyBorder="1" applyAlignment="1">
      <alignment horizontal="center"/>
    </xf>
    <xf numFmtId="0" fontId="55" fillId="27" borderId="31" xfId="112" applyFont="1" applyFill="1" applyBorder="1"/>
    <xf numFmtId="0" fontId="55" fillId="27" borderId="32" xfId="112" applyFont="1" applyFill="1" applyBorder="1"/>
    <xf numFmtId="0" fontId="55" fillId="27" borderId="40" xfId="112" applyFont="1" applyFill="1" applyBorder="1" applyAlignment="1">
      <alignment horizontal="center"/>
    </xf>
    <xf numFmtId="16" fontId="55" fillId="27" borderId="0" xfId="112" quotePrefix="1" applyNumberFormat="1" applyFont="1" applyFill="1" applyBorder="1" applyAlignment="1">
      <alignment horizontal="center"/>
    </xf>
    <xf numFmtId="0" fontId="55" fillId="27" borderId="0" xfId="112" quotePrefix="1" applyFont="1" applyFill="1" applyBorder="1" applyAlignment="1">
      <alignment horizontal="center"/>
    </xf>
    <xf numFmtId="0" fontId="55" fillId="27" borderId="35" xfId="112" quotePrefix="1" applyFont="1" applyFill="1" applyBorder="1" applyAlignment="1">
      <alignment horizontal="center"/>
    </xf>
    <xf numFmtId="0" fontId="52" fillId="0" borderId="35" xfId="112" applyFont="1" applyBorder="1"/>
    <xf numFmtId="6" fontId="68" fillId="32" borderId="13" xfId="158" applyNumberFormat="1" applyFont="1" applyFill="1" applyBorder="1" applyAlignment="1">
      <alignment horizontal="center"/>
    </xf>
    <xf numFmtId="7" fontId="51" fillId="32" borderId="0" xfId="158" applyNumberFormat="1" applyFont="1" applyFill="1" applyAlignment="1"/>
    <xf numFmtId="7" fontId="68" fillId="32" borderId="13" xfId="158" applyNumberFormat="1" applyFont="1" applyFill="1" applyBorder="1" applyAlignment="1">
      <alignment horizontal="center"/>
    </xf>
    <xf numFmtId="0" fontId="52" fillId="0" borderId="45" xfId="112" applyFont="1" applyBorder="1"/>
    <xf numFmtId="0" fontId="52" fillId="0" borderId="12" xfId="112" applyFont="1" applyBorder="1"/>
    <xf numFmtId="49" fontId="52" fillId="0" borderId="12" xfId="112" applyNumberFormat="1" applyFont="1" applyBorder="1" applyAlignment="1">
      <alignment horizontal="center"/>
    </xf>
    <xf numFmtId="0" fontId="52" fillId="0" borderId="12" xfId="112" applyFont="1" applyBorder="1" applyAlignment="1">
      <alignment horizontal="center"/>
    </xf>
    <xf numFmtId="0" fontId="51" fillId="0" borderId="12" xfId="112" applyFont="1" applyBorder="1" applyAlignment="1">
      <alignment horizontal="center"/>
    </xf>
    <xf numFmtId="172" fontId="51" fillId="0" borderId="12" xfId="112" applyNumberFormat="1" applyFont="1" applyBorder="1" applyAlignment="1">
      <alignment horizontal="center"/>
    </xf>
    <xf numFmtId="166" fontId="51" fillId="0" borderId="12" xfId="112" applyNumberFormat="1" applyFont="1" applyFill="1" applyBorder="1" applyAlignment="1">
      <alignment horizontal="center"/>
    </xf>
    <xf numFmtId="6" fontId="51" fillId="0" borderId="46" xfId="112" applyNumberFormat="1" applyFont="1" applyBorder="1" applyAlignment="1">
      <alignment horizontal="center"/>
    </xf>
    <xf numFmtId="0" fontId="52" fillId="0" borderId="47" xfId="112" applyFont="1" applyBorder="1"/>
    <xf numFmtId="0" fontId="51" fillId="0" borderId="41" xfId="112" applyFont="1" applyBorder="1" applyAlignment="1">
      <alignment horizontal="left"/>
    </xf>
    <xf numFmtId="0" fontId="52" fillId="0" borderId="41" xfId="112" applyFont="1" applyBorder="1"/>
    <xf numFmtId="166" fontId="52" fillId="0" borderId="41" xfId="112" applyNumberFormat="1" applyFont="1" applyFill="1" applyBorder="1" applyAlignment="1">
      <alignment horizontal="center"/>
    </xf>
    <xf numFmtId="0" fontId="52" fillId="0" borderId="41" xfId="112" applyFont="1" applyBorder="1" applyAlignment="1">
      <alignment horizontal="center"/>
    </xf>
    <xf numFmtId="168" fontId="52" fillId="0" borderId="41" xfId="112" applyNumberFormat="1" applyFont="1" applyFill="1" applyBorder="1" applyAlignment="1">
      <alignment horizontal="center"/>
    </xf>
    <xf numFmtId="0" fontId="52" fillId="0" borderId="51" xfId="112" applyFont="1" applyBorder="1"/>
    <xf numFmtId="0" fontId="52" fillId="0" borderId="51" xfId="112" applyFont="1" applyBorder="1" applyAlignment="1">
      <alignment horizontal="center"/>
    </xf>
    <xf numFmtId="0" fontId="52" fillId="0" borderId="50" xfId="112" applyFont="1" applyBorder="1" applyAlignment="1">
      <alignment horizontal="center"/>
    </xf>
    <xf numFmtId="3" fontId="54" fillId="29" borderId="0" xfId="158" quotePrefix="1" applyNumberFormat="1" applyFont="1" applyFill="1" applyAlignment="1">
      <alignment horizontal="center"/>
    </xf>
    <xf numFmtId="7" fontId="69" fillId="28" borderId="52" xfId="158" applyNumberFormat="1" applyFont="1" applyFill="1" applyBorder="1" applyAlignment="1">
      <alignment horizontal="center"/>
    </xf>
    <xf numFmtId="7" fontId="69" fillId="28" borderId="53" xfId="158" applyNumberFormat="1" applyFont="1" applyFill="1" applyBorder="1" applyAlignment="1">
      <alignment horizontal="center"/>
    </xf>
    <xf numFmtId="1" fontId="68" fillId="28" borderId="54" xfId="158" applyNumberFormat="1" applyFont="1" applyFill="1" applyBorder="1"/>
    <xf numFmtId="1" fontId="68" fillId="28" borderId="54" xfId="158" applyNumberFormat="1" applyFont="1" applyFill="1" applyBorder="1" applyAlignment="1">
      <alignment horizontal="center"/>
    </xf>
    <xf numFmtId="7" fontId="69" fillId="28" borderId="56" xfId="158" applyNumberFormat="1" applyFont="1" applyFill="1" applyBorder="1" applyAlignment="1">
      <alignment horizontal="center"/>
    </xf>
    <xf numFmtId="3" fontId="54" fillId="0" borderId="6" xfId="158" applyNumberFormat="1" applyFont="1" applyBorder="1" applyAlignment="1">
      <alignment horizontal="center"/>
    </xf>
    <xf numFmtId="1" fontId="54" fillId="0" borderId="54" xfId="158" applyNumberFormat="1" applyFont="1" applyBorder="1" applyAlignment="1">
      <alignment horizontal="center"/>
    </xf>
    <xf numFmtId="0" fontId="55" fillId="27" borderId="48" xfId="112" applyFont="1" applyFill="1" applyBorder="1" applyAlignment="1">
      <alignment horizontal="center"/>
    </xf>
    <xf numFmtId="166" fontId="55" fillId="27" borderId="48" xfId="112" applyNumberFormat="1" applyFont="1" applyFill="1" applyBorder="1" applyAlignment="1">
      <alignment horizontal="center"/>
    </xf>
    <xf numFmtId="0" fontId="55" fillId="27" borderId="48" xfId="112" applyFont="1" applyFill="1" applyBorder="1" applyAlignment="1">
      <alignment horizontal="left"/>
    </xf>
    <xf numFmtId="0" fontId="55" fillId="27" borderId="49" xfId="112" applyFont="1" applyFill="1" applyBorder="1" applyAlignment="1">
      <alignment horizontal="left"/>
    </xf>
    <xf numFmtId="0" fontId="52" fillId="0" borderId="48" xfId="112" applyFont="1" applyBorder="1"/>
    <xf numFmtId="166" fontId="52" fillId="0" borderId="58" xfId="112" applyNumberFormat="1" applyFont="1" applyBorder="1" applyAlignment="1">
      <alignment horizontal="center"/>
    </xf>
    <xf numFmtId="166" fontId="52" fillId="0" borderId="41" xfId="112" applyNumberFormat="1" applyFont="1" applyBorder="1" applyAlignment="1">
      <alignment horizontal="center"/>
    </xf>
    <xf numFmtId="0" fontId="52" fillId="0" borderId="59" xfId="112" applyFont="1" applyBorder="1" applyAlignment="1">
      <alignment horizontal="center"/>
    </xf>
    <xf numFmtId="3" fontId="52" fillId="0" borderId="60" xfId="112" applyNumberFormat="1" applyFont="1" applyBorder="1" applyAlignment="1">
      <alignment horizontal="center"/>
    </xf>
    <xf numFmtId="1" fontId="52" fillId="0" borderId="61" xfId="112" applyNumberFormat="1" applyFont="1" applyBorder="1" applyAlignment="1">
      <alignment horizontal="center"/>
    </xf>
    <xf numFmtId="0" fontId="52" fillId="0" borderId="60" xfId="112" applyFont="1" applyBorder="1"/>
    <xf numFmtId="0" fontId="52" fillId="0" borderId="62" xfId="112" applyFont="1" applyBorder="1"/>
    <xf numFmtId="5" fontId="68" fillId="32" borderId="13" xfId="158" applyNumberFormat="1" applyFont="1" applyFill="1" applyBorder="1" applyAlignment="1">
      <alignment horizontal="center"/>
    </xf>
    <xf numFmtId="0" fontId="55" fillId="27" borderId="31" xfId="112" quotePrefix="1" applyFont="1" applyFill="1" applyBorder="1" applyAlignment="1">
      <alignment horizontal="center"/>
    </xf>
    <xf numFmtId="1" fontId="68" fillId="28" borderId="13" xfId="158" applyNumberFormat="1" applyFont="1" applyFill="1" applyBorder="1" applyAlignment="1">
      <alignment horizontal="center"/>
    </xf>
    <xf numFmtId="0" fontId="68" fillId="23" borderId="14" xfId="133" applyNumberFormat="1" applyFont="1" applyFill="1" applyBorder="1" applyAlignment="1">
      <alignment horizontal="right"/>
    </xf>
    <xf numFmtId="0" fontId="68" fillId="23" borderId="15" xfId="133" applyNumberFormat="1" applyFont="1" applyFill="1" applyBorder="1" applyAlignment="1">
      <alignment horizontal="right"/>
    </xf>
    <xf numFmtId="0" fontId="67" fillId="0" borderId="15" xfId="133" applyFont="1" applyBorder="1"/>
    <xf numFmtId="0" fontId="69" fillId="27" borderId="22" xfId="133" applyNumberFormat="1" applyFont="1" applyFill="1" applyBorder="1" applyAlignment="1">
      <alignment horizontal="center"/>
    </xf>
    <xf numFmtId="5" fontId="72" fillId="31" borderId="15" xfId="133" applyNumberFormat="1" applyFont="1" applyFill="1" applyBorder="1" applyAlignment="1">
      <alignment horizontal="left"/>
    </xf>
    <xf numFmtId="6" fontId="72" fillId="31" borderId="15" xfId="68" applyNumberFormat="1" applyFont="1" applyFill="1" applyBorder="1" applyAlignment="1">
      <alignment horizontal="left"/>
    </xf>
    <xf numFmtId="8" fontId="72" fillId="0" borderId="15" xfId="133" applyNumberFormat="1" applyFont="1" applyBorder="1" applyAlignment="1">
      <alignment horizontal="left"/>
    </xf>
    <xf numFmtId="167" fontId="72" fillId="31" borderId="18" xfId="133" applyNumberFormat="1" applyFont="1" applyFill="1" applyBorder="1" applyAlignment="1">
      <alignment horizontal="left"/>
    </xf>
    <xf numFmtId="6" fontId="72" fillId="31" borderId="15" xfId="133" applyNumberFormat="1" applyFont="1" applyFill="1" applyBorder="1" applyAlignment="1">
      <alignment horizontal="left"/>
    </xf>
    <xf numFmtId="8" fontId="82" fillId="0" borderId="15" xfId="133" applyNumberFormat="1" applyFont="1" applyBorder="1" applyAlignment="1">
      <alignment horizontal="left"/>
    </xf>
    <xf numFmtId="8" fontId="71" fillId="0" borderId="15" xfId="133" applyNumberFormat="1" applyFont="1" applyBorder="1" applyAlignment="1">
      <alignment horizontal="left"/>
    </xf>
    <xf numFmtId="8" fontId="71" fillId="0" borderId="14" xfId="133" applyNumberFormat="1" applyFont="1" applyBorder="1" applyAlignment="1">
      <alignment horizontal="left"/>
    </xf>
    <xf numFmtId="10" fontId="72" fillId="31" borderId="18" xfId="133" applyNumberFormat="1" applyFont="1" applyFill="1" applyBorder="1" applyAlignment="1">
      <alignment horizontal="left"/>
    </xf>
    <xf numFmtId="10" fontId="72" fillId="31" borderId="15" xfId="133" applyNumberFormat="1" applyFont="1" applyFill="1" applyBorder="1" applyAlignment="1">
      <alignment horizontal="left"/>
    </xf>
    <xf numFmtId="0" fontId="0" fillId="26" borderId="0" xfId="0" applyFill="1"/>
    <xf numFmtId="7" fontId="54" fillId="26" borderId="0" xfId="158" applyNumberFormat="1" applyFont="1" applyFill="1"/>
    <xf numFmtId="0" fontId="54" fillId="26" borderId="0" xfId="158" applyFont="1" applyFill="1" applyAlignment="1">
      <alignment horizontal="centerContinuous"/>
    </xf>
    <xf numFmtId="7" fontId="70" fillId="26" borderId="0" xfId="158" applyNumberFormat="1" applyFont="1" applyFill="1" applyAlignment="1">
      <alignment horizontal="centerContinuous"/>
    </xf>
    <xf numFmtId="0" fontId="54" fillId="26" borderId="0" xfId="158" applyFont="1" applyFill="1"/>
    <xf numFmtId="7" fontId="69" fillId="28" borderId="0" xfId="158" applyNumberFormat="1" applyFont="1" applyFill="1" applyAlignment="1">
      <alignment horizontal="center"/>
    </xf>
    <xf numFmtId="7" fontId="52" fillId="27" borderId="0" xfId="158" applyNumberFormat="1" applyFont="1" applyFill="1"/>
    <xf numFmtId="7" fontId="69" fillId="28" borderId="0" xfId="158" applyNumberFormat="1" applyFont="1" applyFill="1" applyAlignment="1">
      <alignment horizontal="left"/>
    </xf>
    <xf numFmtId="7" fontId="51" fillId="32" borderId="0" xfId="158" applyNumberFormat="1" applyFont="1" applyFill="1"/>
    <xf numFmtId="7" fontId="52" fillId="32" borderId="0" xfId="158" applyNumberFormat="1" applyFont="1" applyFill="1"/>
    <xf numFmtId="7" fontId="84" fillId="32" borderId="0" xfId="158" applyNumberFormat="1" applyFont="1" applyFill="1"/>
    <xf numFmtId="3" fontId="54" fillId="0" borderId="0" xfId="158" applyNumberFormat="1" applyFont="1"/>
    <xf numFmtId="3" fontId="54" fillId="0" borderId="26" xfId="158" applyNumberFormat="1" applyFont="1" applyBorder="1"/>
    <xf numFmtId="0" fontId="68" fillId="0" borderId="26" xfId="158" applyFont="1" applyBorder="1"/>
    <xf numFmtId="7" fontId="67" fillId="26" borderId="0" xfId="158" applyNumberFormat="1" applyFont="1" applyFill="1" applyAlignment="1">
      <alignment horizontal="centerContinuous"/>
    </xf>
    <xf numFmtId="7" fontId="67" fillId="26" borderId="0" xfId="158" applyNumberFormat="1" applyFont="1" applyFill="1" applyAlignment="1">
      <alignment horizontal="center"/>
    </xf>
    <xf numFmtId="7" fontId="57" fillId="26" borderId="0" xfId="158" applyNumberFormat="1" applyFont="1" applyFill="1" applyAlignment="1">
      <alignment horizontal="center"/>
    </xf>
    <xf numFmtId="0" fontId="67" fillId="26" borderId="0" xfId="158" applyFont="1" applyFill="1" applyAlignment="1">
      <alignment horizontal="centerContinuous"/>
    </xf>
    <xf numFmtId="0" fontId="67" fillId="26" borderId="0" xfId="158" applyFont="1" applyFill="1" applyAlignment="1">
      <alignment horizontal="center"/>
    </xf>
    <xf numFmtId="0" fontId="66" fillId="26" borderId="0" xfId="158" applyFont="1" applyFill="1" applyAlignment="1">
      <alignment horizontal="centerContinuous"/>
    </xf>
    <xf numFmtId="7" fontId="52" fillId="26" borderId="0" xfId="158" applyNumberFormat="1" applyFont="1" applyFill="1" applyAlignment="1">
      <alignment horizontal="center"/>
    </xf>
    <xf numFmtId="0" fontId="54" fillId="26" borderId="0" xfId="101" applyFont="1" applyFill="1" applyAlignment="1">
      <alignment horizontal="right"/>
    </xf>
    <xf numFmtId="0" fontId="54" fillId="26" borderId="0" xfId="101" applyFont="1" applyFill="1"/>
    <xf numFmtId="7" fontId="66" fillId="26" borderId="0" xfId="158" applyNumberFormat="1" applyFont="1" applyFill="1" applyAlignment="1">
      <alignment horizontal="center"/>
    </xf>
    <xf numFmtId="0" fontId="67" fillId="0" borderId="0" xfId="158" applyFont="1" applyAlignment="1">
      <alignment horizontal="center"/>
    </xf>
    <xf numFmtId="0" fontId="54" fillId="0" borderId="0" xfId="101" applyFont="1"/>
    <xf numFmtId="1" fontId="54" fillId="0" borderId="55" xfId="158" quotePrefix="1" applyNumberFormat="1" applyFont="1" applyBorder="1" applyAlignment="1">
      <alignment horizontal="center"/>
    </xf>
    <xf numFmtId="3" fontId="54" fillId="0" borderId="57" xfId="158" quotePrefix="1" applyNumberFormat="1" applyFont="1" applyBorder="1" applyAlignment="1">
      <alignment horizontal="center"/>
    </xf>
    <xf numFmtId="1" fontId="54" fillId="0" borderId="54" xfId="158" quotePrefix="1" applyNumberFormat="1" applyFont="1" applyBorder="1" applyAlignment="1">
      <alignment horizontal="center"/>
    </xf>
    <xf numFmtId="0" fontId="68" fillId="26" borderId="26" xfId="158" applyFont="1" applyFill="1" applyBorder="1"/>
    <xf numFmtId="0" fontId="58" fillId="26" borderId="0" xfId="112" applyFont="1" applyFill="1" applyAlignment="1">
      <alignment horizontal="center"/>
    </xf>
    <xf numFmtId="0" fontId="52" fillId="26" borderId="0" xfId="112" applyFont="1" applyFill="1"/>
    <xf numFmtId="7" fontId="57" fillId="26" borderId="0" xfId="134" applyFont="1" applyFill="1" applyBorder="1" applyAlignment="1" applyProtection="1">
      <alignment horizontal="right"/>
      <protection locked="0"/>
    </xf>
    <xf numFmtId="0" fontId="57" fillId="26" borderId="0" xfId="112" applyFont="1" applyFill="1" applyAlignment="1">
      <alignment horizontal="right"/>
    </xf>
    <xf numFmtId="173" fontId="57" fillId="26" borderId="0" xfId="112" applyNumberFormat="1" applyFont="1" applyFill="1" applyAlignment="1">
      <alignment horizontal="left"/>
    </xf>
    <xf numFmtId="3" fontId="54" fillId="0" borderId="6" xfId="158" quotePrefix="1" applyNumberFormat="1" applyFont="1" applyFill="1" applyBorder="1" applyAlignment="1">
      <alignment horizontal="center"/>
    </xf>
    <xf numFmtId="3" fontId="54" fillId="0" borderId="0" xfId="158" quotePrefix="1" applyNumberFormat="1" applyFont="1" applyFill="1" applyAlignment="1">
      <alignment horizontal="center"/>
    </xf>
    <xf numFmtId="166" fontId="74" fillId="0" borderId="0" xfId="171" applyNumberFormat="1" applyFont="1" applyBorder="1" applyAlignment="1">
      <alignment horizontal="right"/>
    </xf>
    <xf numFmtId="0" fontId="68" fillId="0" borderId="29" xfId="131" applyFont="1" applyBorder="1"/>
    <xf numFmtId="5" fontId="68" fillId="0" borderId="0" xfId="131" applyNumberFormat="1" applyFont="1" applyAlignment="1">
      <alignment horizontal="right"/>
    </xf>
    <xf numFmtId="7" fontId="68" fillId="0" borderId="0" xfId="131" applyNumberFormat="1" applyFont="1" applyAlignment="1">
      <alignment horizontal="right"/>
    </xf>
    <xf numFmtId="167" fontId="68" fillId="0" borderId="35" xfId="139" applyNumberFormat="1" applyFont="1" applyBorder="1" applyAlignment="1">
      <alignment horizontal="right"/>
    </xf>
    <xf numFmtId="167" fontId="68" fillId="0" borderId="0" xfId="170" applyNumberFormat="1" applyFont="1" applyBorder="1" applyAlignment="1">
      <alignment horizontal="right"/>
    </xf>
    <xf numFmtId="0" fontId="57" fillId="0" borderId="0" xfId="177" applyFont="1" applyAlignment="1">
      <alignment horizontal="center"/>
    </xf>
    <xf numFmtId="0" fontId="0" fillId="0" borderId="0" xfId="0" applyAlignment="1"/>
    <xf numFmtId="0" fontId="57" fillId="26" borderId="0" xfId="177" applyFont="1" applyFill="1" applyAlignment="1">
      <alignment horizontal="center"/>
    </xf>
    <xf numFmtId="0" fontId="0" fillId="26" borderId="0" xfId="0" applyFill="1" applyAlignment="1"/>
    <xf numFmtId="7" fontId="55" fillId="27" borderId="0" xfId="134" applyFont="1" applyFill="1" applyAlignment="1" applyProtection="1">
      <alignment horizontal="center"/>
      <protection locked="0"/>
    </xf>
    <xf numFmtId="0" fontId="51" fillId="0" borderId="0" xfId="112" applyFont="1" applyBorder="1" applyAlignment="1">
      <alignment horizontal="left"/>
    </xf>
    <xf numFmtId="0" fontId="51" fillId="0" borderId="0" xfId="112" applyFont="1" applyAlignment="1">
      <alignment horizontal="left"/>
    </xf>
    <xf numFmtId="0" fontId="51" fillId="0" borderId="47" xfId="112" applyFont="1" applyBorder="1" applyAlignment="1">
      <alignment horizontal="left"/>
    </xf>
    <xf numFmtId="7" fontId="55" fillId="28" borderId="63" xfId="158" applyNumberFormat="1" applyFont="1" applyFill="1" applyBorder="1" applyAlignment="1">
      <alignment horizontal="center"/>
    </xf>
    <xf numFmtId="0" fontId="8" fillId="0" borderId="64" xfId="0" applyFont="1" applyBorder="1" applyAlignment="1">
      <alignment horizontal="center"/>
    </xf>
    <xf numFmtId="0" fontId="0" fillId="0" borderId="65" xfId="0" applyBorder="1"/>
    <xf numFmtId="0" fontId="57" fillId="0" borderId="0" xfId="131" applyFont="1" applyAlignment="1">
      <alignment horizontal="center"/>
    </xf>
    <xf numFmtId="0" fontId="54" fillId="0" borderId="40" xfId="131" applyFont="1" applyBorder="1" applyAlignment="1">
      <alignment horizontal="left" vertical="top" wrapText="1"/>
    </xf>
    <xf numFmtId="0" fontId="1" fillId="0" borderId="0" xfId="187" applyAlignment="1">
      <alignment horizontal="left" vertical="top" wrapText="1"/>
    </xf>
    <xf numFmtId="0" fontId="1" fillId="0" borderId="35" xfId="187" applyBorder="1" applyAlignment="1">
      <alignment horizontal="left" vertical="top" wrapText="1"/>
    </xf>
    <xf numFmtId="0" fontId="1" fillId="0" borderId="0" xfId="188" applyAlignment="1">
      <alignment horizontal="left" vertical="top" wrapText="1"/>
    </xf>
    <xf numFmtId="0" fontId="1" fillId="0" borderId="35" xfId="188" applyBorder="1" applyAlignment="1">
      <alignment horizontal="left" vertical="top" wrapText="1"/>
    </xf>
    <xf numFmtId="0" fontId="57" fillId="0" borderId="0" xfId="133" applyNumberFormat="1" applyFont="1" applyBorder="1" applyAlignment="1">
      <alignment horizontal="center"/>
    </xf>
    <xf numFmtId="0" fontId="85" fillId="0" borderId="0" xfId="0" applyFont="1" applyAlignment="1">
      <alignment horizontal="center"/>
    </xf>
    <xf numFmtId="15" fontId="67" fillId="0" borderId="16" xfId="133" applyNumberFormat="1" applyFont="1" applyFill="1" applyBorder="1" applyAlignment="1">
      <alignment horizontal="right"/>
    </xf>
  </cellXfs>
  <cellStyles count="191">
    <cellStyle name="-" xfId="1" xr:uid="{00000000-0005-0000-0000-000000000000}"/>
    <cellStyle name="20% - Accent1" xfId="2" builtinId="30" customBuiltin="1"/>
    <cellStyle name="20% - Accent1 2" xfId="3" xr:uid="{00000000-0005-0000-0000-000002000000}"/>
    <cellStyle name="20% - Accent2" xfId="4" builtinId="34" customBuiltin="1"/>
    <cellStyle name="20% - Accent2 2" xfId="5" xr:uid="{00000000-0005-0000-0000-000004000000}"/>
    <cellStyle name="20% - Accent3" xfId="6" builtinId="38" customBuiltin="1"/>
    <cellStyle name="20% - Accent3 2" xfId="7" xr:uid="{00000000-0005-0000-0000-000006000000}"/>
    <cellStyle name="20% - Accent4" xfId="8" builtinId="42" customBuiltin="1"/>
    <cellStyle name="20% - Accent4 2" xfId="9" xr:uid="{00000000-0005-0000-0000-000008000000}"/>
    <cellStyle name="20% - Accent5" xfId="10" builtinId="46" customBuiltin="1"/>
    <cellStyle name="20% - Accent5 2" xfId="11" xr:uid="{00000000-0005-0000-0000-00000A000000}"/>
    <cellStyle name="20% - Accent6" xfId="12" builtinId="50" customBuiltin="1"/>
    <cellStyle name="20% - Accent6 2" xfId="13" xr:uid="{00000000-0005-0000-0000-00000C000000}"/>
    <cellStyle name="40% - Accent1" xfId="14" builtinId="31" customBuiltin="1"/>
    <cellStyle name="40% - Accent1 2" xfId="15" xr:uid="{00000000-0005-0000-0000-00000E000000}"/>
    <cellStyle name="40% - Accent2" xfId="16" builtinId="35" customBuiltin="1"/>
    <cellStyle name="40% - Accent2 2" xfId="17" xr:uid="{00000000-0005-0000-0000-000010000000}"/>
    <cellStyle name="40% - Accent3" xfId="18" builtinId="39" customBuiltin="1"/>
    <cellStyle name="40% - Accent3 2" xfId="19" xr:uid="{00000000-0005-0000-0000-000012000000}"/>
    <cellStyle name="40% - Accent4" xfId="20" builtinId="43" customBuiltin="1"/>
    <cellStyle name="40% - Accent4 2" xfId="21" xr:uid="{00000000-0005-0000-0000-000014000000}"/>
    <cellStyle name="40% - Accent5" xfId="22" builtinId="47" customBuiltin="1"/>
    <cellStyle name="40% - Accent5 2" xfId="23" xr:uid="{00000000-0005-0000-0000-000016000000}"/>
    <cellStyle name="40% - Accent6" xfId="24" builtinId="51" customBuiltin="1"/>
    <cellStyle name="40% - Accent6 2" xfId="25" xr:uid="{00000000-0005-0000-0000-000018000000}"/>
    <cellStyle name="60% - Accent1" xfId="26" builtinId="32" customBuiltin="1"/>
    <cellStyle name="60% - Accent1 2" xfId="27" xr:uid="{00000000-0005-0000-0000-00001A000000}"/>
    <cellStyle name="60% - Accent2" xfId="28" builtinId="36" customBuiltin="1"/>
    <cellStyle name="60% - Accent2 2" xfId="29" xr:uid="{00000000-0005-0000-0000-00001C000000}"/>
    <cellStyle name="60% - Accent3" xfId="30" builtinId="40" customBuiltin="1"/>
    <cellStyle name="60% - Accent3 2" xfId="31" xr:uid="{00000000-0005-0000-0000-00001E000000}"/>
    <cellStyle name="60% - Accent4" xfId="32" builtinId="44" customBuiltin="1"/>
    <cellStyle name="60% - Accent4 2" xfId="33" xr:uid="{00000000-0005-0000-0000-000020000000}"/>
    <cellStyle name="60% - Accent5" xfId="34" builtinId="48" customBuiltin="1"/>
    <cellStyle name="60% - Accent5 2" xfId="35" xr:uid="{00000000-0005-0000-0000-000022000000}"/>
    <cellStyle name="60% - Accent6" xfId="36" builtinId="52" customBuiltin="1"/>
    <cellStyle name="60% - Accent6 2" xfId="37" xr:uid="{00000000-0005-0000-0000-000024000000}"/>
    <cellStyle name="Accent1" xfId="38" builtinId="29" customBuiltin="1"/>
    <cellStyle name="Accent1 2" xfId="39" xr:uid="{00000000-0005-0000-0000-000026000000}"/>
    <cellStyle name="Accent2" xfId="40" builtinId="33" customBuiltin="1"/>
    <cellStyle name="Accent2 2" xfId="41" xr:uid="{00000000-0005-0000-0000-000028000000}"/>
    <cellStyle name="Accent3" xfId="42" builtinId="37" customBuiltin="1"/>
    <cellStyle name="Accent3 2" xfId="43" xr:uid="{00000000-0005-0000-0000-00002A000000}"/>
    <cellStyle name="Accent4" xfId="44" builtinId="41" customBuiltin="1"/>
    <cellStyle name="Accent4 2" xfId="45" xr:uid="{00000000-0005-0000-0000-00002C000000}"/>
    <cellStyle name="Accent5" xfId="46" builtinId="45" customBuiltin="1"/>
    <cellStyle name="Accent5 2" xfId="47" xr:uid="{00000000-0005-0000-0000-00002E000000}"/>
    <cellStyle name="Accent6" xfId="48" builtinId="49" customBuiltin="1"/>
    <cellStyle name="Accent6 2" xfId="49" xr:uid="{00000000-0005-0000-0000-000030000000}"/>
    <cellStyle name="Bad" xfId="50" builtinId="27" customBuiltin="1"/>
    <cellStyle name="Bad 2" xfId="51" xr:uid="{00000000-0005-0000-0000-000032000000}"/>
    <cellStyle name="Calculation" xfId="52" builtinId="22" customBuiltin="1"/>
    <cellStyle name="Calculation 2" xfId="53" xr:uid="{00000000-0005-0000-0000-000034000000}"/>
    <cellStyle name="Check Cell" xfId="54" builtinId="23" customBuiltin="1"/>
    <cellStyle name="Check Cell 2" xfId="55" xr:uid="{00000000-0005-0000-0000-000036000000}"/>
    <cellStyle name="Comma 2" xfId="56" xr:uid="{00000000-0005-0000-0000-000037000000}"/>
    <cellStyle name="Comma 2 2" xfId="57" xr:uid="{00000000-0005-0000-0000-000038000000}"/>
    <cellStyle name="Comma 2 3" xfId="175" xr:uid="{00000000-0005-0000-0000-000039000000}"/>
    <cellStyle name="Comma 3" xfId="58" xr:uid="{00000000-0005-0000-0000-00003A000000}"/>
    <cellStyle name="Comma 3 2" xfId="59" xr:uid="{00000000-0005-0000-0000-00003B000000}"/>
    <cellStyle name="Comma 4" xfId="60" xr:uid="{00000000-0005-0000-0000-00003C000000}"/>
    <cellStyle name="Comma0" xfId="61" xr:uid="{00000000-0005-0000-0000-00003D000000}"/>
    <cellStyle name="Currency" xfId="173" builtinId="4"/>
    <cellStyle name="Currency 2" xfId="62" xr:uid="{00000000-0005-0000-0000-00003F000000}"/>
    <cellStyle name="Currency 2 2" xfId="63" xr:uid="{00000000-0005-0000-0000-000040000000}"/>
    <cellStyle name="Currency 2 3" xfId="64" xr:uid="{00000000-0005-0000-0000-000041000000}"/>
    <cellStyle name="Currency 2 4" xfId="165" xr:uid="{00000000-0005-0000-0000-000042000000}"/>
    <cellStyle name="Currency 3" xfId="65" xr:uid="{00000000-0005-0000-0000-000043000000}"/>
    <cellStyle name="Currency 4" xfId="66" xr:uid="{00000000-0005-0000-0000-000044000000}"/>
    <cellStyle name="Currency 5" xfId="67" xr:uid="{00000000-0005-0000-0000-000045000000}"/>
    <cellStyle name="Currency_excell tables" xfId="68" xr:uid="{00000000-0005-0000-0000-000046000000}"/>
    <cellStyle name="Currency0" xfId="69" xr:uid="{00000000-0005-0000-0000-000047000000}"/>
    <cellStyle name="Date" xfId="70" xr:uid="{00000000-0005-0000-0000-000048000000}"/>
    <cellStyle name="Explanatory Text" xfId="71" builtinId="53" customBuiltin="1"/>
    <cellStyle name="Explanatory Text 2" xfId="72" xr:uid="{00000000-0005-0000-0000-00004A000000}"/>
    <cellStyle name="F2" xfId="73" xr:uid="{00000000-0005-0000-0000-00004B000000}"/>
    <cellStyle name="F3" xfId="74" xr:uid="{00000000-0005-0000-0000-00004C000000}"/>
    <cellStyle name="F4" xfId="75" xr:uid="{00000000-0005-0000-0000-00004D000000}"/>
    <cellStyle name="F5" xfId="76" xr:uid="{00000000-0005-0000-0000-00004E000000}"/>
    <cellStyle name="F6" xfId="77" xr:uid="{00000000-0005-0000-0000-00004F000000}"/>
    <cellStyle name="F7" xfId="78" xr:uid="{00000000-0005-0000-0000-000050000000}"/>
    <cellStyle name="F8" xfId="79" xr:uid="{00000000-0005-0000-0000-000051000000}"/>
    <cellStyle name="Fixed" xfId="80" xr:uid="{00000000-0005-0000-0000-000052000000}"/>
    <cellStyle name="Good" xfId="81" builtinId="26" customBuiltin="1"/>
    <cellStyle name="Good 2" xfId="82" xr:uid="{00000000-0005-0000-0000-000054000000}"/>
    <cellStyle name="Heading 1" xfId="83" builtinId="16" customBuiltin="1"/>
    <cellStyle name="Heading 1 2" xfId="84" xr:uid="{00000000-0005-0000-0000-000056000000}"/>
    <cellStyle name="Heading 2" xfId="85" builtinId="17" customBuiltin="1"/>
    <cellStyle name="Heading 2 2" xfId="86" xr:uid="{00000000-0005-0000-0000-000058000000}"/>
    <cellStyle name="Heading 3" xfId="87" builtinId="18" customBuiltin="1"/>
    <cellStyle name="Heading 3 2" xfId="88" xr:uid="{00000000-0005-0000-0000-00005A000000}"/>
    <cellStyle name="Heading 4" xfId="89" builtinId="19" customBuiltin="1"/>
    <cellStyle name="Heading 4 2" xfId="90" xr:uid="{00000000-0005-0000-0000-00005C000000}"/>
    <cellStyle name="Input" xfId="91" builtinId="20" customBuiltin="1"/>
    <cellStyle name="Input 2" xfId="92" xr:uid="{00000000-0005-0000-0000-00005E000000}"/>
    <cellStyle name="Light Shade" xfId="93" xr:uid="{00000000-0005-0000-0000-00005F000000}"/>
    <cellStyle name="Linked Cell" xfId="94" builtinId="24" customBuiltin="1"/>
    <cellStyle name="Linked Cell 2" xfId="95" xr:uid="{00000000-0005-0000-0000-000061000000}"/>
    <cellStyle name="LockedCellRight" xfId="96" xr:uid="{00000000-0005-0000-0000-000062000000}"/>
    <cellStyle name="LockedCellRight 2" xfId="166" xr:uid="{00000000-0005-0000-0000-000063000000}"/>
    <cellStyle name="Neutral" xfId="97" builtinId="28" customBuiltin="1"/>
    <cellStyle name="Neutral 2" xfId="98" xr:uid="{00000000-0005-0000-0000-000065000000}"/>
    <cellStyle name="Normal" xfId="0" builtinId="0"/>
    <cellStyle name="Normal 10" xfId="99" xr:uid="{00000000-0005-0000-0000-000067000000}"/>
    <cellStyle name="Normal 10 2" xfId="100" xr:uid="{00000000-0005-0000-0000-000068000000}"/>
    <cellStyle name="Normal 10 3" xfId="167" xr:uid="{00000000-0005-0000-0000-000069000000}"/>
    <cellStyle name="Normal 11" xfId="101" xr:uid="{00000000-0005-0000-0000-00006A000000}"/>
    <cellStyle name="Normal 11 2" xfId="102" xr:uid="{00000000-0005-0000-0000-00006B000000}"/>
    <cellStyle name="Normal 12" xfId="103" xr:uid="{00000000-0005-0000-0000-00006C000000}"/>
    <cellStyle name="Normal 13" xfId="104" xr:uid="{00000000-0005-0000-0000-00006D000000}"/>
    <cellStyle name="Normal 14" xfId="105" xr:uid="{00000000-0005-0000-0000-00006E000000}"/>
    <cellStyle name="Normal 14 2" xfId="159" xr:uid="{00000000-0005-0000-0000-00006F000000}"/>
    <cellStyle name="Normal 15" xfId="106" xr:uid="{00000000-0005-0000-0000-000070000000}"/>
    <cellStyle name="Normal 15 2" xfId="178" xr:uid="{00000000-0005-0000-0000-000071000000}"/>
    <cellStyle name="Normal 16" xfId="107" xr:uid="{00000000-0005-0000-0000-000072000000}"/>
    <cellStyle name="Normal 17" xfId="157" xr:uid="{00000000-0005-0000-0000-000073000000}"/>
    <cellStyle name="Normal 17 2" xfId="172" xr:uid="{00000000-0005-0000-0000-000074000000}"/>
    <cellStyle name="Normal 17 2 2" xfId="174" xr:uid="{00000000-0005-0000-0000-000075000000}"/>
    <cellStyle name="Normal 17 2 2 2" xfId="179" xr:uid="{00000000-0005-0000-0000-000076000000}"/>
    <cellStyle name="Normal 17 2 2 3" xfId="182" xr:uid="{00000000-0005-0000-0000-000077000000}"/>
    <cellStyle name="Normal 17 2 2 3 2" xfId="186" xr:uid="{031B0058-35CD-4DBF-AEA7-EB2F70337122}"/>
    <cellStyle name="Normal 17 2 2 3 2 2" xfId="188" xr:uid="{C2690058-D900-4C48-93F2-A1174F9ACCD0}"/>
    <cellStyle name="Normal 17 2 2 4" xfId="185" xr:uid="{FDE33BC9-A5FD-4DF7-9EF7-1E70E2FD4A66}"/>
    <cellStyle name="Normal 17 2 2 4 2" xfId="187" xr:uid="{30589221-6F73-46F1-808E-276DDCC6AB76}"/>
    <cellStyle name="Normal 18" xfId="180" xr:uid="{00000000-0005-0000-0000-000078000000}"/>
    <cellStyle name="Normal 19" xfId="181" xr:uid="{00000000-0005-0000-0000-000079000000}"/>
    <cellStyle name="Normal 2" xfId="108" xr:uid="{00000000-0005-0000-0000-00007A000000}"/>
    <cellStyle name="Normal 2 2" xfId="109" xr:uid="{00000000-0005-0000-0000-00007B000000}"/>
    <cellStyle name="Normal 2 2 2" xfId="110" xr:uid="{00000000-0005-0000-0000-00007C000000}"/>
    <cellStyle name="Normal 2 2 2 2" xfId="111" xr:uid="{00000000-0005-0000-0000-00007D000000}"/>
    <cellStyle name="Normal 2 2 3" xfId="112" xr:uid="{00000000-0005-0000-0000-00007E000000}"/>
    <cellStyle name="Normal 2 2_13mc-323 - Thousand Oaks Office, Salem, Nov-13" xfId="113" xr:uid="{00000000-0005-0000-0000-00007F000000}"/>
    <cellStyle name="Normal 2 3" xfId="114" xr:uid="{00000000-0005-0000-0000-000080000000}"/>
    <cellStyle name="Normal 2 3 2" xfId="160" xr:uid="{00000000-0005-0000-0000-000081000000}"/>
    <cellStyle name="Normal 2 4" xfId="115" xr:uid="{00000000-0005-0000-0000-000082000000}"/>
    <cellStyle name="Normal 2 4 2" xfId="164" xr:uid="{00000000-0005-0000-0000-000083000000}"/>
    <cellStyle name="Normal 2 5" xfId="116" xr:uid="{00000000-0005-0000-0000-000084000000}"/>
    <cellStyle name="Normal 20" xfId="183" xr:uid="{9D063594-B10B-4138-AE25-F621C4BDA63C}"/>
    <cellStyle name="Normal 21" xfId="184" xr:uid="{8B26D841-BD13-4580-8F71-BFB3C7A9B6CA}"/>
    <cellStyle name="Normal 22" xfId="190" xr:uid="{B851C4DA-349B-45C8-94FB-677D70428CBB}"/>
    <cellStyle name="Normal 3" xfId="117" xr:uid="{00000000-0005-0000-0000-000085000000}"/>
    <cellStyle name="Normal 3 2" xfId="118" xr:uid="{00000000-0005-0000-0000-000086000000}"/>
    <cellStyle name="Normal 3 2 2" xfId="119" xr:uid="{00000000-0005-0000-0000-000087000000}"/>
    <cellStyle name="Normal 4" xfId="120" xr:uid="{00000000-0005-0000-0000-000088000000}"/>
    <cellStyle name="Normal 4 2" xfId="121" xr:uid="{00000000-0005-0000-0000-000089000000}"/>
    <cellStyle name="Normal 4 3" xfId="122" xr:uid="{00000000-0005-0000-0000-00008A000000}"/>
    <cellStyle name="Normal 4_13mc-323 - Thousand Oaks Office, Salem, Nov-13" xfId="123" xr:uid="{00000000-0005-0000-0000-00008B000000}"/>
    <cellStyle name="Normal 5" xfId="124" xr:uid="{00000000-0005-0000-0000-00008C000000}"/>
    <cellStyle name="Normal 5 2" xfId="125" xr:uid="{00000000-0005-0000-0000-00008D000000}"/>
    <cellStyle name="Normal 5 2 2" xfId="161" xr:uid="{00000000-0005-0000-0000-00008E000000}"/>
    <cellStyle name="Normal 5 3" xfId="169" xr:uid="{00000000-0005-0000-0000-00008F000000}"/>
    <cellStyle name="Normal 6" xfId="126" xr:uid="{00000000-0005-0000-0000-000090000000}"/>
    <cellStyle name="Normal 6 2" xfId="127" xr:uid="{00000000-0005-0000-0000-000091000000}"/>
    <cellStyle name="Normal 6 2 2" xfId="162" xr:uid="{00000000-0005-0000-0000-000092000000}"/>
    <cellStyle name="Normal 7" xfId="128" xr:uid="{00000000-0005-0000-0000-000093000000}"/>
    <cellStyle name="Normal 7 2" xfId="176" xr:uid="{00000000-0005-0000-0000-000094000000}"/>
    <cellStyle name="Normal 8" xfId="129" xr:uid="{00000000-0005-0000-0000-000095000000}"/>
    <cellStyle name="Normal 9" xfId="130" xr:uid="{00000000-0005-0000-0000-000096000000}"/>
    <cellStyle name="Normal_08mc-105 - E.J. Bartells Indust, Gresham, Jan-08" xfId="189" xr:uid="{93E491CC-F43A-4608-8BD1-E478118BD652}"/>
    <cellStyle name="Normal_95-065AD" xfId="158" xr:uid="{00000000-0005-0000-0000-000098000000}"/>
    <cellStyle name="Normal_95-123EX" xfId="131" xr:uid="{00000000-0005-0000-0000-000099000000}"/>
    <cellStyle name="Normal_96-043 Teufel Apartments 2" xfId="177" xr:uid="{00000000-0005-0000-0000-00009A000000}"/>
    <cellStyle name="Normal_excell tables" xfId="132" xr:uid="{00000000-0005-0000-0000-00009B000000}"/>
    <cellStyle name="Normal_Income Approach_1" xfId="133" xr:uid="{00000000-0005-0000-0000-00009C000000}"/>
    <cellStyle name="Normal_Sheet1" xfId="134" xr:uid="{00000000-0005-0000-0000-00009D000000}"/>
    <cellStyle name="Note" xfId="135" builtinId="10" customBuiltin="1"/>
    <cellStyle name="Note 2" xfId="136" xr:uid="{00000000-0005-0000-0000-00009F000000}"/>
    <cellStyle name="Output" xfId="137" builtinId="21" customBuiltin="1"/>
    <cellStyle name="Output 2" xfId="138" xr:uid="{00000000-0005-0000-0000-0000A1000000}"/>
    <cellStyle name="Percent" xfId="170" builtinId="5"/>
    <cellStyle name="Percent 2" xfId="139" xr:uid="{00000000-0005-0000-0000-0000A3000000}"/>
    <cellStyle name="Percent 2 2" xfId="140" xr:uid="{00000000-0005-0000-0000-0000A4000000}"/>
    <cellStyle name="Percent 2 2 2" xfId="163" xr:uid="{00000000-0005-0000-0000-0000A5000000}"/>
    <cellStyle name="Percent 2 3" xfId="141" xr:uid="{00000000-0005-0000-0000-0000A6000000}"/>
    <cellStyle name="Percent 2 4" xfId="168" xr:uid="{00000000-0005-0000-0000-0000A7000000}"/>
    <cellStyle name="Percent 3" xfId="142" xr:uid="{00000000-0005-0000-0000-0000A8000000}"/>
    <cellStyle name="Percent 3 2" xfId="143" xr:uid="{00000000-0005-0000-0000-0000A9000000}"/>
    <cellStyle name="Percent 4" xfId="144" xr:uid="{00000000-0005-0000-0000-0000AA000000}"/>
    <cellStyle name="Percent 5" xfId="145" xr:uid="{00000000-0005-0000-0000-0000AB000000}"/>
    <cellStyle name="Percent 5 2" xfId="146" xr:uid="{00000000-0005-0000-0000-0000AC000000}"/>
    <cellStyle name="Percent 6" xfId="147" xr:uid="{00000000-0005-0000-0000-0000AD000000}"/>
    <cellStyle name="Percent 7" xfId="148" xr:uid="{00000000-0005-0000-0000-0000AE000000}"/>
    <cellStyle name="Percent 7 2" xfId="171" xr:uid="{00000000-0005-0000-0000-0000AF000000}"/>
    <cellStyle name="Spreadsheet" xfId="149" xr:uid="{00000000-0005-0000-0000-0000B0000000}"/>
    <cellStyle name="Title" xfId="150" builtinId="15" customBuiltin="1"/>
    <cellStyle name="Title 2" xfId="151" xr:uid="{00000000-0005-0000-0000-0000B2000000}"/>
    <cellStyle name="Total" xfId="152" builtinId="25" customBuiltin="1"/>
    <cellStyle name="Total 2" xfId="153" xr:uid="{00000000-0005-0000-0000-0000B4000000}"/>
    <cellStyle name="Total Bold" xfId="154" xr:uid="{00000000-0005-0000-0000-0000B5000000}"/>
    <cellStyle name="Warning Text" xfId="155" builtinId="11" customBuiltin="1"/>
    <cellStyle name="Warning Text 2" xfId="156" xr:uid="{00000000-0005-0000-0000-0000B7000000}"/>
  </cellStyles>
  <dxfs count="0"/>
  <tableStyles count="0" defaultTableStyle="TableStyleMedium2" defaultPivotStyle="PivotStyleLight16"/>
  <colors>
    <mruColors>
      <color rgb="FFFF0066"/>
      <color rgb="FFBAE18F"/>
      <color rgb="FF92D050"/>
      <color rgb="FF1E4959"/>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Brian\C\My%20Documents%20II%20(Steve)\Fountain%20Village%20Rent%20Rol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1-0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H37"/>
  <sheetViews>
    <sheetView showGridLines="0" zoomScale="90" workbookViewId="0">
      <selection activeCell="K7" sqref="K7"/>
    </sheetView>
  </sheetViews>
  <sheetFormatPr defaultColWidth="9.140625" defaultRowHeight="15"/>
  <cols>
    <col min="1" max="1" width="1.5703125" style="2" customWidth="1"/>
    <col min="2" max="2" width="24" style="2" customWidth="1"/>
    <col min="3" max="3" width="11.28515625" style="2" customWidth="1"/>
    <col min="4" max="4" width="12" style="2" customWidth="1"/>
    <col min="5" max="5" width="15.7109375" style="2" customWidth="1"/>
    <col min="6" max="16384" width="9.140625" style="2"/>
  </cols>
  <sheetData>
    <row r="1" spans="2:8" ht="16.5">
      <c r="B1" s="1"/>
      <c r="C1" s="1"/>
      <c r="D1" s="1"/>
      <c r="E1" s="1"/>
    </row>
    <row r="2" spans="2:8" ht="18.75">
      <c r="B2" s="499" t="s">
        <v>75</v>
      </c>
      <c r="C2" s="500"/>
      <c r="D2" s="500"/>
      <c r="E2" s="500"/>
    </row>
    <row r="3" spans="2:8" ht="18.75">
      <c r="B3" s="501" t="s">
        <v>145</v>
      </c>
      <c r="C3" s="502"/>
      <c r="D3" s="502"/>
      <c r="E3" s="502"/>
    </row>
    <row r="4" spans="2:8" ht="16.5">
      <c r="B4" s="1"/>
      <c r="C4" s="1"/>
      <c r="D4" s="1"/>
      <c r="E4" s="1"/>
    </row>
    <row r="5" spans="2:8" ht="10.5" customHeight="1">
      <c r="B5" s="3"/>
      <c r="C5" s="3"/>
      <c r="D5" s="3"/>
      <c r="E5" s="3"/>
      <c r="H5" s="2" t="s">
        <v>7</v>
      </c>
    </row>
    <row r="6" spans="2:8" ht="15.75">
      <c r="B6" s="4" t="s">
        <v>10</v>
      </c>
      <c r="C6" s="4" t="s">
        <v>76</v>
      </c>
      <c r="D6" s="4" t="s">
        <v>10</v>
      </c>
      <c r="E6" s="4"/>
    </row>
    <row r="7" spans="2:8" ht="15.75">
      <c r="B7" s="4" t="s">
        <v>15</v>
      </c>
      <c r="C7" s="4" t="s">
        <v>3</v>
      </c>
      <c r="D7" s="4" t="s">
        <v>6</v>
      </c>
      <c r="E7" s="4" t="s">
        <v>130</v>
      </c>
    </row>
    <row r="8" spans="2:8" ht="7.15" customHeight="1">
      <c r="B8" s="5"/>
      <c r="C8" s="5"/>
      <c r="D8" s="5"/>
      <c r="E8" s="5"/>
    </row>
    <row r="9" spans="2:8" ht="15.75">
      <c r="B9" s="6" t="s">
        <v>123</v>
      </c>
      <c r="C9" s="6">
        <v>3</v>
      </c>
      <c r="D9" s="7">
        <v>400</v>
      </c>
      <c r="E9" s="8">
        <f>C9*D9</f>
        <v>1200</v>
      </c>
    </row>
    <row r="10" spans="2:8" ht="15.75">
      <c r="B10" s="6" t="s">
        <v>142</v>
      </c>
      <c r="C10" s="6">
        <v>3</v>
      </c>
      <c r="D10" s="7">
        <v>600</v>
      </c>
      <c r="E10" s="8">
        <f t="shared" ref="E10:E11" si="0">C10*D10</f>
        <v>1800</v>
      </c>
    </row>
    <row r="11" spans="2:8" ht="15.75">
      <c r="B11" s="6" t="s">
        <v>140</v>
      </c>
      <c r="C11" s="6">
        <v>3</v>
      </c>
      <c r="D11" s="7">
        <v>750</v>
      </c>
      <c r="E11" s="8">
        <f t="shared" si="0"/>
        <v>2250</v>
      </c>
    </row>
    <row r="12" spans="2:8" ht="15.75">
      <c r="B12" s="6" t="s">
        <v>129</v>
      </c>
      <c r="C12" s="6">
        <v>3</v>
      </c>
      <c r="D12" s="7">
        <v>850</v>
      </c>
      <c r="E12" s="8">
        <f>C12*D12</f>
        <v>2550</v>
      </c>
      <c r="G12" s="9"/>
    </row>
    <row r="13" spans="2:8" ht="15.75">
      <c r="B13" s="6" t="s">
        <v>144</v>
      </c>
      <c r="C13" s="6">
        <v>3</v>
      </c>
      <c r="D13" s="7">
        <v>950</v>
      </c>
      <c r="E13" s="8">
        <f>C13*D13</f>
        <v>2850</v>
      </c>
      <c r="G13" s="9"/>
    </row>
    <row r="14" spans="2:8" ht="15.75">
      <c r="B14" s="6" t="s">
        <v>141</v>
      </c>
      <c r="C14" s="6">
        <v>3</v>
      </c>
      <c r="D14" s="7">
        <v>1100</v>
      </c>
      <c r="E14" s="8">
        <f>C14*D14</f>
        <v>3300</v>
      </c>
      <c r="G14" s="9"/>
    </row>
    <row r="15" spans="2:8" ht="15.75">
      <c r="B15" s="6" t="s">
        <v>190</v>
      </c>
      <c r="C15" s="6">
        <v>3</v>
      </c>
      <c r="D15" s="7">
        <v>1200</v>
      </c>
      <c r="E15" s="8">
        <f>C15*D15</f>
        <v>3600</v>
      </c>
      <c r="G15" s="9"/>
    </row>
    <row r="16" spans="2:8" ht="15.75">
      <c r="B16" s="6" t="s">
        <v>143</v>
      </c>
      <c r="C16" s="6">
        <v>3</v>
      </c>
      <c r="D16" s="7">
        <v>1400</v>
      </c>
      <c r="E16" s="8">
        <f>C16*D16</f>
        <v>4200</v>
      </c>
      <c r="G16" s="9"/>
    </row>
    <row r="17" spans="2:5" ht="16.5" thickBot="1">
      <c r="B17" s="10"/>
      <c r="C17" s="11"/>
      <c r="D17" s="11"/>
      <c r="E17" s="11"/>
    </row>
    <row r="18" spans="2:5" ht="18" customHeight="1">
      <c r="B18" s="12" t="s">
        <v>77</v>
      </c>
      <c r="C18" s="12">
        <f>SUM(C9:C17)</f>
        <v>24</v>
      </c>
      <c r="D18" s="13">
        <f>E18/C18</f>
        <v>906.25</v>
      </c>
      <c r="E18" s="13">
        <f>SUM(E9:E17)</f>
        <v>21750</v>
      </c>
    </row>
    <row r="19" spans="2:5" ht="9" customHeight="1">
      <c r="B19" s="14"/>
      <c r="C19" s="14"/>
      <c r="D19" s="14"/>
      <c r="E19" s="14"/>
    </row>
    <row r="20" spans="2:5" ht="18" customHeight="1">
      <c r="B20" s="15"/>
      <c r="C20" s="16" t="s">
        <v>73</v>
      </c>
      <c r="D20" s="15"/>
      <c r="E20" s="17">
        <f>E18/C18</f>
        <v>906.25</v>
      </c>
    </row>
    <row r="21" spans="2:5" ht="18" customHeight="1">
      <c r="B21" s="15"/>
      <c r="C21" s="16" t="s">
        <v>78</v>
      </c>
      <c r="D21" s="15"/>
      <c r="E21" s="18">
        <f>'Rent Roll '!H40/C18</f>
        <v>2.125</v>
      </c>
    </row>
    <row r="22" spans="2:5" ht="18" customHeight="1">
      <c r="B22" s="15"/>
      <c r="C22" s="16" t="s">
        <v>79</v>
      </c>
      <c r="D22" s="15"/>
      <c r="E22" s="257">
        <v>24</v>
      </c>
    </row>
    <row r="23" spans="2:5" ht="18" customHeight="1">
      <c r="B23" s="15"/>
      <c r="C23" s="16" t="s">
        <v>80</v>
      </c>
      <c r="D23" s="15"/>
      <c r="E23" s="258">
        <f>E22/C18</f>
        <v>1</v>
      </c>
    </row>
    <row r="24" spans="2:5" ht="18" customHeight="1">
      <c r="B24" s="15"/>
      <c r="C24" s="16" t="s">
        <v>131</v>
      </c>
      <c r="D24" s="15"/>
      <c r="E24" s="259">
        <v>1000</v>
      </c>
    </row>
    <row r="25" spans="2:5" ht="18" customHeight="1">
      <c r="B25" s="15"/>
      <c r="C25" s="16" t="s">
        <v>100</v>
      </c>
      <c r="D25" s="15"/>
      <c r="E25" s="259">
        <f>E24+E18</f>
        <v>22750</v>
      </c>
    </row>
    <row r="26" spans="2:5" ht="5.25" customHeight="1" thickBot="1">
      <c r="B26" s="19"/>
      <c r="C26" s="19"/>
      <c r="D26" s="19"/>
      <c r="E26" s="19"/>
    </row>
    <row r="27" spans="2:5" ht="15.75" customHeight="1" thickTop="1">
      <c r="B27" s="20"/>
      <c r="C27" s="20"/>
      <c r="D27" s="20"/>
      <c r="E27" s="20"/>
    </row>
    <row r="37" spans="5:5">
      <c r="E37" s="2" t="s">
        <v>7</v>
      </c>
    </row>
  </sheetData>
  <mergeCells count="2">
    <mergeCell ref="B2:E2"/>
    <mergeCell ref="B3:E3"/>
  </mergeCells>
  <phoneticPr fontId="65" type="noConversion"/>
  <printOptions horizontalCentered="1" verticalCentered="1"/>
  <pageMargins left="0.5" right="0.5" top="0" bottom="0" header="0" footer="0"/>
  <pageSetup orientation="portrait" r:id="rId1"/>
  <headerFooter alignWithMargins="0"/>
  <ignoredErrors>
    <ignoredError sqref="D1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AC49"/>
  <sheetViews>
    <sheetView showGridLines="0" zoomScale="80" zoomScaleNormal="80" workbookViewId="0">
      <selection activeCell="L8" sqref="L8"/>
    </sheetView>
  </sheetViews>
  <sheetFormatPr defaultColWidth="9.140625" defaultRowHeight="15"/>
  <cols>
    <col min="1" max="1" width="9.140625" style="21"/>
    <col min="2" max="2" width="9.28515625" style="21" bestFit="1" customWidth="1"/>
    <col min="3" max="3" width="10.5703125" style="21" customWidth="1"/>
    <col min="4" max="5" width="9.140625" style="21"/>
    <col min="6" max="6" width="1.28515625" style="21" customWidth="1"/>
    <col min="7" max="7" width="9.85546875" style="21" customWidth="1"/>
    <col min="8" max="9" width="9.28515625" style="21" bestFit="1" customWidth="1"/>
    <col min="10" max="10" width="10" style="21" customWidth="1"/>
    <col min="11" max="11" width="1.140625" style="21" customWidth="1"/>
    <col min="12" max="12" width="20.5703125" style="21" customWidth="1"/>
    <col min="13" max="13" width="9.28515625" style="21" customWidth="1"/>
    <col min="14" max="14" width="9.28515625" style="21" bestFit="1" customWidth="1"/>
    <col min="15" max="15" width="9.28515625" style="21" customWidth="1"/>
    <col min="16" max="16" width="11.85546875" style="21" bestFit="1" customWidth="1"/>
    <col min="17" max="17" width="10.85546875" style="21" customWidth="1"/>
    <col min="18" max="18" width="9.28515625" style="21" bestFit="1" customWidth="1"/>
    <col min="19" max="19" width="17.5703125" style="22" customWidth="1"/>
    <col min="20" max="21" width="17.5703125" style="360" customWidth="1"/>
    <col min="22" max="25" width="17.5703125" style="22" customWidth="1"/>
    <col min="26" max="28" width="17.5703125" style="21" customWidth="1"/>
    <col min="29" max="255" width="9.140625" style="21"/>
    <col min="256" max="256" width="9.28515625" style="21" bestFit="1" customWidth="1"/>
    <col min="257" max="257" width="9.140625" style="21"/>
    <col min="258" max="258" width="10.7109375" style="21" customWidth="1"/>
    <col min="259" max="259" width="9.140625" style="21" customWidth="1"/>
    <col min="260" max="260" width="1.28515625" style="21" customWidth="1"/>
    <col min="261" max="261" width="9.85546875" style="21" customWidth="1"/>
    <col min="262" max="263" width="9.28515625" style="21" bestFit="1" customWidth="1"/>
    <col min="264" max="264" width="10" style="21" customWidth="1"/>
    <col min="265" max="265" width="1.140625" style="21" customWidth="1"/>
    <col min="266" max="266" width="9.28515625" style="21" bestFit="1" customWidth="1"/>
    <col min="267" max="267" width="9.28515625" style="21" customWidth="1"/>
    <col min="268" max="268" width="9.28515625" style="21" bestFit="1" customWidth="1"/>
    <col min="269" max="269" width="9.28515625" style="21" customWidth="1"/>
    <col min="270" max="270" width="11.85546875" style="21" bestFit="1" customWidth="1"/>
    <col min="271" max="271" width="9.28515625" style="21" bestFit="1" customWidth="1"/>
    <col min="272" max="273" width="9.140625" style="21"/>
    <col min="274" max="274" width="11.5703125" style="21" customWidth="1"/>
    <col min="275" max="275" width="18" style="21" customWidth="1"/>
    <col min="276" max="278" width="9.28515625" style="21" bestFit="1" customWidth="1"/>
    <col min="279" max="511" width="9.140625" style="21"/>
    <col min="512" max="512" width="9.28515625" style="21" bestFit="1" customWidth="1"/>
    <col min="513" max="513" width="9.140625" style="21"/>
    <col min="514" max="514" width="10.7109375" style="21" customWidth="1"/>
    <col min="515" max="515" width="9.140625" style="21" customWidth="1"/>
    <col min="516" max="516" width="1.28515625" style="21" customWidth="1"/>
    <col min="517" max="517" width="9.85546875" style="21" customWidth="1"/>
    <col min="518" max="519" width="9.28515625" style="21" bestFit="1" customWidth="1"/>
    <col min="520" max="520" width="10" style="21" customWidth="1"/>
    <col min="521" max="521" width="1.140625" style="21" customWidth="1"/>
    <col min="522" max="522" width="9.28515625" style="21" bestFit="1" customWidth="1"/>
    <col min="523" max="523" width="9.28515625" style="21" customWidth="1"/>
    <col min="524" max="524" width="9.28515625" style="21" bestFit="1" customWidth="1"/>
    <col min="525" max="525" width="9.28515625" style="21" customWidth="1"/>
    <col min="526" max="526" width="11.85546875" style="21" bestFit="1" customWidth="1"/>
    <col min="527" max="527" width="9.28515625" style="21" bestFit="1" customWidth="1"/>
    <col min="528" max="529" width="9.140625" style="21"/>
    <col min="530" max="530" width="11.5703125" style="21" customWidth="1"/>
    <col min="531" max="531" width="18" style="21" customWidth="1"/>
    <col min="532" max="534" width="9.28515625" style="21" bestFit="1" customWidth="1"/>
    <col min="535" max="767" width="9.140625" style="21"/>
    <col min="768" max="768" width="9.28515625" style="21" bestFit="1" customWidth="1"/>
    <col min="769" max="769" width="9.140625" style="21"/>
    <col min="770" max="770" width="10.7109375" style="21" customWidth="1"/>
    <col min="771" max="771" width="9.140625" style="21" customWidth="1"/>
    <col min="772" max="772" width="1.28515625" style="21" customWidth="1"/>
    <col min="773" max="773" width="9.85546875" style="21" customWidth="1"/>
    <col min="774" max="775" width="9.28515625" style="21" bestFit="1" customWidth="1"/>
    <col min="776" max="776" width="10" style="21" customWidth="1"/>
    <col min="777" max="777" width="1.140625" style="21" customWidth="1"/>
    <col min="778" max="778" width="9.28515625" style="21" bestFit="1" customWidth="1"/>
    <col min="779" max="779" width="9.28515625" style="21" customWidth="1"/>
    <col min="780" max="780" width="9.28515625" style="21" bestFit="1" customWidth="1"/>
    <col min="781" max="781" width="9.28515625" style="21" customWidth="1"/>
    <col min="782" max="782" width="11.85546875" style="21" bestFit="1" customWidth="1"/>
    <col min="783" max="783" width="9.28515625" style="21" bestFit="1" customWidth="1"/>
    <col min="784" max="785" width="9.140625" style="21"/>
    <col min="786" max="786" width="11.5703125" style="21" customWidth="1"/>
    <col min="787" max="787" width="18" style="21" customWidth="1"/>
    <col min="788" max="790" width="9.28515625" style="21" bestFit="1" customWidth="1"/>
    <col min="791" max="1023" width="9.140625" style="21"/>
    <col min="1024" max="1024" width="9.28515625" style="21" bestFit="1" customWidth="1"/>
    <col min="1025" max="1025" width="9.140625" style="21"/>
    <col min="1026" max="1026" width="10.7109375" style="21" customWidth="1"/>
    <col min="1027" max="1027" width="9.140625" style="21" customWidth="1"/>
    <col min="1028" max="1028" width="1.28515625" style="21" customWidth="1"/>
    <col min="1029" max="1029" width="9.85546875" style="21" customWidth="1"/>
    <col min="1030" max="1031" width="9.28515625" style="21" bestFit="1" customWidth="1"/>
    <col min="1032" max="1032" width="10" style="21" customWidth="1"/>
    <col min="1033" max="1033" width="1.140625" style="21" customWidth="1"/>
    <col min="1034" max="1034" width="9.28515625" style="21" bestFit="1" customWidth="1"/>
    <col min="1035" max="1035" width="9.28515625" style="21" customWidth="1"/>
    <col min="1036" max="1036" width="9.28515625" style="21" bestFit="1" customWidth="1"/>
    <col min="1037" max="1037" width="9.28515625" style="21" customWidth="1"/>
    <col min="1038" max="1038" width="11.85546875" style="21" bestFit="1" customWidth="1"/>
    <col min="1039" max="1039" width="9.28515625" style="21" bestFit="1" customWidth="1"/>
    <col min="1040" max="1041" width="9.140625" style="21"/>
    <col min="1042" max="1042" width="11.5703125" style="21" customWidth="1"/>
    <col min="1043" max="1043" width="18" style="21" customWidth="1"/>
    <col min="1044" max="1046" width="9.28515625" style="21" bestFit="1" customWidth="1"/>
    <col min="1047" max="1279" width="9.140625" style="21"/>
    <col min="1280" max="1280" width="9.28515625" style="21" bestFit="1" customWidth="1"/>
    <col min="1281" max="1281" width="9.140625" style="21"/>
    <col min="1282" max="1282" width="10.7109375" style="21" customWidth="1"/>
    <col min="1283" max="1283" width="9.140625" style="21" customWidth="1"/>
    <col min="1284" max="1284" width="1.28515625" style="21" customWidth="1"/>
    <col min="1285" max="1285" width="9.85546875" style="21" customWidth="1"/>
    <col min="1286" max="1287" width="9.28515625" style="21" bestFit="1" customWidth="1"/>
    <col min="1288" max="1288" width="10" style="21" customWidth="1"/>
    <col min="1289" max="1289" width="1.140625" style="21" customWidth="1"/>
    <col min="1290" max="1290" width="9.28515625" style="21" bestFit="1" customWidth="1"/>
    <col min="1291" max="1291" width="9.28515625" style="21" customWidth="1"/>
    <col min="1292" max="1292" width="9.28515625" style="21" bestFit="1" customWidth="1"/>
    <col min="1293" max="1293" width="9.28515625" style="21" customWidth="1"/>
    <col min="1294" max="1294" width="11.85546875" style="21" bestFit="1" customWidth="1"/>
    <col min="1295" max="1295" width="9.28515625" style="21" bestFit="1" customWidth="1"/>
    <col min="1296" max="1297" width="9.140625" style="21"/>
    <col min="1298" max="1298" width="11.5703125" style="21" customWidth="1"/>
    <col min="1299" max="1299" width="18" style="21" customWidth="1"/>
    <col min="1300" max="1302" width="9.28515625" style="21" bestFit="1" customWidth="1"/>
    <col min="1303" max="1535" width="9.140625" style="21"/>
    <col min="1536" max="1536" width="9.28515625" style="21" bestFit="1" customWidth="1"/>
    <col min="1537" max="1537" width="9.140625" style="21"/>
    <col min="1538" max="1538" width="10.7109375" style="21" customWidth="1"/>
    <col min="1539" max="1539" width="9.140625" style="21" customWidth="1"/>
    <col min="1540" max="1540" width="1.28515625" style="21" customWidth="1"/>
    <col min="1541" max="1541" width="9.85546875" style="21" customWidth="1"/>
    <col min="1542" max="1543" width="9.28515625" style="21" bestFit="1" customWidth="1"/>
    <col min="1544" max="1544" width="10" style="21" customWidth="1"/>
    <col min="1545" max="1545" width="1.140625" style="21" customWidth="1"/>
    <col min="1546" max="1546" width="9.28515625" style="21" bestFit="1" customWidth="1"/>
    <col min="1547" max="1547" width="9.28515625" style="21" customWidth="1"/>
    <col min="1548" max="1548" width="9.28515625" style="21" bestFit="1" customWidth="1"/>
    <col min="1549" max="1549" width="9.28515625" style="21" customWidth="1"/>
    <col min="1550" max="1550" width="11.85546875" style="21" bestFit="1" customWidth="1"/>
    <col min="1551" max="1551" width="9.28515625" style="21" bestFit="1" customWidth="1"/>
    <col min="1552" max="1553" width="9.140625" style="21"/>
    <col min="1554" max="1554" width="11.5703125" style="21" customWidth="1"/>
    <col min="1555" max="1555" width="18" style="21" customWidth="1"/>
    <col min="1556" max="1558" width="9.28515625" style="21" bestFit="1" customWidth="1"/>
    <col min="1559" max="1791" width="9.140625" style="21"/>
    <col min="1792" max="1792" width="9.28515625" style="21" bestFit="1" customWidth="1"/>
    <col min="1793" max="1793" width="9.140625" style="21"/>
    <col min="1794" max="1794" width="10.7109375" style="21" customWidth="1"/>
    <col min="1795" max="1795" width="9.140625" style="21" customWidth="1"/>
    <col min="1796" max="1796" width="1.28515625" style="21" customWidth="1"/>
    <col min="1797" max="1797" width="9.85546875" style="21" customWidth="1"/>
    <col min="1798" max="1799" width="9.28515625" style="21" bestFit="1" customWidth="1"/>
    <col min="1800" max="1800" width="10" style="21" customWidth="1"/>
    <col min="1801" max="1801" width="1.140625" style="21" customWidth="1"/>
    <col min="1802" max="1802" width="9.28515625" style="21" bestFit="1" customWidth="1"/>
    <col min="1803" max="1803" width="9.28515625" style="21" customWidth="1"/>
    <col min="1804" max="1804" width="9.28515625" style="21" bestFit="1" customWidth="1"/>
    <col min="1805" max="1805" width="9.28515625" style="21" customWidth="1"/>
    <col min="1806" max="1806" width="11.85546875" style="21" bestFit="1" customWidth="1"/>
    <col min="1807" max="1807" width="9.28515625" style="21" bestFit="1" customWidth="1"/>
    <col min="1808" max="1809" width="9.140625" style="21"/>
    <col min="1810" max="1810" width="11.5703125" style="21" customWidth="1"/>
    <col min="1811" max="1811" width="18" style="21" customWidth="1"/>
    <col min="1812" max="1814" width="9.28515625" style="21" bestFit="1" customWidth="1"/>
    <col min="1815" max="2047" width="9.140625" style="21"/>
    <col min="2048" max="2048" width="9.28515625" style="21" bestFit="1" customWidth="1"/>
    <col min="2049" max="2049" width="9.140625" style="21"/>
    <col min="2050" max="2050" width="10.7109375" style="21" customWidth="1"/>
    <col min="2051" max="2051" width="9.140625" style="21" customWidth="1"/>
    <col min="2052" max="2052" width="1.28515625" style="21" customWidth="1"/>
    <col min="2053" max="2053" width="9.85546875" style="21" customWidth="1"/>
    <col min="2054" max="2055" width="9.28515625" style="21" bestFit="1" customWidth="1"/>
    <col min="2056" max="2056" width="10" style="21" customWidth="1"/>
    <col min="2057" max="2057" width="1.140625" style="21" customWidth="1"/>
    <col min="2058" max="2058" width="9.28515625" style="21" bestFit="1" customWidth="1"/>
    <col min="2059" max="2059" width="9.28515625" style="21" customWidth="1"/>
    <col min="2060" max="2060" width="9.28515625" style="21" bestFit="1" customWidth="1"/>
    <col min="2061" max="2061" width="9.28515625" style="21" customWidth="1"/>
    <col min="2062" max="2062" width="11.85546875" style="21" bestFit="1" customWidth="1"/>
    <col min="2063" max="2063" width="9.28515625" style="21" bestFit="1" customWidth="1"/>
    <col min="2064" max="2065" width="9.140625" style="21"/>
    <col min="2066" max="2066" width="11.5703125" style="21" customWidth="1"/>
    <col min="2067" max="2067" width="18" style="21" customWidth="1"/>
    <col min="2068" max="2070" width="9.28515625" style="21" bestFit="1" customWidth="1"/>
    <col min="2071" max="2303" width="9.140625" style="21"/>
    <col min="2304" max="2304" width="9.28515625" style="21" bestFit="1" customWidth="1"/>
    <col min="2305" max="2305" width="9.140625" style="21"/>
    <col min="2306" max="2306" width="10.7109375" style="21" customWidth="1"/>
    <col min="2307" max="2307" width="9.140625" style="21" customWidth="1"/>
    <col min="2308" max="2308" width="1.28515625" style="21" customWidth="1"/>
    <col min="2309" max="2309" width="9.85546875" style="21" customWidth="1"/>
    <col min="2310" max="2311" width="9.28515625" style="21" bestFit="1" customWidth="1"/>
    <col min="2312" max="2312" width="10" style="21" customWidth="1"/>
    <col min="2313" max="2313" width="1.140625" style="21" customWidth="1"/>
    <col min="2314" max="2314" width="9.28515625" style="21" bestFit="1" customWidth="1"/>
    <col min="2315" max="2315" width="9.28515625" style="21" customWidth="1"/>
    <col min="2316" max="2316" width="9.28515625" style="21" bestFit="1" customWidth="1"/>
    <col min="2317" max="2317" width="9.28515625" style="21" customWidth="1"/>
    <col min="2318" max="2318" width="11.85546875" style="21" bestFit="1" customWidth="1"/>
    <col min="2319" max="2319" width="9.28515625" style="21" bestFit="1" customWidth="1"/>
    <col min="2320" max="2321" width="9.140625" style="21"/>
    <col min="2322" max="2322" width="11.5703125" style="21" customWidth="1"/>
    <col min="2323" max="2323" width="18" style="21" customWidth="1"/>
    <col min="2324" max="2326" width="9.28515625" style="21" bestFit="1" customWidth="1"/>
    <col min="2327" max="2559" width="9.140625" style="21"/>
    <col min="2560" max="2560" width="9.28515625" style="21" bestFit="1" customWidth="1"/>
    <col min="2561" max="2561" width="9.140625" style="21"/>
    <col min="2562" max="2562" width="10.7109375" style="21" customWidth="1"/>
    <col min="2563" max="2563" width="9.140625" style="21" customWidth="1"/>
    <col min="2564" max="2564" width="1.28515625" style="21" customWidth="1"/>
    <col min="2565" max="2565" width="9.85546875" style="21" customWidth="1"/>
    <col min="2566" max="2567" width="9.28515625" style="21" bestFit="1" customWidth="1"/>
    <col min="2568" max="2568" width="10" style="21" customWidth="1"/>
    <col min="2569" max="2569" width="1.140625" style="21" customWidth="1"/>
    <col min="2570" max="2570" width="9.28515625" style="21" bestFit="1" customWidth="1"/>
    <col min="2571" max="2571" width="9.28515625" style="21" customWidth="1"/>
    <col min="2572" max="2572" width="9.28515625" style="21" bestFit="1" customWidth="1"/>
    <col min="2573" max="2573" width="9.28515625" style="21" customWidth="1"/>
    <col min="2574" max="2574" width="11.85546875" style="21" bestFit="1" customWidth="1"/>
    <col min="2575" max="2575" width="9.28515625" style="21" bestFit="1" customWidth="1"/>
    <col min="2576" max="2577" width="9.140625" style="21"/>
    <col min="2578" max="2578" width="11.5703125" style="21" customWidth="1"/>
    <col min="2579" max="2579" width="18" style="21" customWidth="1"/>
    <col min="2580" max="2582" width="9.28515625" style="21" bestFit="1" customWidth="1"/>
    <col min="2583" max="2815" width="9.140625" style="21"/>
    <col min="2816" max="2816" width="9.28515625" style="21" bestFit="1" customWidth="1"/>
    <col min="2817" max="2817" width="9.140625" style="21"/>
    <col min="2818" max="2818" width="10.7109375" style="21" customWidth="1"/>
    <col min="2819" max="2819" width="9.140625" style="21" customWidth="1"/>
    <col min="2820" max="2820" width="1.28515625" style="21" customWidth="1"/>
    <col min="2821" max="2821" width="9.85546875" style="21" customWidth="1"/>
    <col min="2822" max="2823" width="9.28515625" style="21" bestFit="1" customWidth="1"/>
    <col min="2824" max="2824" width="10" style="21" customWidth="1"/>
    <col min="2825" max="2825" width="1.140625" style="21" customWidth="1"/>
    <col min="2826" max="2826" width="9.28515625" style="21" bestFit="1" customWidth="1"/>
    <col min="2827" max="2827" width="9.28515625" style="21" customWidth="1"/>
    <col min="2828" max="2828" width="9.28515625" style="21" bestFit="1" customWidth="1"/>
    <col min="2829" max="2829" width="9.28515625" style="21" customWidth="1"/>
    <col min="2830" max="2830" width="11.85546875" style="21" bestFit="1" customWidth="1"/>
    <col min="2831" max="2831" width="9.28515625" style="21" bestFit="1" customWidth="1"/>
    <col min="2832" max="2833" width="9.140625" style="21"/>
    <col min="2834" max="2834" width="11.5703125" style="21" customWidth="1"/>
    <col min="2835" max="2835" width="18" style="21" customWidth="1"/>
    <col min="2836" max="2838" width="9.28515625" style="21" bestFit="1" customWidth="1"/>
    <col min="2839" max="3071" width="9.140625" style="21"/>
    <col min="3072" max="3072" width="9.28515625" style="21" bestFit="1" customWidth="1"/>
    <col min="3073" max="3073" width="9.140625" style="21"/>
    <col min="3074" max="3074" width="10.7109375" style="21" customWidth="1"/>
    <col min="3075" max="3075" width="9.140625" style="21" customWidth="1"/>
    <col min="3076" max="3076" width="1.28515625" style="21" customWidth="1"/>
    <col min="3077" max="3077" width="9.85546875" style="21" customWidth="1"/>
    <col min="3078" max="3079" width="9.28515625" style="21" bestFit="1" customWidth="1"/>
    <col min="3080" max="3080" width="10" style="21" customWidth="1"/>
    <col min="3081" max="3081" width="1.140625" style="21" customWidth="1"/>
    <col min="3082" max="3082" width="9.28515625" style="21" bestFit="1" customWidth="1"/>
    <col min="3083" max="3083" width="9.28515625" style="21" customWidth="1"/>
    <col min="3084" max="3084" width="9.28515625" style="21" bestFit="1" customWidth="1"/>
    <col min="3085" max="3085" width="9.28515625" style="21" customWidth="1"/>
    <col min="3086" max="3086" width="11.85546875" style="21" bestFit="1" customWidth="1"/>
    <col min="3087" max="3087" width="9.28515625" style="21" bestFit="1" customWidth="1"/>
    <col min="3088" max="3089" width="9.140625" style="21"/>
    <col min="3090" max="3090" width="11.5703125" style="21" customWidth="1"/>
    <col min="3091" max="3091" width="18" style="21" customWidth="1"/>
    <col min="3092" max="3094" width="9.28515625" style="21" bestFit="1" customWidth="1"/>
    <col min="3095" max="3327" width="9.140625" style="21"/>
    <col min="3328" max="3328" width="9.28515625" style="21" bestFit="1" customWidth="1"/>
    <col min="3329" max="3329" width="9.140625" style="21"/>
    <col min="3330" max="3330" width="10.7109375" style="21" customWidth="1"/>
    <col min="3331" max="3331" width="9.140625" style="21" customWidth="1"/>
    <col min="3332" max="3332" width="1.28515625" style="21" customWidth="1"/>
    <col min="3333" max="3333" width="9.85546875" style="21" customWidth="1"/>
    <col min="3334" max="3335" width="9.28515625" style="21" bestFit="1" customWidth="1"/>
    <col min="3336" max="3336" width="10" style="21" customWidth="1"/>
    <col min="3337" max="3337" width="1.140625" style="21" customWidth="1"/>
    <col min="3338" max="3338" width="9.28515625" style="21" bestFit="1" customWidth="1"/>
    <col min="3339" max="3339" width="9.28515625" style="21" customWidth="1"/>
    <col min="3340" max="3340" width="9.28515625" style="21" bestFit="1" customWidth="1"/>
    <col min="3341" max="3341" width="9.28515625" style="21" customWidth="1"/>
    <col min="3342" max="3342" width="11.85546875" style="21" bestFit="1" customWidth="1"/>
    <col min="3343" max="3343" width="9.28515625" style="21" bestFit="1" customWidth="1"/>
    <col min="3344" max="3345" width="9.140625" style="21"/>
    <col min="3346" max="3346" width="11.5703125" style="21" customWidth="1"/>
    <col min="3347" max="3347" width="18" style="21" customWidth="1"/>
    <col min="3348" max="3350" width="9.28515625" style="21" bestFit="1" customWidth="1"/>
    <col min="3351" max="3583" width="9.140625" style="21"/>
    <col min="3584" max="3584" width="9.28515625" style="21" bestFit="1" customWidth="1"/>
    <col min="3585" max="3585" width="9.140625" style="21"/>
    <col min="3586" max="3586" width="10.7109375" style="21" customWidth="1"/>
    <col min="3587" max="3587" width="9.140625" style="21" customWidth="1"/>
    <col min="3588" max="3588" width="1.28515625" style="21" customWidth="1"/>
    <col min="3589" max="3589" width="9.85546875" style="21" customWidth="1"/>
    <col min="3590" max="3591" width="9.28515625" style="21" bestFit="1" customWidth="1"/>
    <col min="3592" max="3592" width="10" style="21" customWidth="1"/>
    <col min="3593" max="3593" width="1.140625" style="21" customWidth="1"/>
    <col min="3594" max="3594" width="9.28515625" style="21" bestFit="1" customWidth="1"/>
    <col min="3595" max="3595" width="9.28515625" style="21" customWidth="1"/>
    <col min="3596" max="3596" width="9.28515625" style="21" bestFit="1" customWidth="1"/>
    <col min="3597" max="3597" width="9.28515625" style="21" customWidth="1"/>
    <col min="3598" max="3598" width="11.85546875" style="21" bestFit="1" customWidth="1"/>
    <col min="3599" max="3599" width="9.28515625" style="21" bestFit="1" customWidth="1"/>
    <col min="3600" max="3601" width="9.140625" style="21"/>
    <col min="3602" max="3602" width="11.5703125" style="21" customWidth="1"/>
    <col min="3603" max="3603" width="18" style="21" customWidth="1"/>
    <col min="3604" max="3606" width="9.28515625" style="21" bestFit="1" customWidth="1"/>
    <col min="3607" max="3839" width="9.140625" style="21"/>
    <col min="3840" max="3840" width="9.28515625" style="21" bestFit="1" customWidth="1"/>
    <col min="3841" max="3841" width="9.140625" style="21"/>
    <col min="3842" max="3842" width="10.7109375" style="21" customWidth="1"/>
    <col min="3843" max="3843" width="9.140625" style="21" customWidth="1"/>
    <col min="3844" max="3844" width="1.28515625" style="21" customWidth="1"/>
    <col min="3845" max="3845" width="9.85546875" style="21" customWidth="1"/>
    <col min="3846" max="3847" width="9.28515625" style="21" bestFit="1" customWidth="1"/>
    <col min="3848" max="3848" width="10" style="21" customWidth="1"/>
    <col min="3849" max="3849" width="1.140625" style="21" customWidth="1"/>
    <col min="3850" max="3850" width="9.28515625" style="21" bestFit="1" customWidth="1"/>
    <col min="3851" max="3851" width="9.28515625" style="21" customWidth="1"/>
    <col min="3852" max="3852" width="9.28515625" style="21" bestFit="1" customWidth="1"/>
    <col min="3853" max="3853" width="9.28515625" style="21" customWidth="1"/>
    <col min="3854" max="3854" width="11.85546875" style="21" bestFit="1" customWidth="1"/>
    <col min="3855" max="3855" width="9.28515625" style="21" bestFit="1" customWidth="1"/>
    <col min="3856" max="3857" width="9.140625" style="21"/>
    <col min="3858" max="3858" width="11.5703125" style="21" customWidth="1"/>
    <col min="3859" max="3859" width="18" style="21" customWidth="1"/>
    <col min="3860" max="3862" width="9.28515625" style="21" bestFit="1" customWidth="1"/>
    <col min="3863" max="4095" width="9.140625" style="21"/>
    <col min="4096" max="4096" width="9.28515625" style="21" bestFit="1" customWidth="1"/>
    <col min="4097" max="4097" width="9.140625" style="21"/>
    <col min="4098" max="4098" width="10.7109375" style="21" customWidth="1"/>
    <col min="4099" max="4099" width="9.140625" style="21" customWidth="1"/>
    <col min="4100" max="4100" width="1.28515625" style="21" customWidth="1"/>
    <col min="4101" max="4101" width="9.85546875" style="21" customWidth="1"/>
    <col min="4102" max="4103" width="9.28515625" style="21" bestFit="1" customWidth="1"/>
    <col min="4104" max="4104" width="10" style="21" customWidth="1"/>
    <col min="4105" max="4105" width="1.140625" style="21" customWidth="1"/>
    <col min="4106" max="4106" width="9.28515625" style="21" bestFit="1" customWidth="1"/>
    <col min="4107" max="4107" width="9.28515625" style="21" customWidth="1"/>
    <col min="4108" max="4108" width="9.28515625" style="21" bestFit="1" customWidth="1"/>
    <col min="4109" max="4109" width="9.28515625" style="21" customWidth="1"/>
    <col min="4110" max="4110" width="11.85546875" style="21" bestFit="1" customWidth="1"/>
    <col min="4111" max="4111" width="9.28515625" style="21" bestFit="1" customWidth="1"/>
    <col min="4112" max="4113" width="9.140625" style="21"/>
    <col min="4114" max="4114" width="11.5703125" style="21" customWidth="1"/>
    <col min="4115" max="4115" width="18" style="21" customWidth="1"/>
    <col min="4116" max="4118" width="9.28515625" style="21" bestFit="1" customWidth="1"/>
    <col min="4119" max="4351" width="9.140625" style="21"/>
    <col min="4352" max="4352" width="9.28515625" style="21" bestFit="1" customWidth="1"/>
    <col min="4353" max="4353" width="9.140625" style="21"/>
    <col min="4354" max="4354" width="10.7109375" style="21" customWidth="1"/>
    <col min="4355" max="4355" width="9.140625" style="21" customWidth="1"/>
    <col min="4356" max="4356" width="1.28515625" style="21" customWidth="1"/>
    <col min="4357" max="4357" width="9.85546875" style="21" customWidth="1"/>
    <col min="4358" max="4359" width="9.28515625" style="21" bestFit="1" customWidth="1"/>
    <col min="4360" max="4360" width="10" style="21" customWidth="1"/>
    <col min="4361" max="4361" width="1.140625" style="21" customWidth="1"/>
    <col min="4362" max="4362" width="9.28515625" style="21" bestFit="1" customWidth="1"/>
    <col min="4363" max="4363" width="9.28515625" style="21" customWidth="1"/>
    <col min="4364" max="4364" width="9.28515625" style="21" bestFit="1" customWidth="1"/>
    <col min="4365" max="4365" width="9.28515625" style="21" customWidth="1"/>
    <col min="4366" max="4366" width="11.85546875" style="21" bestFit="1" customWidth="1"/>
    <col min="4367" max="4367" width="9.28515625" style="21" bestFit="1" customWidth="1"/>
    <col min="4368" max="4369" width="9.140625" style="21"/>
    <col min="4370" max="4370" width="11.5703125" style="21" customWidth="1"/>
    <col min="4371" max="4371" width="18" style="21" customWidth="1"/>
    <col min="4372" max="4374" width="9.28515625" style="21" bestFit="1" customWidth="1"/>
    <col min="4375" max="4607" width="9.140625" style="21"/>
    <col min="4608" max="4608" width="9.28515625" style="21" bestFit="1" customWidth="1"/>
    <col min="4609" max="4609" width="9.140625" style="21"/>
    <col min="4610" max="4610" width="10.7109375" style="21" customWidth="1"/>
    <col min="4611" max="4611" width="9.140625" style="21" customWidth="1"/>
    <col min="4612" max="4612" width="1.28515625" style="21" customWidth="1"/>
    <col min="4613" max="4613" width="9.85546875" style="21" customWidth="1"/>
    <col min="4614" max="4615" width="9.28515625" style="21" bestFit="1" customWidth="1"/>
    <col min="4616" max="4616" width="10" style="21" customWidth="1"/>
    <col min="4617" max="4617" width="1.140625" style="21" customWidth="1"/>
    <col min="4618" max="4618" width="9.28515625" style="21" bestFit="1" customWidth="1"/>
    <col min="4619" max="4619" width="9.28515625" style="21" customWidth="1"/>
    <col min="4620" max="4620" width="9.28515625" style="21" bestFit="1" customWidth="1"/>
    <col min="4621" max="4621" width="9.28515625" style="21" customWidth="1"/>
    <col min="4622" max="4622" width="11.85546875" style="21" bestFit="1" customWidth="1"/>
    <col min="4623" max="4623" width="9.28515625" style="21" bestFit="1" customWidth="1"/>
    <col min="4624" max="4625" width="9.140625" style="21"/>
    <col min="4626" max="4626" width="11.5703125" style="21" customWidth="1"/>
    <col min="4627" max="4627" width="18" style="21" customWidth="1"/>
    <col min="4628" max="4630" width="9.28515625" style="21" bestFit="1" customWidth="1"/>
    <col min="4631" max="4863" width="9.140625" style="21"/>
    <col min="4864" max="4864" width="9.28515625" style="21" bestFit="1" customWidth="1"/>
    <col min="4865" max="4865" width="9.140625" style="21"/>
    <col min="4866" max="4866" width="10.7109375" style="21" customWidth="1"/>
    <col min="4867" max="4867" width="9.140625" style="21" customWidth="1"/>
    <col min="4868" max="4868" width="1.28515625" style="21" customWidth="1"/>
    <col min="4869" max="4869" width="9.85546875" style="21" customWidth="1"/>
    <col min="4870" max="4871" width="9.28515625" style="21" bestFit="1" customWidth="1"/>
    <col min="4872" max="4872" width="10" style="21" customWidth="1"/>
    <col min="4873" max="4873" width="1.140625" style="21" customWidth="1"/>
    <col min="4874" max="4874" width="9.28515625" style="21" bestFit="1" customWidth="1"/>
    <col min="4875" max="4875" width="9.28515625" style="21" customWidth="1"/>
    <col min="4876" max="4876" width="9.28515625" style="21" bestFit="1" customWidth="1"/>
    <col min="4877" max="4877" width="9.28515625" style="21" customWidth="1"/>
    <col min="4878" max="4878" width="11.85546875" style="21" bestFit="1" customWidth="1"/>
    <col min="4879" max="4879" width="9.28515625" style="21" bestFit="1" customWidth="1"/>
    <col min="4880" max="4881" width="9.140625" style="21"/>
    <col min="4882" max="4882" width="11.5703125" style="21" customWidth="1"/>
    <col min="4883" max="4883" width="18" style="21" customWidth="1"/>
    <col min="4884" max="4886" width="9.28515625" style="21" bestFit="1" customWidth="1"/>
    <col min="4887" max="5119" width="9.140625" style="21"/>
    <col min="5120" max="5120" width="9.28515625" style="21" bestFit="1" customWidth="1"/>
    <col min="5121" max="5121" width="9.140625" style="21"/>
    <col min="5122" max="5122" width="10.7109375" style="21" customWidth="1"/>
    <col min="5123" max="5123" width="9.140625" style="21" customWidth="1"/>
    <col min="5124" max="5124" width="1.28515625" style="21" customWidth="1"/>
    <col min="5125" max="5125" width="9.85546875" style="21" customWidth="1"/>
    <col min="5126" max="5127" width="9.28515625" style="21" bestFit="1" customWidth="1"/>
    <col min="5128" max="5128" width="10" style="21" customWidth="1"/>
    <col min="5129" max="5129" width="1.140625" style="21" customWidth="1"/>
    <col min="5130" max="5130" width="9.28515625" style="21" bestFit="1" customWidth="1"/>
    <col min="5131" max="5131" width="9.28515625" style="21" customWidth="1"/>
    <col min="5132" max="5132" width="9.28515625" style="21" bestFit="1" customWidth="1"/>
    <col min="5133" max="5133" width="9.28515625" style="21" customWidth="1"/>
    <col min="5134" max="5134" width="11.85546875" style="21" bestFit="1" customWidth="1"/>
    <col min="5135" max="5135" width="9.28515625" style="21" bestFit="1" customWidth="1"/>
    <col min="5136" max="5137" width="9.140625" style="21"/>
    <col min="5138" max="5138" width="11.5703125" style="21" customWidth="1"/>
    <col min="5139" max="5139" width="18" style="21" customWidth="1"/>
    <col min="5140" max="5142" width="9.28515625" style="21" bestFit="1" customWidth="1"/>
    <col min="5143" max="5375" width="9.140625" style="21"/>
    <col min="5376" max="5376" width="9.28515625" style="21" bestFit="1" customWidth="1"/>
    <col min="5377" max="5377" width="9.140625" style="21"/>
    <col min="5378" max="5378" width="10.7109375" style="21" customWidth="1"/>
    <col min="5379" max="5379" width="9.140625" style="21" customWidth="1"/>
    <col min="5380" max="5380" width="1.28515625" style="21" customWidth="1"/>
    <col min="5381" max="5381" width="9.85546875" style="21" customWidth="1"/>
    <col min="5382" max="5383" width="9.28515625" style="21" bestFit="1" customWidth="1"/>
    <col min="5384" max="5384" width="10" style="21" customWidth="1"/>
    <col min="5385" max="5385" width="1.140625" style="21" customWidth="1"/>
    <col min="5386" max="5386" width="9.28515625" style="21" bestFit="1" customWidth="1"/>
    <col min="5387" max="5387" width="9.28515625" style="21" customWidth="1"/>
    <col min="5388" max="5388" width="9.28515625" style="21" bestFit="1" customWidth="1"/>
    <col min="5389" max="5389" width="9.28515625" style="21" customWidth="1"/>
    <col min="5390" max="5390" width="11.85546875" style="21" bestFit="1" customWidth="1"/>
    <col min="5391" max="5391" width="9.28515625" style="21" bestFit="1" customWidth="1"/>
    <col min="5392" max="5393" width="9.140625" style="21"/>
    <col min="5394" max="5394" width="11.5703125" style="21" customWidth="1"/>
    <col min="5395" max="5395" width="18" style="21" customWidth="1"/>
    <col min="5396" max="5398" width="9.28515625" style="21" bestFit="1" customWidth="1"/>
    <col min="5399" max="5631" width="9.140625" style="21"/>
    <col min="5632" max="5632" width="9.28515625" style="21" bestFit="1" customWidth="1"/>
    <col min="5633" max="5633" width="9.140625" style="21"/>
    <col min="5634" max="5634" width="10.7109375" style="21" customWidth="1"/>
    <col min="5635" max="5635" width="9.140625" style="21" customWidth="1"/>
    <col min="5636" max="5636" width="1.28515625" style="21" customWidth="1"/>
    <col min="5637" max="5637" width="9.85546875" style="21" customWidth="1"/>
    <col min="5638" max="5639" width="9.28515625" style="21" bestFit="1" customWidth="1"/>
    <col min="5640" max="5640" width="10" style="21" customWidth="1"/>
    <col min="5641" max="5641" width="1.140625" style="21" customWidth="1"/>
    <col min="5642" max="5642" width="9.28515625" style="21" bestFit="1" customWidth="1"/>
    <col min="5643" max="5643" width="9.28515625" style="21" customWidth="1"/>
    <col min="5644" max="5644" width="9.28515625" style="21" bestFit="1" customWidth="1"/>
    <col min="5645" max="5645" width="9.28515625" style="21" customWidth="1"/>
    <col min="5646" max="5646" width="11.85546875" style="21" bestFit="1" customWidth="1"/>
    <col min="5647" max="5647" width="9.28515625" style="21" bestFit="1" customWidth="1"/>
    <col min="5648" max="5649" width="9.140625" style="21"/>
    <col min="5650" max="5650" width="11.5703125" style="21" customWidth="1"/>
    <col min="5651" max="5651" width="18" style="21" customWidth="1"/>
    <col min="5652" max="5654" width="9.28515625" style="21" bestFit="1" customWidth="1"/>
    <col min="5655" max="5887" width="9.140625" style="21"/>
    <col min="5888" max="5888" width="9.28515625" style="21" bestFit="1" customWidth="1"/>
    <col min="5889" max="5889" width="9.140625" style="21"/>
    <col min="5890" max="5890" width="10.7109375" style="21" customWidth="1"/>
    <col min="5891" max="5891" width="9.140625" style="21" customWidth="1"/>
    <col min="5892" max="5892" width="1.28515625" style="21" customWidth="1"/>
    <col min="5893" max="5893" width="9.85546875" style="21" customWidth="1"/>
    <col min="5894" max="5895" width="9.28515625" style="21" bestFit="1" customWidth="1"/>
    <col min="5896" max="5896" width="10" style="21" customWidth="1"/>
    <col min="5897" max="5897" width="1.140625" style="21" customWidth="1"/>
    <col min="5898" max="5898" width="9.28515625" style="21" bestFit="1" customWidth="1"/>
    <col min="5899" max="5899" width="9.28515625" style="21" customWidth="1"/>
    <col min="5900" max="5900" width="9.28515625" style="21" bestFit="1" customWidth="1"/>
    <col min="5901" max="5901" width="9.28515625" style="21" customWidth="1"/>
    <col min="5902" max="5902" width="11.85546875" style="21" bestFit="1" customWidth="1"/>
    <col min="5903" max="5903" width="9.28515625" style="21" bestFit="1" customWidth="1"/>
    <col min="5904" max="5905" width="9.140625" style="21"/>
    <col min="5906" max="5906" width="11.5703125" style="21" customWidth="1"/>
    <col min="5907" max="5907" width="18" style="21" customWidth="1"/>
    <col min="5908" max="5910" width="9.28515625" style="21" bestFit="1" customWidth="1"/>
    <col min="5911" max="6143" width="9.140625" style="21"/>
    <col min="6144" max="6144" width="9.28515625" style="21" bestFit="1" customWidth="1"/>
    <col min="6145" max="6145" width="9.140625" style="21"/>
    <col min="6146" max="6146" width="10.7109375" style="21" customWidth="1"/>
    <col min="6147" max="6147" width="9.140625" style="21" customWidth="1"/>
    <col min="6148" max="6148" width="1.28515625" style="21" customWidth="1"/>
    <col min="6149" max="6149" width="9.85546875" style="21" customWidth="1"/>
    <col min="6150" max="6151" width="9.28515625" style="21" bestFit="1" customWidth="1"/>
    <col min="6152" max="6152" width="10" style="21" customWidth="1"/>
    <col min="6153" max="6153" width="1.140625" style="21" customWidth="1"/>
    <col min="6154" max="6154" width="9.28515625" style="21" bestFit="1" customWidth="1"/>
    <col min="6155" max="6155" width="9.28515625" style="21" customWidth="1"/>
    <col min="6156" max="6156" width="9.28515625" style="21" bestFit="1" customWidth="1"/>
    <col min="6157" max="6157" width="9.28515625" style="21" customWidth="1"/>
    <col min="6158" max="6158" width="11.85546875" style="21" bestFit="1" customWidth="1"/>
    <col min="6159" max="6159" width="9.28515625" style="21" bestFit="1" customWidth="1"/>
    <col min="6160" max="6161" width="9.140625" style="21"/>
    <col min="6162" max="6162" width="11.5703125" style="21" customWidth="1"/>
    <col min="6163" max="6163" width="18" style="21" customWidth="1"/>
    <col min="6164" max="6166" width="9.28515625" style="21" bestFit="1" customWidth="1"/>
    <col min="6167" max="6399" width="9.140625" style="21"/>
    <col min="6400" max="6400" width="9.28515625" style="21" bestFit="1" customWidth="1"/>
    <col min="6401" max="6401" width="9.140625" style="21"/>
    <col min="6402" max="6402" width="10.7109375" style="21" customWidth="1"/>
    <col min="6403" max="6403" width="9.140625" style="21" customWidth="1"/>
    <col min="6404" max="6404" width="1.28515625" style="21" customWidth="1"/>
    <col min="6405" max="6405" width="9.85546875" style="21" customWidth="1"/>
    <col min="6406" max="6407" width="9.28515625" style="21" bestFit="1" customWidth="1"/>
    <col min="6408" max="6408" width="10" style="21" customWidth="1"/>
    <col min="6409" max="6409" width="1.140625" style="21" customWidth="1"/>
    <col min="6410" max="6410" width="9.28515625" style="21" bestFit="1" customWidth="1"/>
    <col min="6411" max="6411" width="9.28515625" style="21" customWidth="1"/>
    <col min="6412" max="6412" width="9.28515625" style="21" bestFit="1" customWidth="1"/>
    <col min="6413" max="6413" width="9.28515625" style="21" customWidth="1"/>
    <col min="6414" max="6414" width="11.85546875" style="21" bestFit="1" customWidth="1"/>
    <col min="6415" max="6415" width="9.28515625" style="21" bestFit="1" customWidth="1"/>
    <col min="6416" max="6417" width="9.140625" style="21"/>
    <col min="6418" max="6418" width="11.5703125" style="21" customWidth="1"/>
    <col min="6419" max="6419" width="18" style="21" customWidth="1"/>
    <col min="6420" max="6422" width="9.28515625" style="21" bestFit="1" customWidth="1"/>
    <col min="6423" max="6655" width="9.140625" style="21"/>
    <col min="6656" max="6656" width="9.28515625" style="21" bestFit="1" customWidth="1"/>
    <col min="6657" max="6657" width="9.140625" style="21"/>
    <col min="6658" max="6658" width="10.7109375" style="21" customWidth="1"/>
    <col min="6659" max="6659" width="9.140625" style="21" customWidth="1"/>
    <col min="6660" max="6660" width="1.28515625" style="21" customWidth="1"/>
    <col min="6661" max="6661" width="9.85546875" style="21" customWidth="1"/>
    <col min="6662" max="6663" width="9.28515625" style="21" bestFit="1" customWidth="1"/>
    <col min="6664" max="6664" width="10" style="21" customWidth="1"/>
    <col min="6665" max="6665" width="1.140625" style="21" customWidth="1"/>
    <col min="6666" max="6666" width="9.28515625" style="21" bestFit="1" customWidth="1"/>
    <col min="6667" max="6667" width="9.28515625" style="21" customWidth="1"/>
    <col min="6668" max="6668" width="9.28515625" style="21" bestFit="1" customWidth="1"/>
    <col min="6669" max="6669" width="9.28515625" style="21" customWidth="1"/>
    <col min="6670" max="6670" width="11.85546875" style="21" bestFit="1" customWidth="1"/>
    <col min="6671" max="6671" width="9.28515625" style="21" bestFit="1" customWidth="1"/>
    <col min="6672" max="6673" width="9.140625" style="21"/>
    <col min="6674" max="6674" width="11.5703125" style="21" customWidth="1"/>
    <col min="6675" max="6675" width="18" style="21" customWidth="1"/>
    <col min="6676" max="6678" width="9.28515625" style="21" bestFit="1" customWidth="1"/>
    <col min="6679" max="6911" width="9.140625" style="21"/>
    <col min="6912" max="6912" width="9.28515625" style="21" bestFit="1" customWidth="1"/>
    <col min="6913" max="6913" width="9.140625" style="21"/>
    <col min="6914" max="6914" width="10.7109375" style="21" customWidth="1"/>
    <col min="6915" max="6915" width="9.140625" style="21" customWidth="1"/>
    <col min="6916" max="6916" width="1.28515625" style="21" customWidth="1"/>
    <col min="6917" max="6917" width="9.85546875" style="21" customWidth="1"/>
    <col min="6918" max="6919" width="9.28515625" style="21" bestFit="1" customWidth="1"/>
    <col min="6920" max="6920" width="10" style="21" customWidth="1"/>
    <col min="6921" max="6921" width="1.140625" style="21" customWidth="1"/>
    <col min="6922" max="6922" width="9.28515625" style="21" bestFit="1" customWidth="1"/>
    <col min="6923" max="6923" width="9.28515625" style="21" customWidth="1"/>
    <col min="6924" max="6924" width="9.28515625" style="21" bestFit="1" customWidth="1"/>
    <col min="6925" max="6925" width="9.28515625" style="21" customWidth="1"/>
    <col min="6926" max="6926" width="11.85546875" style="21" bestFit="1" customWidth="1"/>
    <col min="6927" max="6927" width="9.28515625" style="21" bestFit="1" customWidth="1"/>
    <col min="6928" max="6929" width="9.140625" style="21"/>
    <col min="6930" max="6930" width="11.5703125" style="21" customWidth="1"/>
    <col min="6931" max="6931" width="18" style="21" customWidth="1"/>
    <col min="6932" max="6934" width="9.28515625" style="21" bestFit="1" customWidth="1"/>
    <col min="6935" max="7167" width="9.140625" style="21"/>
    <col min="7168" max="7168" width="9.28515625" style="21" bestFit="1" customWidth="1"/>
    <col min="7169" max="7169" width="9.140625" style="21"/>
    <col min="7170" max="7170" width="10.7109375" style="21" customWidth="1"/>
    <col min="7171" max="7171" width="9.140625" style="21" customWidth="1"/>
    <col min="7172" max="7172" width="1.28515625" style="21" customWidth="1"/>
    <col min="7173" max="7173" width="9.85546875" style="21" customWidth="1"/>
    <col min="7174" max="7175" width="9.28515625" style="21" bestFit="1" customWidth="1"/>
    <col min="7176" max="7176" width="10" style="21" customWidth="1"/>
    <col min="7177" max="7177" width="1.140625" style="21" customWidth="1"/>
    <col min="7178" max="7178" width="9.28515625" style="21" bestFit="1" customWidth="1"/>
    <col min="7179" max="7179" width="9.28515625" style="21" customWidth="1"/>
    <col min="7180" max="7180" width="9.28515625" style="21" bestFit="1" customWidth="1"/>
    <col min="7181" max="7181" width="9.28515625" style="21" customWidth="1"/>
    <col min="7182" max="7182" width="11.85546875" style="21" bestFit="1" customWidth="1"/>
    <col min="7183" max="7183" width="9.28515625" style="21" bestFit="1" customWidth="1"/>
    <col min="7184" max="7185" width="9.140625" style="21"/>
    <col min="7186" max="7186" width="11.5703125" style="21" customWidth="1"/>
    <col min="7187" max="7187" width="18" style="21" customWidth="1"/>
    <col min="7188" max="7190" width="9.28515625" style="21" bestFit="1" customWidth="1"/>
    <col min="7191" max="7423" width="9.140625" style="21"/>
    <col min="7424" max="7424" width="9.28515625" style="21" bestFit="1" customWidth="1"/>
    <col min="7425" max="7425" width="9.140625" style="21"/>
    <col min="7426" max="7426" width="10.7109375" style="21" customWidth="1"/>
    <col min="7427" max="7427" width="9.140625" style="21" customWidth="1"/>
    <col min="7428" max="7428" width="1.28515625" style="21" customWidth="1"/>
    <col min="7429" max="7429" width="9.85546875" style="21" customWidth="1"/>
    <col min="7430" max="7431" width="9.28515625" style="21" bestFit="1" customWidth="1"/>
    <col min="7432" max="7432" width="10" style="21" customWidth="1"/>
    <col min="7433" max="7433" width="1.140625" style="21" customWidth="1"/>
    <col min="7434" max="7434" width="9.28515625" style="21" bestFit="1" customWidth="1"/>
    <col min="7435" max="7435" width="9.28515625" style="21" customWidth="1"/>
    <col min="7436" max="7436" width="9.28515625" style="21" bestFit="1" customWidth="1"/>
    <col min="7437" max="7437" width="9.28515625" style="21" customWidth="1"/>
    <col min="7438" max="7438" width="11.85546875" style="21" bestFit="1" customWidth="1"/>
    <col min="7439" max="7439" width="9.28515625" style="21" bestFit="1" customWidth="1"/>
    <col min="7440" max="7441" width="9.140625" style="21"/>
    <col min="7442" max="7442" width="11.5703125" style="21" customWidth="1"/>
    <col min="7443" max="7443" width="18" style="21" customWidth="1"/>
    <col min="7444" max="7446" width="9.28515625" style="21" bestFit="1" customWidth="1"/>
    <col min="7447" max="7679" width="9.140625" style="21"/>
    <col min="7680" max="7680" width="9.28515625" style="21" bestFit="1" customWidth="1"/>
    <col min="7681" max="7681" width="9.140625" style="21"/>
    <col min="7682" max="7682" width="10.7109375" style="21" customWidth="1"/>
    <col min="7683" max="7683" width="9.140625" style="21" customWidth="1"/>
    <col min="7684" max="7684" width="1.28515625" style="21" customWidth="1"/>
    <col min="7685" max="7685" width="9.85546875" style="21" customWidth="1"/>
    <col min="7686" max="7687" width="9.28515625" style="21" bestFit="1" customWidth="1"/>
    <col min="7688" max="7688" width="10" style="21" customWidth="1"/>
    <col min="7689" max="7689" width="1.140625" style="21" customWidth="1"/>
    <col min="7690" max="7690" width="9.28515625" style="21" bestFit="1" customWidth="1"/>
    <col min="7691" max="7691" width="9.28515625" style="21" customWidth="1"/>
    <col min="7692" max="7692" width="9.28515625" style="21" bestFit="1" customWidth="1"/>
    <col min="7693" max="7693" width="9.28515625" style="21" customWidth="1"/>
    <col min="7694" max="7694" width="11.85546875" style="21" bestFit="1" customWidth="1"/>
    <col min="7695" max="7695" width="9.28515625" style="21" bestFit="1" customWidth="1"/>
    <col min="7696" max="7697" width="9.140625" style="21"/>
    <col min="7698" max="7698" width="11.5703125" style="21" customWidth="1"/>
    <col min="7699" max="7699" width="18" style="21" customWidth="1"/>
    <col min="7700" max="7702" width="9.28515625" style="21" bestFit="1" customWidth="1"/>
    <col min="7703" max="7935" width="9.140625" style="21"/>
    <col min="7936" max="7936" width="9.28515625" style="21" bestFit="1" customWidth="1"/>
    <col min="7937" max="7937" width="9.140625" style="21"/>
    <col min="7938" max="7938" width="10.7109375" style="21" customWidth="1"/>
    <col min="7939" max="7939" width="9.140625" style="21" customWidth="1"/>
    <col min="7940" max="7940" width="1.28515625" style="21" customWidth="1"/>
    <col min="7941" max="7941" width="9.85546875" style="21" customWidth="1"/>
    <col min="7942" max="7943" width="9.28515625" style="21" bestFit="1" customWidth="1"/>
    <col min="7944" max="7944" width="10" style="21" customWidth="1"/>
    <col min="7945" max="7945" width="1.140625" style="21" customWidth="1"/>
    <col min="7946" max="7946" width="9.28515625" style="21" bestFit="1" customWidth="1"/>
    <col min="7947" max="7947" width="9.28515625" style="21" customWidth="1"/>
    <col min="7948" max="7948" width="9.28515625" style="21" bestFit="1" customWidth="1"/>
    <col min="7949" max="7949" width="9.28515625" style="21" customWidth="1"/>
    <col min="7950" max="7950" width="11.85546875" style="21" bestFit="1" customWidth="1"/>
    <col min="7951" max="7951" width="9.28515625" style="21" bestFit="1" customWidth="1"/>
    <col min="7952" max="7953" width="9.140625" style="21"/>
    <col min="7954" max="7954" width="11.5703125" style="21" customWidth="1"/>
    <col min="7955" max="7955" width="18" style="21" customWidth="1"/>
    <col min="7956" max="7958" width="9.28515625" style="21" bestFit="1" customWidth="1"/>
    <col min="7959" max="8191" width="9.140625" style="21"/>
    <col min="8192" max="8192" width="9.28515625" style="21" bestFit="1" customWidth="1"/>
    <col min="8193" max="8193" width="9.140625" style="21"/>
    <col min="8194" max="8194" width="10.7109375" style="21" customWidth="1"/>
    <col min="8195" max="8195" width="9.140625" style="21" customWidth="1"/>
    <col min="8196" max="8196" width="1.28515625" style="21" customWidth="1"/>
    <col min="8197" max="8197" width="9.85546875" style="21" customWidth="1"/>
    <col min="8198" max="8199" width="9.28515625" style="21" bestFit="1" customWidth="1"/>
    <col min="8200" max="8200" width="10" style="21" customWidth="1"/>
    <col min="8201" max="8201" width="1.140625" style="21" customWidth="1"/>
    <col min="8202" max="8202" width="9.28515625" style="21" bestFit="1" customWidth="1"/>
    <col min="8203" max="8203" width="9.28515625" style="21" customWidth="1"/>
    <col min="8204" max="8204" width="9.28515625" style="21" bestFit="1" customWidth="1"/>
    <col min="8205" max="8205" width="9.28515625" style="21" customWidth="1"/>
    <col min="8206" max="8206" width="11.85546875" style="21" bestFit="1" customWidth="1"/>
    <col min="8207" max="8207" width="9.28515625" style="21" bestFit="1" customWidth="1"/>
    <col min="8208" max="8209" width="9.140625" style="21"/>
    <col min="8210" max="8210" width="11.5703125" style="21" customWidth="1"/>
    <col min="8211" max="8211" width="18" style="21" customWidth="1"/>
    <col min="8212" max="8214" width="9.28515625" style="21" bestFit="1" customWidth="1"/>
    <col min="8215" max="8447" width="9.140625" style="21"/>
    <col min="8448" max="8448" width="9.28515625" style="21" bestFit="1" customWidth="1"/>
    <col min="8449" max="8449" width="9.140625" style="21"/>
    <col min="8450" max="8450" width="10.7109375" style="21" customWidth="1"/>
    <col min="8451" max="8451" width="9.140625" style="21" customWidth="1"/>
    <col min="8452" max="8452" width="1.28515625" style="21" customWidth="1"/>
    <col min="8453" max="8453" width="9.85546875" style="21" customWidth="1"/>
    <col min="8454" max="8455" width="9.28515625" style="21" bestFit="1" customWidth="1"/>
    <col min="8456" max="8456" width="10" style="21" customWidth="1"/>
    <col min="8457" max="8457" width="1.140625" style="21" customWidth="1"/>
    <col min="8458" max="8458" width="9.28515625" style="21" bestFit="1" customWidth="1"/>
    <col min="8459" max="8459" width="9.28515625" style="21" customWidth="1"/>
    <col min="8460" max="8460" width="9.28515625" style="21" bestFit="1" customWidth="1"/>
    <col min="8461" max="8461" width="9.28515625" style="21" customWidth="1"/>
    <col min="8462" max="8462" width="11.85546875" style="21" bestFit="1" customWidth="1"/>
    <col min="8463" max="8463" width="9.28515625" style="21" bestFit="1" customWidth="1"/>
    <col min="8464" max="8465" width="9.140625" style="21"/>
    <col min="8466" max="8466" width="11.5703125" style="21" customWidth="1"/>
    <col min="8467" max="8467" width="18" style="21" customWidth="1"/>
    <col min="8468" max="8470" width="9.28515625" style="21" bestFit="1" customWidth="1"/>
    <col min="8471" max="8703" width="9.140625" style="21"/>
    <col min="8704" max="8704" width="9.28515625" style="21" bestFit="1" customWidth="1"/>
    <col min="8705" max="8705" width="9.140625" style="21"/>
    <col min="8706" max="8706" width="10.7109375" style="21" customWidth="1"/>
    <col min="8707" max="8707" width="9.140625" style="21" customWidth="1"/>
    <col min="8708" max="8708" width="1.28515625" style="21" customWidth="1"/>
    <col min="8709" max="8709" width="9.85546875" style="21" customWidth="1"/>
    <col min="8710" max="8711" width="9.28515625" style="21" bestFit="1" customWidth="1"/>
    <col min="8712" max="8712" width="10" style="21" customWidth="1"/>
    <col min="8713" max="8713" width="1.140625" style="21" customWidth="1"/>
    <col min="8714" max="8714" width="9.28515625" style="21" bestFit="1" customWidth="1"/>
    <col min="8715" max="8715" width="9.28515625" style="21" customWidth="1"/>
    <col min="8716" max="8716" width="9.28515625" style="21" bestFit="1" customWidth="1"/>
    <col min="8717" max="8717" width="9.28515625" style="21" customWidth="1"/>
    <col min="8718" max="8718" width="11.85546875" style="21" bestFit="1" customWidth="1"/>
    <col min="8719" max="8719" width="9.28515625" style="21" bestFit="1" customWidth="1"/>
    <col min="8720" max="8721" width="9.140625" style="21"/>
    <col min="8722" max="8722" width="11.5703125" style="21" customWidth="1"/>
    <col min="8723" max="8723" width="18" style="21" customWidth="1"/>
    <col min="8724" max="8726" width="9.28515625" style="21" bestFit="1" customWidth="1"/>
    <col min="8727" max="8959" width="9.140625" style="21"/>
    <col min="8960" max="8960" width="9.28515625" style="21" bestFit="1" customWidth="1"/>
    <col min="8961" max="8961" width="9.140625" style="21"/>
    <col min="8962" max="8962" width="10.7109375" style="21" customWidth="1"/>
    <col min="8963" max="8963" width="9.140625" style="21" customWidth="1"/>
    <col min="8964" max="8964" width="1.28515625" style="21" customWidth="1"/>
    <col min="8965" max="8965" width="9.85546875" style="21" customWidth="1"/>
    <col min="8966" max="8967" width="9.28515625" style="21" bestFit="1" customWidth="1"/>
    <col min="8968" max="8968" width="10" style="21" customWidth="1"/>
    <col min="8969" max="8969" width="1.140625" style="21" customWidth="1"/>
    <col min="8970" max="8970" width="9.28515625" style="21" bestFit="1" customWidth="1"/>
    <col min="8971" max="8971" width="9.28515625" style="21" customWidth="1"/>
    <col min="8972" max="8972" width="9.28515625" style="21" bestFit="1" customWidth="1"/>
    <col min="8973" max="8973" width="9.28515625" style="21" customWidth="1"/>
    <col min="8974" max="8974" width="11.85546875" style="21" bestFit="1" customWidth="1"/>
    <col min="8975" max="8975" width="9.28515625" style="21" bestFit="1" customWidth="1"/>
    <col min="8976" max="8977" width="9.140625" style="21"/>
    <col min="8978" max="8978" width="11.5703125" style="21" customWidth="1"/>
    <col min="8979" max="8979" width="18" style="21" customWidth="1"/>
    <col min="8980" max="8982" width="9.28515625" style="21" bestFit="1" customWidth="1"/>
    <col min="8983" max="9215" width="9.140625" style="21"/>
    <col min="9216" max="9216" width="9.28515625" style="21" bestFit="1" customWidth="1"/>
    <col min="9217" max="9217" width="9.140625" style="21"/>
    <col min="9218" max="9218" width="10.7109375" style="21" customWidth="1"/>
    <col min="9219" max="9219" width="9.140625" style="21" customWidth="1"/>
    <col min="9220" max="9220" width="1.28515625" style="21" customWidth="1"/>
    <col min="9221" max="9221" width="9.85546875" style="21" customWidth="1"/>
    <col min="9222" max="9223" width="9.28515625" style="21" bestFit="1" customWidth="1"/>
    <col min="9224" max="9224" width="10" style="21" customWidth="1"/>
    <col min="9225" max="9225" width="1.140625" style="21" customWidth="1"/>
    <col min="9226" max="9226" width="9.28515625" style="21" bestFit="1" customWidth="1"/>
    <col min="9227" max="9227" width="9.28515625" style="21" customWidth="1"/>
    <col min="9228" max="9228" width="9.28515625" style="21" bestFit="1" customWidth="1"/>
    <col min="9229" max="9229" width="9.28515625" style="21" customWidth="1"/>
    <col min="9230" max="9230" width="11.85546875" style="21" bestFit="1" customWidth="1"/>
    <col min="9231" max="9231" width="9.28515625" style="21" bestFit="1" customWidth="1"/>
    <col min="9232" max="9233" width="9.140625" style="21"/>
    <col min="9234" max="9234" width="11.5703125" style="21" customWidth="1"/>
    <col min="9235" max="9235" width="18" style="21" customWidth="1"/>
    <col min="9236" max="9238" width="9.28515625" style="21" bestFit="1" customWidth="1"/>
    <col min="9239" max="9471" width="9.140625" style="21"/>
    <col min="9472" max="9472" width="9.28515625" style="21" bestFit="1" customWidth="1"/>
    <col min="9473" max="9473" width="9.140625" style="21"/>
    <col min="9474" max="9474" width="10.7109375" style="21" customWidth="1"/>
    <col min="9475" max="9475" width="9.140625" style="21" customWidth="1"/>
    <col min="9476" max="9476" width="1.28515625" style="21" customWidth="1"/>
    <col min="9477" max="9477" width="9.85546875" style="21" customWidth="1"/>
    <col min="9478" max="9479" width="9.28515625" style="21" bestFit="1" customWidth="1"/>
    <col min="9480" max="9480" width="10" style="21" customWidth="1"/>
    <col min="9481" max="9481" width="1.140625" style="21" customWidth="1"/>
    <col min="9482" max="9482" width="9.28515625" style="21" bestFit="1" customWidth="1"/>
    <col min="9483" max="9483" width="9.28515625" style="21" customWidth="1"/>
    <col min="9484" max="9484" width="9.28515625" style="21" bestFit="1" customWidth="1"/>
    <col min="9485" max="9485" width="9.28515625" style="21" customWidth="1"/>
    <col min="9486" max="9486" width="11.85546875" style="21" bestFit="1" customWidth="1"/>
    <col min="9487" max="9487" width="9.28515625" style="21" bestFit="1" customWidth="1"/>
    <col min="9488" max="9489" width="9.140625" style="21"/>
    <col min="9490" max="9490" width="11.5703125" style="21" customWidth="1"/>
    <col min="9491" max="9491" width="18" style="21" customWidth="1"/>
    <col min="9492" max="9494" width="9.28515625" style="21" bestFit="1" customWidth="1"/>
    <col min="9495" max="9727" width="9.140625" style="21"/>
    <col min="9728" max="9728" width="9.28515625" style="21" bestFit="1" customWidth="1"/>
    <col min="9729" max="9729" width="9.140625" style="21"/>
    <col min="9730" max="9730" width="10.7109375" style="21" customWidth="1"/>
    <col min="9731" max="9731" width="9.140625" style="21" customWidth="1"/>
    <col min="9732" max="9732" width="1.28515625" style="21" customWidth="1"/>
    <col min="9733" max="9733" width="9.85546875" style="21" customWidth="1"/>
    <col min="9734" max="9735" width="9.28515625" style="21" bestFit="1" customWidth="1"/>
    <col min="9736" max="9736" width="10" style="21" customWidth="1"/>
    <col min="9737" max="9737" width="1.140625" style="21" customWidth="1"/>
    <col min="9738" max="9738" width="9.28515625" style="21" bestFit="1" customWidth="1"/>
    <col min="9739" max="9739" width="9.28515625" style="21" customWidth="1"/>
    <col min="9740" max="9740" width="9.28515625" style="21" bestFit="1" customWidth="1"/>
    <col min="9741" max="9741" width="9.28515625" style="21" customWidth="1"/>
    <col min="9742" max="9742" width="11.85546875" style="21" bestFit="1" customWidth="1"/>
    <col min="9743" max="9743" width="9.28515625" style="21" bestFit="1" customWidth="1"/>
    <col min="9744" max="9745" width="9.140625" style="21"/>
    <col min="9746" max="9746" width="11.5703125" style="21" customWidth="1"/>
    <col min="9747" max="9747" width="18" style="21" customWidth="1"/>
    <col min="9748" max="9750" width="9.28515625" style="21" bestFit="1" customWidth="1"/>
    <col min="9751" max="9983" width="9.140625" style="21"/>
    <col min="9984" max="9984" width="9.28515625" style="21" bestFit="1" customWidth="1"/>
    <col min="9985" max="9985" width="9.140625" style="21"/>
    <col min="9986" max="9986" width="10.7109375" style="21" customWidth="1"/>
    <col min="9987" max="9987" width="9.140625" style="21" customWidth="1"/>
    <col min="9988" max="9988" width="1.28515625" style="21" customWidth="1"/>
    <col min="9989" max="9989" width="9.85546875" style="21" customWidth="1"/>
    <col min="9990" max="9991" width="9.28515625" style="21" bestFit="1" customWidth="1"/>
    <col min="9992" max="9992" width="10" style="21" customWidth="1"/>
    <col min="9993" max="9993" width="1.140625" style="21" customWidth="1"/>
    <col min="9994" max="9994" width="9.28515625" style="21" bestFit="1" customWidth="1"/>
    <col min="9995" max="9995" width="9.28515625" style="21" customWidth="1"/>
    <col min="9996" max="9996" width="9.28515625" style="21" bestFit="1" customWidth="1"/>
    <col min="9997" max="9997" width="9.28515625" style="21" customWidth="1"/>
    <col min="9998" max="9998" width="11.85546875" style="21" bestFit="1" customWidth="1"/>
    <col min="9999" max="9999" width="9.28515625" style="21" bestFit="1" customWidth="1"/>
    <col min="10000" max="10001" width="9.140625" style="21"/>
    <col min="10002" max="10002" width="11.5703125" style="21" customWidth="1"/>
    <col min="10003" max="10003" width="18" style="21" customWidth="1"/>
    <col min="10004" max="10006" width="9.28515625" style="21" bestFit="1" customWidth="1"/>
    <col min="10007" max="10239" width="9.140625" style="21"/>
    <col min="10240" max="10240" width="9.28515625" style="21" bestFit="1" customWidth="1"/>
    <col min="10241" max="10241" width="9.140625" style="21"/>
    <col min="10242" max="10242" width="10.7109375" style="21" customWidth="1"/>
    <col min="10243" max="10243" width="9.140625" style="21" customWidth="1"/>
    <col min="10244" max="10244" width="1.28515625" style="21" customWidth="1"/>
    <col min="10245" max="10245" width="9.85546875" style="21" customWidth="1"/>
    <col min="10246" max="10247" width="9.28515625" style="21" bestFit="1" customWidth="1"/>
    <col min="10248" max="10248" width="10" style="21" customWidth="1"/>
    <col min="10249" max="10249" width="1.140625" style="21" customWidth="1"/>
    <col min="10250" max="10250" width="9.28515625" style="21" bestFit="1" customWidth="1"/>
    <col min="10251" max="10251" width="9.28515625" style="21" customWidth="1"/>
    <col min="10252" max="10252" width="9.28515625" style="21" bestFit="1" customWidth="1"/>
    <col min="10253" max="10253" width="9.28515625" style="21" customWidth="1"/>
    <col min="10254" max="10254" width="11.85546875" style="21" bestFit="1" customWidth="1"/>
    <col min="10255" max="10255" width="9.28515625" style="21" bestFit="1" customWidth="1"/>
    <col min="10256" max="10257" width="9.140625" style="21"/>
    <col min="10258" max="10258" width="11.5703125" style="21" customWidth="1"/>
    <col min="10259" max="10259" width="18" style="21" customWidth="1"/>
    <col min="10260" max="10262" width="9.28515625" style="21" bestFit="1" customWidth="1"/>
    <col min="10263" max="10495" width="9.140625" style="21"/>
    <col min="10496" max="10496" width="9.28515625" style="21" bestFit="1" customWidth="1"/>
    <col min="10497" max="10497" width="9.140625" style="21"/>
    <col min="10498" max="10498" width="10.7109375" style="21" customWidth="1"/>
    <col min="10499" max="10499" width="9.140625" style="21" customWidth="1"/>
    <col min="10500" max="10500" width="1.28515625" style="21" customWidth="1"/>
    <col min="10501" max="10501" width="9.85546875" style="21" customWidth="1"/>
    <col min="10502" max="10503" width="9.28515625" style="21" bestFit="1" customWidth="1"/>
    <col min="10504" max="10504" width="10" style="21" customWidth="1"/>
    <col min="10505" max="10505" width="1.140625" style="21" customWidth="1"/>
    <col min="10506" max="10506" width="9.28515625" style="21" bestFit="1" customWidth="1"/>
    <col min="10507" max="10507" width="9.28515625" style="21" customWidth="1"/>
    <col min="10508" max="10508" width="9.28515625" style="21" bestFit="1" customWidth="1"/>
    <col min="10509" max="10509" width="9.28515625" style="21" customWidth="1"/>
    <col min="10510" max="10510" width="11.85546875" style="21" bestFit="1" customWidth="1"/>
    <col min="10511" max="10511" width="9.28515625" style="21" bestFit="1" customWidth="1"/>
    <col min="10512" max="10513" width="9.140625" style="21"/>
    <col min="10514" max="10514" width="11.5703125" style="21" customWidth="1"/>
    <col min="10515" max="10515" width="18" style="21" customWidth="1"/>
    <col min="10516" max="10518" width="9.28515625" style="21" bestFit="1" customWidth="1"/>
    <col min="10519" max="10751" width="9.140625" style="21"/>
    <col min="10752" max="10752" width="9.28515625" style="21" bestFit="1" customWidth="1"/>
    <col min="10753" max="10753" width="9.140625" style="21"/>
    <col min="10754" max="10754" width="10.7109375" style="21" customWidth="1"/>
    <col min="10755" max="10755" width="9.140625" style="21" customWidth="1"/>
    <col min="10756" max="10756" width="1.28515625" style="21" customWidth="1"/>
    <col min="10757" max="10757" width="9.85546875" style="21" customWidth="1"/>
    <col min="10758" max="10759" width="9.28515625" style="21" bestFit="1" customWidth="1"/>
    <col min="10760" max="10760" width="10" style="21" customWidth="1"/>
    <col min="10761" max="10761" width="1.140625" style="21" customWidth="1"/>
    <col min="10762" max="10762" width="9.28515625" style="21" bestFit="1" customWidth="1"/>
    <col min="10763" max="10763" width="9.28515625" style="21" customWidth="1"/>
    <col min="10764" max="10764" width="9.28515625" style="21" bestFit="1" customWidth="1"/>
    <col min="10765" max="10765" width="9.28515625" style="21" customWidth="1"/>
    <col min="10766" max="10766" width="11.85546875" style="21" bestFit="1" customWidth="1"/>
    <col min="10767" max="10767" width="9.28515625" style="21" bestFit="1" customWidth="1"/>
    <col min="10768" max="10769" width="9.140625" style="21"/>
    <col min="10770" max="10770" width="11.5703125" style="21" customWidth="1"/>
    <col min="10771" max="10771" width="18" style="21" customWidth="1"/>
    <col min="10772" max="10774" width="9.28515625" style="21" bestFit="1" customWidth="1"/>
    <col min="10775" max="11007" width="9.140625" style="21"/>
    <col min="11008" max="11008" width="9.28515625" style="21" bestFit="1" customWidth="1"/>
    <col min="11009" max="11009" width="9.140625" style="21"/>
    <col min="11010" max="11010" width="10.7109375" style="21" customWidth="1"/>
    <col min="11011" max="11011" width="9.140625" style="21" customWidth="1"/>
    <col min="11012" max="11012" width="1.28515625" style="21" customWidth="1"/>
    <col min="11013" max="11013" width="9.85546875" style="21" customWidth="1"/>
    <col min="11014" max="11015" width="9.28515625" style="21" bestFit="1" customWidth="1"/>
    <col min="11016" max="11016" width="10" style="21" customWidth="1"/>
    <col min="11017" max="11017" width="1.140625" style="21" customWidth="1"/>
    <col min="11018" max="11018" width="9.28515625" style="21" bestFit="1" customWidth="1"/>
    <col min="11019" max="11019" width="9.28515625" style="21" customWidth="1"/>
    <col min="11020" max="11020" width="9.28515625" style="21" bestFit="1" customWidth="1"/>
    <col min="11021" max="11021" width="9.28515625" style="21" customWidth="1"/>
    <col min="11022" max="11022" width="11.85546875" style="21" bestFit="1" customWidth="1"/>
    <col min="11023" max="11023" width="9.28515625" style="21" bestFit="1" customWidth="1"/>
    <col min="11024" max="11025" width="9.140625" style="21"/>
    <col min="11026" max="11026" width="11.5703125" style="21" customWidth="1"/>
    <col min="11027" max="11027" width="18" style="21" customWidth="1"/>
    <col min="11028" max="11030" width="9.28515625" style="21" bestFit="1" customWidth="1"/>
    <col min="11031" max="11263" width="9.140625" style="21"/>
    <col min="11264" max="11264" width="9.28515625" style="21" bestFit="1" customWidth="1"/>
    <col min="11265" max="11265" width="9.140625" style="21"/>
    <col min="11266" max="11266" width="10.7109375" style="21" customWidth="1"/>
    <col min="11267" max="11267" width="9.140625" style="21" customWidth="1"/>
    <col min="11268" max="11268" width="1.28515625" style="21" customWidth="1"/>
    <col min="11269" max="11269" width="9.85546875" style="21" customWidth="1"/>
    <col min="11270" max="11271" width="9.28515625" style="21" bestFit="1" customWidth="1"/>
    <col min="11272" max="11272" width="10" style="21" customWidth="1"/>
    <col min="11273" max="11273" width="1.140625" style="21" customWidth="1"/>
    <col min="11274" max="11274" width="9.28515625" style="21" bestFit="1" customWidth="1"/>
    <col min="11275" max="11275" width="9.28515625" style="21" customWidth="1"/>
    <col min="11276" max="11276" width="9.28515625" style="21" bestFit="1" customWidth="1"/>
    <col min="11277" max="11277" width="9.28515625" style="21" customWidth="1"/>
    <col min="11278" max="11278" width="11.85546875" style="21" bestFit="1" customWidth="1"/>
    <col min="11279" max="11279" width="9.28515625" style="21" bestFit="1" customWidth="1"/>
    <col min="11280" max="11281" width="9.140625" style="21"/>
    <col min="11282" max="11282" width="11.5703125" style="21" customWidth="1"/>
    <col min="11283" max="11283" width="18" style="21" customWidth="1"/>
    <col min="11284" max="11286" width="9.28515625" style="21" bestFit="1" customWidth="1"/>
    <col min="11287" max="11519" width="9.140625" style="21"/>
    <col min="11520" max="11520" width="9.28515625" style="21" bestFit="1" customWidth="1"/>
    <col min="11521" max="11521" width="9.140625" style="21"/>
    <col min="11522" max="11522" width="10.7109375" style="21" customWidth="1"/>
    <col min="11523" max="11523" width="9.140625" style="21" customWidth="1"/>
    <col min="11524" max="11524" width="1.28515625" style="21" customWidth="1"/>
    <col min="11525" max="11525" width="9.85546875" style="21" customWidth="1"/>
    <col min="11526" max="11527" width="9.28515625" style="21" bestFit="1" customWidth="1"/>
    <col min="11528" max="11528" width="10" style="21" customWidth="1"/>
    <col min="11529" max="11529" width="1.140625" style="21" customWidth="1"/>
    <col min="11530" max="11530" width="9.28515625" style="21" bestFit="1" customWidth="1"/>
    <col min="11531" max="11531" width="9.28515625" style="21" customWidth="1"/>
    <col min="11532" max="11532" width="9.28515625" style="21" bestFit="1" customWidth="1"/>
    <col min="11533" max="11533" width="9.28515625" style="21" customWidth="1"/>
    <col min="11534" max="11534" width="11.85546875" style="21" bestFit="1" customWidth="1"/>
    <col min="11535" max="11535" width="9.28515625" style="21" bestFit="1" customWidth="1"/>
    <col min="11536" max="11537" width="9.140625" style="21"/>
    <col min="11538" max="11538" width="11.5703125" style="21" customWidth="1"/>
    <col min="11539" max="11539" width="18" style="21" customWidth="1"/>
    <col min="11540" max="11542" width="9.28515625" style="21" bestFit="1" customWidth="1"/>
    <col min="11543" max="11775" width="9.140625" style="21"/>
    <col min="11776" max="11776" width="9.28515625" style="21" bestFit="1" customWidth="1"/>
    <col min="11777" max="11777" width="9.140625" style="21"/>
    <col min="11778" max="11778" width="10.7109375" style="21" customWidth="1"/>
    <col min="11779" max="11779" width="9.140625" style="21" customWidth="1"/>
    <col min="11780" max="11780" width="1.28515625" style="21" customWidth="1"/>
    <col min="11781" max="11781" width="9.85546875" style="21" customWidth="1"/>
    <col min="11782" max="11783" width="9.28515625" style="21" bestFit="1" customWidth="1"/>
    <col min="11784" max="11784" width="10" style="21" customWidth="1"/>
    <col min="11785" max="11785" width="1.140625" style="21" customWidth="1"/>
    <col min="11786" max="11786" width="9.28515625" style="21" bestFit="1" customWidth="1"/>
    <col min="11787" max="11787" width="9.28515625" style="21" customWidth="1"/>
    <col min="11788" max="11788" width="9.28515625" style="21" bestFit="1" customWidth="1"/>
    <col min="11789" max="11789" width="9.28515625" style="21" customWidth="1"/>
    <col min="11790" max="11790" width="11.85546875" style="21" bestFit="1" customWidth="1"/>
    <col min="11791" max="11791" width="9.28515625" style="21" bestFit="1" customWidth="1"/>
    <col min="11792" max="11793" width="9.140625" style="21"/>
    <col min="11794" max="11794" width="11.5703125" style="21" customWidth="1"/>
    <col min="11795" max="11795" width="18" style="21" customWidth="1"/>
    <col min="11796" max="11798" width="9.28515625" style="21" bestFit="1" customWidth="1"/>
    <col min="11799" max="12031" width="9.140625" style="21"/>
    <col min="12032" max="12032" width="9.28515625" style="21" bestFit="1" customWidth="1"/>
    <col min="12033" max="12033" width="9.140625" style="21"/>
    <col min="12034" max="12034" width="10.7109375" style="21" customWidth="1"/>
    <col min="12035" max="12035" width="9.140625" style="21" customWidth="1"/>
    <col min="12036" max="12036" width="1.28515625" style="21" customWidth="1"/>
    <col min="12037" max="12037" width="9.85546875" style="21" customWidth="1"/>
    <col min="12038" max="12039" width="9.28515625" style="21" bestFit="1" customWidth="1"/>
    <col min="12040" max="12040" width="10" style="21" customWidth="1"/>
    <col min="12041" max="12041" width="1.140625" style="21" customWidth="1"/>
    <col min="12042" max="12042" width="9.28515625" style="21" bestFit="1" customWidth="1"/>
    <col min="12043" max="12043" width="9.28515625" style="21" customWidth="1"/>
    <col min="12044" max="12044" width="9.28515625" style="21" bestFit="1" customWidth="1"/>
    <col min="12045" max="12045" width="9.28515625" style="21" customWidth="1"/>
    <col min="12046" max="12046" width="11.85546875" style="21" bestFit="1" customWidth="1"/>
    <col min="12047" max="12047" width="9.28515625" style="21" bestFit="1" customWidth="1"/>
    <col min="12048" max="12049" width="9.140625" style="21"/>
    <col min="12050" max="12050" width="11.5703125" style="21" customWidth="1"/>
    <col min="12051" max="12051" width="18" style="21" customWidth="1"/>
    <col min="12052" max="12054" width="9.28515625" style="21" bestFit="1" customWidth="1"/>
    <col min="12055" max="12287" width="9.140625" style="21"/>
    <col min="12288" max="12288" width="9.28515625" style="21" bestFit="1" customWidth="1"/>
    <col min="12289" max="12289" width="9.140625" style="21"/>
    <col min="12290" max="12290" width="10.7109375" style="21" customWidth="1"/>
    <col min="12291" max="12291" width="9.140625" style="21" customWidth="1"/>
    <col min="12292" max="12292" width="1.28515625" style="21" customWidth="1"/>
    <col min="12293" max="12293" width="9.85546875" style="21" customWidth="1"/>
    <col min="12294" max="12295" width="9.28515625" style="21" bestFit="1" customWidth="1"/>
    <col min="12296" max="12296" width="10" style="21" customWidth="1"/>
    <col min="12297" max="12297" width="1.140625" style="21" customWidth="1"/>
    <col min="12298" max="12298" width="9.28515625" style="21" bestFit="1" customWidth="1"/>
    <col min="12299" max="12299" width="9.28515625" style="21" customWidth="1"/>
    <col min="12300" max="12300" width="9.28515625" style="21" bestFit="1" customWidth="1"/>
    <col min="12301" max="12301" width="9.28515625" style="21" customWidth="1"/>
    <col min="12302" max="12302" width="11.85546875" style="21" bestFit="1" customWidth="1"/>
    <col min="12303" max="12303" width="9.28515625" style="21" bestFit="1" customWidth="1"/>
    <col min="12304" max="12305" width="9.140625" style="21"/>
    <col min="12306" max="12306" width="11.5703125" style="21" customWidth="1"/>
    <col min="12307" max="12307" width="18" style="21" customWidth="1"/>
    <col min="12308" max="12310" width="9.28515625" style="21" bestFit="1" customWidth="1"/>
    <col min="12311" max="12543" width="9.140625" style="21"/>
    <col min="12544" max="12544" width="9.28515625" style="21" bestFit="1" customWidth="1"/>
    <col min="12545" max="12545" width="9.140625" style="21"/>
    <col min="12546" max="12546" width="10.7109375" style="21" customWidth="1"/>
    <col min="12547" max="12547" width="9.140625" style="21" customWidth="1"/>
    <col min="12548" max="12548" width="1.28515625" style="21" customWidth="1"/>
    <col min="12549" max="12549" width="9.85546875" style="21" customWidth="1"/>
    <col min="12550" max="12551" width="9.28515625" style="21" bestFit="1" customWidth="1"/>
    <col min="12552" max="12552" width="10" style="21" customWidth="1"/>
    <col min="12553" max="12553" width="1.140625" style="21" customWidth="1"/>
    <col min="12554" max="12554" width="9.28515625" style="21" bestFit="1" customWidth="1"/>
    <col min="12555" max="12555" width="9.28515625" style="21" customWidth="1"/>
    <col min="12556" max="12556" width="9.28515625" style="21" bestFit="1" customWidth="1"/>
    <col min="12557" max="12557" width="9.28515625" style="21" customWidth="1"/>
    <col min="12558" max="12558" width="11.85546875" style="21" bestFit="1" customWidth="1"/>
    <col min="12559" max="12559" width="9.28515625" style="21" bestFit="1" customWidth="1"/>
    <col min="12560" max="12561" width="9.140625" style="21"/>
    <col min="12562" max="12562" width="11.5703125" style="21" customWidth="1"/>
    <col min="12563" max="12563" width="18" style="21" customWidth="1"/>
    <col min="12564" max="12566" width="9.28515625" style="21" bestFit="1" customWidth="1"/>
    <col min="12567" max="12799" width="9.140625" style="21"/>
    <col min="12800" max="12800" width="9.28515625" style="21" bestFit="1" customWidth="1"/>
    <col min="12801" max="12801" width="9.140625" style="21"/>
    <col min="12802" max="12802" width="10.7109375" style="21" customWidth="1"/>
    <col min="12803" max="12803" width="9.140625" style="21" customWidth="1"/>
    <col min="12804" max="12804" width="1.28515625" style="21" customWidth="1"/>
    <col min="12805" max="12805" width="9.85546875" style="21" customWidth="1"/>
    <col min="12806" max="12807" width="9.28515625" style="21" bestFit="1" customWidth="1"/>
    <col min="12808" max="12808" width="10" style="21" customWidth="1"/>
    <col min="12809" max="12809" width="1.140625" style="21" customWidth="1"/>
    <col min="12810" max="12810" width="9.28515625" style="21" bestFit="1" customWidth="1"/>
    <col min="12811" max="12811" width="9.28515625" style="21" customWidth="1"/>
    <col min="12812" max="12812" width="9.28515625" style="21" bestFit="1" customWidth="1"/>
    <col min="12813" max="12813" width="9.28515625" style="21" customWidth="1"/>
    <col min="12814" max="12814" width="11.85546875" style="21" bestFit="1" customWidth="1"/>
    <col min="12815" max="12815" width="9.28515625" style="21" bestFit="1" customWidth="1"/>
    <col min="12816" max="12817" width="9.140625" style="21"/>
    <col min="12818" max="12818" width="11.5703125" style="21" customWidth="1"/>
    <col min="12819" max="12819" width="18" style="21" customWidth="1"/>
    <col min="12820" max="12822" width="9.28515625" style="21" bestFit="1" customWidth="1"/>
    <col min="12823" max="13055" width="9.140625" style="21"/>
    <col min="13056" max="13056" width="9.28515625" style="21" bestFit="1" customWidth="1"/>
    <col min="13057" max="13057" width="9.140625" style="21"/>
    <col min="13058" max="13058" width="10.7109375" style="21" customWidth="1"/>
    <col min="13059" max="13059" width="9.140625" style="21" customWidth="1"/>
    <col min="13060" max="13060" width="1.28515625" style="21" customWidth="1"/>
    <col min="13061" max="13061" width="9.85546875" style="21" customWidth="1"/>
    <col min="13062" max="13063" width="9.28515625" style="21" bestFit="1" customWidth="1"/>
    <col min="13064" max="13064" width="10" style="21" customWidth="1"/>
    <col min="13065" max="13065" width="1.140625" style="21" customWidth="1"/>
    <col min="13066" max="13066" width="9.28515625" style="21" bestFit="1" customWidth="1"/>
    <col min="13067" max="13067" width="9.28515625" style="21" customWidth="1"/>
    <col min="13068" max="13068" width="9.28515625" style="21" bestFit="1" customWidth="1"/>
    <col min="13069" max="13069" width="9.28515625" style="21" customWidth="1"/>
    <col min="13070" max="13070" width="11.85546875" style="21" bestFit="1" customWidth="1"/>
    <col min="13071" max="13071" width="9.28515625" style="21" bestFit="1" customWidth="1"/>
    <col min="13072" max="13073" width="9.140625" style="21"/>
    <col min="13074" max="13074" width="11.5703125" style="21" customWidth="1"/>
    <col min="13075" max="13075" width="18" style="21" customWidth="1"/>
    <col min="13076" max="13078" width="9.28515625" style="21" bestFit="1" customWidth="1"/>
    <col min="13079" max="13311" width="9.140625" style="21"/>
    <col min="13312" max="13312" width="9.28515625" style="21" bestFit="1" customWidth="1"/>
    <col min="13313" max="13313" width="9.140625" style="21"/>
    <col min="13314" max="13314" width="10.7109375" style="21" customWidth="1"/>
    <col min="13315" max="13315" width="9.140625" style="21" customWidth="1"/>
    <col min="13316" max="13316" width="1.28515625" style="21" customWidth="1"/>
    <col min="13317" max="13317" width="9.85546875" style="21" customWidth="1"/>
    <col min="13318" max="13319" width="9.28515625" style="21" bestFit="1" customWidth="1"/>
    <col min="13320" max="13320" width="10" style="21" customWidth="1"/>
    <col min="13321" max="13321" width="1.140625" style="21" customWidth="1"/>
    <col min="13322" max="13322" width="9.28515625" style="21" bestFit="1" customWidth="1"/>
    <col min="13323" max="13323" width="9.28515625" style="21" customWidth="1"/>
    <col min="13324" max="13324" width="9.28515625" style="21" bestFit="1" customWidth="1"/>
    <col min="13325" max="13325" width="9.28515625" style="21" customWidth="1"/>
    <col min="13326" max="13326" width="11.85546875" style="21" bestFit="1" customWidth="1"/>
    <col min="13327" max="13327" width="9.28515625" style="21" bestFit="1" customWidth="1"/>
    <col min="13328" max="13329" width="9.140625" style="21"/>
    <col min="13330" max="13330" width="11.5703125" style="21" customWidth="1"/>
    <col min="13331" max="13331" width="18" style="21" customWidth="1"/>
    <col min="13332" max="13334" width="9.28515625" style="21" bestFit="1" customWidth="1"/>
    <col min="13335" max="13567" width="9.140625" style="21"/>
    <col min="13568" max="13568" width="9.28515625" style="21" bestFit="1" customWidth="1"/>
    <col min="13569" max="13569" width="9.140625" style="21"/>
    <col min="13570" max="13570" width="10.7109375" style="21" customWidth="1"/>
    <col min="13571" max="13571" width="9.140625" style="21" customWidth="1"/>
    <col min="13572" max="13572" width="1.28515625" style="21" customWidth="1"/>
    <col min="13573" max="13573" width="9.85546875" style="21" customWidth="1"/>
    <col min="13574" max="13575" width="9.28515625" style="21" bestFit="1" customWidth="1"/>
    <col min="13576" max="13576" width="10" style="21" customWidth="1"/>
    <col min="13577" max="13577" width="1.140625" style="21" customWidth="1"/>
    <col min="13578" max="13578" width="9.28515625" style="21" bestFit="1" customWidth="1"/>
    <col min="13579" max="13579" width="9.28515625" style="21" customWidth="1"/>
    <col min="13580" max="13580" width="9.28515625" style="21" bestFit="1" customWidth="1"/>
    <col min="13581" max="13581" width="9.28515625" style="21" customWidth="1"/>
    <col min="13582" max="13582" width="11.85546875" style="21" bestFit="1" customWidth="1"/>
    <col min="13583" max="13583" width="9.28515625" style="21" bestFit="1" customWidth="1"/>
    <col min="13584" max="13585" width="9.140625" style="21"/>
    <col min="13586" max="13586" width="11.5703125" style="21" customWidth="1"/>
    <col min="13587" max="13587" width="18" style="21" customWidth="1"/>
    <col min="13588" max="13590" width="9.28515625" style="21" bestFit="1" customWidth="1"/>
    <col min="13591" max="13823" width="9.140625" style="21"/>
    <col min="13824" max="13824" width="9.28515625" style="21" bestFit="1" customWidth="1"/>
    <col min="13825" max="13825" width="9.140625" style="21"/>
    <col min="13826" max="13826" width="10.7109375" style="21" customWidth="1"/>
    <col min="13827" max="13827" width="9.140625" style="21" customWidth="1"/>
    <col min="13828" max="13828" width="1.28515625" style="21" customWidth="1"/>
    <col min="13829" max="13829" width="9.85546875" style="21" customWidth="1"/>
    <col min="13830" max="13831" width="9.28515625" style="21" bestFit="1" customWidth="1"/>
    <col min="13832" max="13832" width="10" style="21" customWidth="1"/>
    <col min="13833" max="13833" width="1.140625" style="21" customWidth="1"/>
    <col min="13834" max="13834" width="9.28515625" style="21" bestFit="1" customWidth="1"/>
    <col min="13835" max="13835" width="9.28515625" style="21" customWidth="1"/>
    <col min="13836" max="13836" width="9.28515625" style="21" bestFit="1" customWidth="1"/>
    <col min="13837" max="13837" width="9.28515625" style="21" customWidth="1"/>
    <col min="13838" max="13838" width="11.85546875" style="21" bestFit="1" customWidth="1"/>
    <col min="13839" max="13839" width="9.28515625" style="21" bestFit="1" customWidth="1"/>
    <col min="13840" max="13841" width="9.140625" style="21"/>
    <col min="13842" max="13842" width="11.5703125" style="21" customWidth="1"/>
    <col min="13843" max="13843" width="18" style="21" customWidth="1"/>
    <col min="13844" max="13846" width="9.28515625" style="21" bestFit="1" customWidth="1"/>
    <col min="13847" max="14079" width="9.140625" style="21"/>
    <col min="14080" max="14080" width="9.28515625" style="21" bestFit="1" customWidth="1"/>
    <col min="14081" max="14081" width="9.140625" style="21"/>
    <col min="14082" max="14082" width="10.7109375" style="21" customWidth="1"/>
    <col min="14083" max="14083" width="9.140625" style="21" customWidth="1"/>
    <col min="14084" max="14084" width="1.28515625" style="21" customWidth="1"/>
    <col min="14085" max="14085" width="9.85546875" style="21" customWidth="1"/>
    <col min="14086" max="14087" width="9.28515625" style="21" bestFit="1" customWidth="1"/>
    <col min="14088" max="14088" width="10" style="21" customWidth="1"/>
    <col min="14089" max="14089" width="1.140625" style="21" customWidth="1"/>
    <col min="14090" max="14090" width="9.28515625" style="21" bestFit="1" customWidth="1"/>
    <col min="14091" max="14091" width="9.28515625" style="21" customWidth="1"/>
    <col min="14092" max="14092" width="9.28515625" style="21" bestFit="1" customWidth="1"/>
    <col min="14093" max="14093" width="9.28515625" style="21" customWidth="1"/>
    <col min="14094" max="14094" width="11.85546875" style="21" bestFit="1" customWidth="1"/>
    <col min="14095" max="14095" width="9.28515625" style="21" bestFit="1" customWidth="1"/>
    <col min="14096" max="14097" width="9.140625" style="21"/>
    <col min="14098" max="14098" width="11.5703125" style="21" customWidth="1"/>
    <col min="14099" max="14099" width="18" style="21" customWidth="1"/>
    <col min="14100" max="14102" width="9.28515625" style="21" bestFit="1" customWidth="1"/>
    <col min="14103" max="14335" width="9.140625" style="21"/>
    <col min="14336" max="14336" width="9.28515625" style="21" bestFit="1" customWidth="1"/>
    <col min="14337" max="14337" width="9.140625" style="21"/>
    <col min="14338" max="14338" width="10.7109375" style="21" customWidth="1"/>
    <col min="14339" max="14339" width="9.140625" style="21" customWidth="1"/>
    <col min="14340" max="14340" width="1.28515625" style="21" customWidth="1"/>
    <col min="14341" max="14341" width="9.85546875" style="21" customWidth="1"/>
    <col min="14342" max="14343" width="9.28515625" style="21" bestFit="1" customWidth="1"/>
    <col min="14344" max="14344" width="10" style="21" customWidth="1"/>
    <col min="14345" max="14345" width="1.140625" style="21" customWidth="1"/>
    <col min="14346" max="14346" width="9.28515625" style="21" bestFit="1" customWidth="1"/>
    <col min="14347" max="14347" width="9.28515625" style="21" customWidth="1"/>
    <col min="14348" max="14348" width="9.28515625" style="21" bestFit="1" customWidth="1"/>
    <col min="14349" max="14349" width="9.28515625" style="21" customWidth="1"/>
    <col min="14350" max="14350" width="11.85546875" style="21" bestFit="1" customWidth="1"/>
    <col min="14351" max="14351" width="9.28515625" style="21" bestFit="1" customWidth="1"/>
    <col min="14352" max="14353" width="9.140625" style="21"/>
    <col min="14354" max="14354" width="11.5703125" style="21" customWidth="1"/>
    <col min="14355" max="14355" width="18" style="21" customWidth="1"/>
    <col min="14356" max="14358" width="9.28515625" style="21" bestFit="1" customWidth="1"/>
    <col min="14359" max="14591" width="9.140625" style="21"/>
    <col min="14592" max="14592" width="9.28515625" style="21" bestFit="1" customWidth="1"/>
    <col min="14593" max="14593" width="9.140625" style="21"/>
    <col min="14594" max="14594" width="10.7109375" style="21" customWidth="1"/>
    <col min="14595" max="14595" width="9.140625" style="21" customWidth="1"/>
    <col min="14596" max="14596" width="1.28515625" style="21" customWidth="1"/>
    <col min="14597" max="14597" width="9.85546875" style="21" customWidth="1"/>
    <col min="14598" max="14599" width="9.28515625" style="21" bestFit="1" customWidth="1"/>
    <col min="14600" max="14600" width="10" style="21" customWidth="1"/>
    <col min="14601" max="14601" width="1.140625" style="21" customWidth="1"/>
    <col min="14602" max="14602" width="9.28515625" style="21" bestFit="1" customWidth="1"/>
    <col min="14603" max="14603" width="9.28515625" style="21" customWidth="1"/>
    <col min="14604" max="14604" width="9.28515625" style="21" bestFit="1" customWidth="1"/>
    <col min="14605" max="14605" width="9.28515625" style="21" customWidth="1"/>
    <col min="14606" max="14606" width="11.85546875" style="21" bestFit="1" customWidth="1"/>
    <col min="14607" max="14607" width="9.28515625" style="21" bestFit="1" customWidth="1"/>
    <col min="14608" max="14609" width="9.140625" style="21"/>
    <col min="14610" max="14610" width="11.5703125" style="21" customWidth="1"/>
    <col min="14611" max="14611" width="18" style="21" customWidth="1"/>
    <col min="14612" max="14614" width="9.28515625" style="21" bestFit="1" customWidth="1"/>
    <col min="14615" max="14847" width="9.140625" style="21"/>
    <col min="14848" max="14848" width="9.28515625" style="21" bestFit="1" customWidth="1"/>
    <col min="14849" max="14849" width="9.140625" style="21"/>
    <col min="14850" max="14850" width="10.7109375" style="21" customWidth="1"/>
    <col min="14851" max="14851" width="9.140625" style="21" customWidth="1"/>
    <col min="14852" max="14852" width="1.28515625" style="21" customWidth="1"/>
    <col min="14853" max="14853" width="9.85546875" style="21" customWidth="1"/>
    <col min="14854" max="14855" width="9.28515625" style="21" bestFit="1" customWidth="1"/>
    <col min="14856" max="14856" width="10" style="21" customWidth="1"/>
    <col min="14857" max="14857" width="1.140625" style="21" customWidth="1"/>
    <col min="14858" max="14858" width="9.28515625" style="21" bestFit="1" customWidth="1"/>
    <col min="14859" max="14859" width="9.28515625" style="21" customWidth="1"/>
    <col min="14860" max="14860" width="9.28515625" style="21" bestFit="1" customWidth="1"/>
    <col min="14861" max="14861" width="9.28515625" style="21" customWidth="1"/>
    <col min="14862" max="14862" width="11.85546875" style="21" bestFit="1" customWidth="1"/>
    <col min="14863" max="14863" width="9.28515625" style="21" bestFit="1" customWidth="1"/>
    <col min="14864" max="14865" width="9.140625" style="21"/>
    <col min="14866" max="14866" width="11.5703125" style="21" customWidth="1"/>
    <col min="14867" max="14867" width="18" style="21" customWidth="1"/>
    <col min="14868" max="14870" width="9.28515625" style="21" bestFit="1" customWidth="1"/>
    <col min="14871" max="15103" width="9.140625" style="21"/>
    <col min="15104" max="15104" width="9.28515625" style="21" bestFit="1" customWidth="1"/>
    <col min="15105" max="15105" width="9.140625" style="21"/>
    <col min="15106" max="15106" width="10.7109375" style="21" customWidth="1"/>
    <col min="15107" max="15107" width="9.140625" style="21" customWidth="1"/>
    <col min="15108" max="15108" width="1.28515625" style="21" customWidth="1"/>
    <col min="15109" max="15109" width="9.85546875" style="21" customWidth="1"/>
    <col min="15110" max="15111" width="9.28515625" style="21" bestFit="1" customWidth="1"/>
    <col min="15112" max="15112" width="10" style="21" customWidth="1"/>
    <col min="15113" max="15113" width="1.140625" style="21" customWidth="1"/>
    <col min="15114" max="15114" width="9.28515625" style="21" bestFit="1" customWidth="1"/>
    <col min="15115" max="15115" width="9.28515625" style="21" customWidth="1"/>
    <col min="15116" max="15116" width="9.28515625" style="21" bestFit="1" customWidth="1"/>
    <col min="15117" max="15117" width="9.28515625" style="21" customWidth="1"/>
    <col min="15118" max="15118" width="11.85546875" style="21" bestFit="1" customWidth="1"/>
    <col min="15119" max="15119" width="9.28515625" style="21" bestFit="1" customWidth="1"/>
    <col min="15120" max="15121" width="9.140625" style="21"/>
    <col min="15122" max="15122" width="11.5703125" style="21" customWidth="1"/>
    <col min="15123" max="15123" width="18" style="21" customWidth="1"/>
    <col min="15124" max="15126" width="9.28515625" style="21" bestFit="1" customWidth="1"/>
    <col min="15127" max="15359" width="9.140625" style="21"/>
    <col min="15360" max="15360" width="9.28515625" style="21" bestFit="1" customWidth="1"/>
    <col min="15361" max="15361" width="9.140625" style="21"/>
    <col min="15362" max="15362" width="10.7109375" style="21" customWidth="1"/>
    <col min="15363" max="15363" width="9.140625" style="21" customWidth="1"/>
    <col min="15364" max="15364" width="1.28515625" style="21" customWidth="1"/>
    <col min="15365" max="15365" width="9.85546875" style="21" customWidth="1"/>
    <col min="15366" max="15367" width="9.28515625" style="21" bestFit="1" customWidth="1"/>
    <col min="15368" max="15368" width="10" style="21" customWidth="1"/>
    <col min="15369" max="15369" width="1.140625" style="21" customWidth="1"/>
    <col min="15370" max="15370" width="9.28515625" style="21" bestFit="1" customWidth="1"/>
    <col min="15371" max="15371" width="9.28515625" style="21" customWidth="1"/>
    <col min="15372" max="15372" width="9.28515625" style="21" bestFit="1" customWidth="1"/>
    <col min="15373" max="15373" width="9.28515625" style="21" customWidth="1"/>
    <col min="15374" max="15374" width="11.85546875" style="21" bestFit="1" customWidth="1"/>
    <col min="15375" max="15375" width="9.28515625" style="21" bestFit="1" customWidth="1"/>
    <col min="15376" max="15377" width="9.140625" style="21"/>
    <col min="15378" max="15378" width="11.5703125" style="21" customWidth="1"/>
    <col min="15379" max="15379" width="18" style="21" customWidth="1"/>
    <col min="15380" max="15382" width="9.28515625" style="21" bestFit="1" customWidth="1"/>
    <col min="15383" max="15615" width="9.140625" style="21"/>
    <col min="15616" max="15616" width="9.28515625" style="21" bestFit="1" customWidth="1"/>
    <col min="15617" max="15617" width="9.140625" style="21"/>
    <col min="15618" max="15618" width="10.7109375" style="21" customWidth="1"/>
    <col min="15619" max="15619" width="9.140625" style="21" customWidth="1"/>
    <col min="15620" max="15620" width="1.28515625" style="21" customWidth="1"/>
    <col min="15621" max="15621" width="9.85546875" style="21" customWidth="1"/>
    <col min="15622" max="15623" width="9.28515625" style="21" bestFit="1" customWidth="1"/>
    <col min="15624" max="15624" width="10" style="21" customWidth="1"/>
    <col min="15625" max="15625" width="1.140625" style="21" customWidth="1"/>
    <col min="15626" max="15626" width="9.28515625" style="21" bestFit="1" customWidth="1"/>
    <col min="15627" max="15627" width="9.28515625" style="21" customWidth="1"/>
    <col min="15628" max="15628" width="9.28515625" style="21" bestFit="1" customWidth="1"/>
    <col min="15629" max="15629" width="9.28515625" style="21" customWidth="1"/>
    <col min="15630" max="15630" width="11.85546875" style="21" bestFit="1" customWidth="1"/>
    <col min="15631" max="15631" width="9.28515625" style="21" bestFit="1" customWidth="1"/>
    <col min="15632" max="15633" width="9.140625" style="21"/>
    <col min="15634" max="15634" width="11.5703125" style="21" customWidth="1"/>
    <col min="15635" max="15635" width="18" style="21" customWidth="1"/>
    <col min="15636" max="15638" width="9.28515625" style="21" bestFit="1" customWidth="1"/>
    <col min="15639" max="15871" width="9.140625" style="21"/>
    <col min="15872" max="15872" width="9.28515625" style="21" bestFit="1" customWidth="1"/>
    <col min="15873" max="15873" width="9.140625" style="21"/>
    <col min="15874" max="15874" width="10.7109375" style="21" customWidth="1"/>
    <col min="15875" max="15875" width="9.140625" style="21" customWidth="1"/>
    <col min="15876" max="15876" width="1.28515625" style="21" customWidth="1"/>
    <col min="15877" max="15877" width="9.85546875" style="21" customWidth="1"/>
    <col min="15878" max="15879" width="9.28515625" style="21" bestFit="1" customWidth="1"/>
    <col min="15880" max="15880" width="10" style="21" customWidth="1"/>
    <col min="15881" max="15881" width="1.140625" style="21" customWidth="1"/>
    <col min="15882" max="15882" width="9.28515625" style="21" bestFit="1" customWidth="1"/>
    <col min="15883" max="15883" width="9.28515625" style="21" customWidth="1"/>
    <col min="15884" max="15884" width="9.28515625" style="21" bestFit="1" customWidth="1"/>
    <col min="15885" max="15885" width="9.28515625" style="21" customWidth="1"/>
    <col min="15886" max="15886" width="11.85546875" style="21" bestFit="1" customWidth="1"/>
    <col min="15887" max="15887" width="9.28515625" style="21" bestFit="1" customWidth="1"/>
    <col min="15888" max="15889" width="9.140625" style="21"/>
    <col min="15890" max="15890" width="11.5703125" style="21" customWidth="1"/>
    <col min="15891" max="15891" width="18" style="21" customWidth="1"/>
    <col min="15892" max="15894" width="9.28515625" style="21" bestFit="1" customWidth="1"/>
    <col min="15895" max="16127" width="9.140625" style="21"/>
    <col min="16128" max="16128" width="9.28515625" style="21" bestFit="1" customWidth="1"/>
    <col min="16129" max="16129" width="9.140625" style="21"/>
    <col min="16130" max="16130" width="10.7109375" style="21" customWidth="1"/>
    <col min="16131" max="16131" width="9.140625" style="21" customWidth="1"/>
    <col min="16132" max="16132" width="1.28515625" style="21" customWidth="1"/>
    <col min="16133" max="16133" width="9.85546875" style="21" customWidth="1"/>
    <col min="16134" max="16135" width="9.28515625" style="21" bestFit="1" customWidth="1"/>
    <col min="16136" max="16136" width="10" style="21" customWidth="1"/>
    <col min="16137" max="16137" width="1.140625" style="21" customWidth="1"/>
    <col min="16138" max="16138" width="9.28515625" style="21" bestFit="1" customWidth="1"/>
    <col min="16139" max="16139" width="9.28515625" style="21" customWidth="1"/>
    <col min="16140" max="16140" width="9.28515625" style="21" bestFit="1" customWidth="1"/>
    <col min="16141" max="16141" width="9.28515625" style="21" customWidth="1"/>
    <col min="16142" max="16142" width="11.85546875" style="21" bestFit="1" customWidth="1"/>
    <col min="16143" max="16143" width="9.28515625" style="21" bestFit="1" customWidth="1"/>
    <col min="16144" max="16145" width="9.140625" style="21"/>
    <col min="16146" max="16146" width="11.5703125" style="21" customWidth="1"/>
    <col min="16147" max="16147" width="18" style="21" customWidth="1"/>
    <col min="16148" max="16150" width="9.28515625" style="21" bestFit="1" customWidth="1"/>
    <col min="16151" max="16384" width="9.140625" style="21"/>
  </cols>
  <sheetData>
    <row r="1" spans="2:25">
      <c r="S1" s="360"/>
      <c r="V1" s="360"/>
      <c r="W1" s="360"/>
      <c r="X1" s="360"/>
      <c r="Y1" s="360"/>
    </row>
    <row r="4" spans="2:25" ht="3.75" customHeight="1"/>
    <row r="5" spans="2:25" ht="27.75" customHeight="1"/>
    <row r="6" spans="2:25" ht="27.75" customHeight="1"/>
    <row r="7" spans="2:25" ht="27.75" customHeight="1">
      <c r="B7" s="21" t="s">
        <v>121</v>
      </c>
    </row>
    <row r="8" spans="2:25" ht="18.75">
      <c r="B8" s="385"/>
      <c r="C8" s="361"/>
      <c r="D8" s="361"/>
      <c r="E8" s="361"/>
      <c r="F8" s="361"/>
      <c r="G8" s="486"/>
      <c r="H8" s="487"/>
      <c r="I8" s="488" t="str">
        <f>'Unit Mix Summary'!B3</f>
        <v>Subject Project Name</v>
      </c>
      <c r="J8" s="486"/>
      <c r="K8" s="489" t="s">
        <v>188</v>
      </c>
      <c r="L8" s="490">
        <f>'Income Summary'!I6</f>
        <v>44098</v>
      </c>
      <c r="M8" s="486"/>
      <c r="N8" s="486"/>
      <c r="O8" s="361"/>
      <c r="P8" s="361"/>
      <c r="Q8" s="361"/>
    </row>
    <row r="9" spans="2:25">
      <c r="B9" s="23"/>
      <c r="C9" s="24"/>
      <c r="D9" s="24"/>
      <c r="E9" s="24"/>
      <c r="F9" s="24"/>
      <c r="G9" s="24"/>
      <c r="H9" s="24"/>
      <c r="I9" s="24"/>
      <c r="J9" s="24"/>
      <c r="K9" s="24"/>
      <c r="L9" s="24"/>
      <c r="M9" s="24"/>
      <c r="N9" s="24"/>
      <c r="O9" s="24"/>
      <c r="P9" s="24"/>
      <c r="Q9" s="24"/>
    </row>
    <row r="10" spans="2:25">
      <c r="B10" s="25"/>
      <c r="C10" s="26"/>
      <c r="D10" s="26"/>
      <c r="E10" s="26"/>
      <c r="F10" s="27"/>
      <c r="G10" s="26"/>
      <c r="H10" s="26"/>
      <c r="I10" s="26"/>
      <c r="J10" s="26"/>
      <c r="K10" s="27"/>
      <c r="L10" s="26"/>
      <c r="M10" s="26"/>
      <c r="N10" s="28" t="s">
        <v>7</v>
      </c>
      <c r="O10" s="26"/>
      <c r="P10" s="26"/>
      <c r="Q10" s="29" t="s">
        <v>13</v>
      </c>
    </row>
    <row r="11" spans="2:25">
      <c r="B11" s="30" t="s">
        <v>7</v>
      </c>
      <c r="C11" s="31" t="s">
        <v>9</v>
      </c>
      <c r="D11" s="282"/>
      <c r="E11" s="362"/>
      <c r="F11" s="32"/>
      <c r="G11" s="503" t="s">
        <v>8</v>
      </c>
      <c r="H11" s="503"/>
      <c r="I11" s="503"/>
      <c r="J11" s="503"/>
      <c r="K11" s="32"/>
      <c r="L11" s="33" t="s">
        <v>7</v>
      </c>
      <c r="M11" s="33"/>
      <c r="N11" s="31" t="s">
        <v>12</v>
      </c>
      <c r="O11" s="31"/>
      <c r="P11" s="31"/>
      <c r="Q11" s="29" t="s">
        <v>23</v>
      </c>
    </row>
    <row r="12" spans="2:25">
      <c r="B12" s="34" t="s">
        <v>9</v>
      </c>
      <c r="C12" s="31" t="s">
        <v>15</v>
      </c>
      <c r="D12" s="282"/>
      <c r="E12" s="362" t="s">
        <v>10</v>
      </c>
      <c r="F12" s="32"/>
      <c r="G12" s="35" t="s">
        <v>7</v>
      </c>
      <c r="H12" s="31" t="s">
        <v>7</v>
      </c>
      <c r="I12" s="31" t="s">
        <v>7</v>
      </c>
      <c r="J12" s="31" t="s">
        <v>9</v>
      </c>
      <c r="K12" s="32"/>
      <c r="L12" s="35" t="s">
        <v>11</v>
      </c>
      <c r="M12" s="35" t="s">
        <v>26</v>
      </c>
      <c r="N12" s="28" t="s">
        <v>5</v>
      </c>
      <c r="O12" s="35" t="s">
        <v>26</v>
      </c>
      <c r="P12" s="31" t="s">
        <v>5</v>
      </c>
      <c r="Q12" s="29" t="s">
        <v>54</v>
      </c>
      <c r="S12" s="21"/>
      <c r="T12" s="21"/>
      <c r="U12" s="21"/>
      <c r="V12" s="21"/>
      <c r="W12" s="21"/>
      <c r="X12" s="21"/>
      <c r="Y12" s="21"/>
    </row>
    <row r="13" spans="2:25">
      <c r="B13" s="28" t="s">
        <v>14</v>
      </c>
      <c r="C13" s="28" t="s">
        <v>98</v>
      </c>
      <c r="D13" s="28"/>
      <c r="E13" s="28" t="s">
        <v>16</v>
      </c>
      <c r="F13" s="32"/>
      <c r="G13" s="28" t="s">
        <v>17</v>
      </c>
      <c r="H13" s="28" t="s">
        <v>19</v>
      </c>
      <c r="I13" s="28" t="s">
        <v>20</v>
      </c>
      <c r="J13" s="28" t="s">
        <v>21</v>
      </c>
      <c r="K13" s="32"/>
      <c r="L13" s="28" t="s">
        <v>5</v>
      </c>
      <c r="M13" s="28" t="s">
        <v>25</v>
      </c>
      <c r="N13" s="28" t="s">
        <v>27</v>
      </c>
      <c r="O13" s="28" t="s">
        <v>25</v>
      </c>
      <c r="P13" s="28" t="s">
        <v>22</v>
      </c>
      <c r="Q13" s="29" t="s">
        <v>22</v>
      </c>
      <c r="S13" s="21"/>
      <c r="T13" s="21"/>
      <c r="U13" s="21"/>
      <c r="V13" s="21"/>
      <c r="W13" s="21"/>
      <c r="X13" s="21"/>
      <c r="Y13" s="21"/>
    </row>
    <row r="14" spans="2:25" ht="6.75" customHeight="1">
      <c r="B14" s="36"/>
      <c r="C14" s="37"/>
      <c r="D14" s="56"/>
      <c r="E14" s="56"/>
      <c r="F14" s="39"/>
      <c r="G14" s="22"/>
      <c r="H14" s="37"/>
      <c r="I14" s="57"/>
      <c r="J14" s="22"/>
      <c r="K14" s="39"/>
      <c r="L14" s="40"/>
      <c r="M14" s="41"/>
      <c r="N14" s="40"/>
      <c r="O14" s="41"/>
      <c r="P14" s="40"/>
      <c r="Q14" s="42"/>
      <c r="S14" s="21"/>
      <c r="T14" s="21"/>
      <c r="U14" s="21"/>
      <c r="V14" s="21"/>
      <c r="W14" s="21"/>
      <c r="X14" s="21"/>
      <c r="Y14" s="21"/>
    </row>
    <row r="15" spans="2:25" ht="27" customHeight="1">
      <c r="B15" s="36">
        <v>1</v>
      </c>
      <c r="C15" s="56" t="str">
        <f>'Unit Mix Summary'!$B$9</f>
        <v>Studio</v>
      </c>
      <c r="D15" s="56"/>
      <c r="E15" s="38">
        <f>'Unit Mix Summary'!$D$9</f>
        <v>400</v>
      </c>
      <c r="F15" s="39"/>
      <c r="G15" s="360"/>
      <c r="H15" s="56">
        <v>0</v>
      </c>
      <c r="I15" s="57">
        <v>1</v>
      </c>
      <c r="J15" s="360"/>
      <c r="K15" s="39"/>
      <c r="L15" s="40">
        <v>650</v>
      </c>
      <c r="M15" s="41">
        <f t="shared" ref="M15:M38" si="0">L15/E15</f>
        <v>1.625</v>
      </c>
      <c r="N15" s="40">
        <v>700</v>
      </c>
      <c r="O15" s="41">
        <f t="shared" ref="O15:O38" si="1">N15/E15</f>
        <v>1.75</v>
      </c>
      <c r="P15" s="40">
        <f>N15</f>
        <v>700</v>
      </c>
      <c r="Q15" s="42">
        <f t="shared" ref="Q15:Q20" si="2">L15-P15</f>
        <v>-50</v>
      </c>
      <c r="S15" s="21"/>
      <c r="T15" s="21"/>
      <c r="U15" s="21"/>
      <c r="V15" s="21"/>
      <c r="W15" s="21"/>
      <c r="X15" s="21"/>
      <c r="Y15" s="21"/>
    </row>
    <row r="16" spans="2:25" ht="27" customHeight="1">
      <c r="B16" s="36">
        <f>B15+1</f>
        <v>2</v>
      </c>
      <c r="C16" s="56" t="str">
        <f>'Unit Mix Summary'!$B$9</f>
        <v>Studio</v>
      </c>
      <c r="D16" s="56"/>
      <c r="E16" s="38">
        <f>'Unit Mix Summary'!$D$9</f>
        <v>400</v>
      </c>
      <c r="F16" s="39"/>
      <c r="G16" s="360"/>
      <c r="H16" s="56">
        <v>0</v>
      </c>
      <c r="I16" s="57">
        <v>1</v>
      </c>
      <c r="J16" s="360"/>
      <c r="K16" s="39"/>
      <c r="L16" s="40">
        <v>650</v>
      </c>
      <c r="M16" s="41">
        <f t="shared" si="0"/>
        <v>1.625</v>
      </c>
      <c r="N16" s="40">
        <v>700</v>
      </c>
      <c r="O16" s="41">
        <f t="shared" si="1"/>
        <v>1.75</v>
      </c>
      <c r="P16" s="40">
        <f>N16</f>
        <v>700</v>
      </c>
      <c r="Q16" s="42">
        <f t="shared" si="2"/>
        <v>-50</v>
      </c>
      <c r="S16" s="21"/>
      <c r="T16" s="21"/>
      <c r="U16" s="21"/>
      <c r="V16" s="21"/>
      <c r="W16" s="21"/>
      <c r="X16" s="21"/>
      <c r="Y16" s="21"/>
    </row>
    <row r="17" spans="2:29" ht="27" customHeight="1">
      <c r="B17" s="36">
        <f t="shared" ref="B17:B38" si="3">B16+1</f>
        <v>3</v>
      </c>
      <c r="C17" s="56" t="str">
        <f>'Unit Mix Summary'!$B$9</f>
        <v>Studio</v>
      </c>
      <c r="D17" s="56"/>
      <c r="E17" s="38">
        <f>'Unit Mix Summary'!$D$9</f>
        <v>400</v>
      </c>
      <c r="F17" s="39"/>
      <c r="G17" s="360"/>
      <c r="H17" s="56">
        <v>0</v>
      </c>
      <c r="I17" s="57">
        <v>1</v>
      </c>
      <c r="J17" s="360"/>
      <c r="K17" s="39"/>
      <c r="L17" s="40">
        <v>600</v>
      </c>
      <c r="M17" s="41">
        <f t="shared" si="0"/>
        <v>1.5</v>
      </c>
      <c r="N17" s="40">
        <v>700</v>
      </c>
      <c r="O17" s="41">
        <f t="shared" si="1"/>
        <v>1.75</v>
      </c>
      <c r="P17" s="40">
        <f>N17</f>
        <v>700</v>
      </c>
      <c r="Q17" s="42">
        <f t="shared" si="2"/>
        <v>-100</v>
      </c>
      <c r="S17" s="21"/>
      <c r="T17" s="21"/>
      <c r="U17" s="21"/>
      <c r="V17" s="21"/>
      <c r="W17" s="21"/>
      <c r="X17" s="21"/>
      <c r="Y17" s="21"/>
    </row>
    <row r="18" spans="2:29" ht="27" customHeight="1">
      <c r="B18" s="36">
        <f t="shared" si="3"/>
        <v>4</v>
      </c>
      <c r="C18" s="56" t="str">
        <f>'Unit Mix Summary'!$B$10</f>
        <v>1 BR / 1.0 BA</v>
      </c>
      <c r="D18" s="56"/>
      <c r="E18" s="38">
        <f>'Unit Mix Summary'!$D$10</f>
        <v>600</v>
      </c>
      <c r="F18" s="39"/>
      <c r="G18" s="22" t="s">
        <v>85</v>
      </c>
      <c r="H18" s="56">
        <v>1</v>
      </c>
      <c r="I18" s="57">
        <v>1</v>
      </c>
      <c r="J18" s="22" t="s">
        <v>85</v>
      </c>
      <c r="K18" s="39"/>
      <c r="L18" s="40">
        <v>700</v>
      </c>
      <c r="M18" s="41">
        <f t="shared" si="0"/>
        <v>1.1666666666666667</v>
      </c>
      <c r="N18" s="40">
        <v>725</v>
      </c>
      <c r="O18" s="41">
        <f t="shared" si="1"/>
        <v>1.2083333333333333</v>
      </c>
      <c r="P18" s="40">
        <f t="shared" ref="P18:P31" si="4">N18</f>
        <v>725</v>
      </c>
      <c r="Q18" s="42">
        <f t="shared" si="2"/>
        <v>-25</v>
      </c>
      <c r="S18" s="21"/>
      <c r="T18" s="21"/>
      <c r="U18" s="21"/>
      <c r="V18" s="21"/>
      <c r="W18" s="21"/>
      <c r="X18" s="21"/>
      <c r="Y18" s="21"/>
    </row>
    <row r="19" spans="2:29" ht="27" customHeight="1">
      <c r="B19" s="36">
        <f t="shared" si="3"/>
        <v>5</v>
      </c>
      <c r="C19" s="56" t="str">
        <f>'Unit Mix Summary'!$B$10</f>
        <v>1 BR / 1.0 BA</v>
      </c>
      <c r="D19" s="56"/>
      <c r="E19" s="38">
        <f>'Unit Mix Summary'!$D$10</f>
        <v>600</v>
      </c>
      <c r="F19" s="39"/>
      <c r="G19" s="360"/>
      <c r="H19" s="56">
        <v>1</v>
      </c>
      <c r="I19" s="57">
        <v>1</v>
      </c>
      <c r="J19" s="360"/>
      <c r="K19" s="39"/>
      <c r="L19" s="40">
        <v>700</v>
      </c>
      <c r="M19" s="41">
        <f t="shared" si="0"/>
        <v>1.1666666666666667</v>
      </c>
      <c r="N19" s="40">
        <v>725</v>
      </c>
      <c r="O19" s="41">
        <f t="shared" si="1"/>
        <v>1.2083333333333333</v>
      </c>
      <c r="P19" s="40">
        <f t="shared" si="4"/>
        <v>725</v>
      </c>
      <c r="Q19" s="42">
        <f t="shared" si="2"/>
        <v>-25</v>
      </c>
      <c r="S19" s="360"/>
      <c r="T19" s="43"/>
      <c r="U19" s="43"/>
      <c r="V19" s="43"/>
      <c r="W19" s="43"/>
      <c r="X19" s="43"/>
      <c r="Y19" s="43"/>
      <c r="Z19" s="43"/>
      <c r="AA19" s="43"/>
    </row>
    <row r="20" spans="2:29" ht="27" customHeight="1">
      <c r="B20" s="36">
        <f t="shared" si="3"/>
        <v>6</v>
      </c>
      <c r="C20" s="56" t="str">
        <f>'Unit Mix Summary'!$B$10</f>
        <v>1 BR / 1.0 BA</v>
      </c>
      <c r="D20" s="56"/>
      <c r="E20" s="38">
        <f>'Unit Mix Summary'!$D$10</f>
        <v>600</v>
      </c>
      <c r="F20" s="39"/>
      <c r="G20" s="360"/>
      <c r="H20" s="56">
        <v>1</v>
      </c>
      <c r="I20" s="57">
        <v>1</v>
      </c>
      <c r="J20" s="360"/>
      <c r="K20" s="39"/>
      <c r="L20" s="40">
        <v>750</v>
      </c>
      <c r="M20" s="41">
        <f t="shared" si="0"/>
        <v>1.25</v>
      </c>
      <c r="N20" s="40">
        <v>725</v>
      </c>
      <c r="O20" s="41">
        <f t="shared" si="1"/>
        <v>1.2083333333333333</v>
      </c>
      <c r="P20" s="40">
        <f t="shared" ref="P20" si="5">N20</f>
        <v>725</v>
      </c>
      <c r="Q20" s="42">
        <f t="shared" si="2"/>
        <v>25</v>
      </c>
      <c r="S20" s="360"/>
      <c r="T20" s="43"/>
      <c r="U20" s="43"/>
      <c r="V20" s="43"/>
      <c r="W20" s="43"/>
      <c r="X20" s="43"/>
      <c r="Y20" s="43"/>
      <c r="Z20" s="43"/>
      <c r="AA20" s="43"/>
    </row>
    <row r="21" spans="2:29" ht="27" customHeight="1">
      <c r="B21" s="36">
        <f t="shared" si="3"/>
        <v>7</v>
      </c>
      <c r="C21" s="56" t="str">
        <f>'Unit Mix Summary'!$B$11</f>
        <v>2 BR / 1.0 BA</v>
      </c>
      <c r="D21" s="56"/>
      <c r="E21" s="38">
        <f>'Unit Mix Summary'!$D$11</f>
        <v>750</v>
      </c>
      <c r="F21" s="39"/>
      <c r="G21" s="37"/>
      <c r="H21" s="56">
        <v>2</v>
      </c>
      <c r="I21" s="57">
        <v>1</v>
      </c>
      <c r="J21" s="37" t="s">
        <v>7</v>
      </c>
      <c r="K21" s="39"/>
      <c r="L21" s="40">
        <v>1000</v>
      </c>
      <c r="M21" s="41">
        <f t="shared" si="0"/>
        <v>1.3333333333333333</v>
      </c>
      <c r="N21" s="40">
        <v>1000</v>
      </c>
      <c r="O21" s="41">
        <f t="shared" si="1"/>
        <v>1.3333333333333333</v>
      </c>
      <c r="P21" s="40">
        <f t="shared" si="4"/>
        <v>1000</v>
      </c>
      <c r="Q21" s="42">
        <f t="shared" ref="Q21:Q31" si="6">L21-P21</f>
        <v>0</v>
      </c>
      <c r="S21" s="21"/>
      <c r="T21" s="21"/>
      <c r="U21" s="21"/>
      <c r="V21" s="21"/>
      <c r="W21" s="21"/>
      <c r="X21" s="21"/>
      <c r="Y21" s="21"/>
    </row>
    <row r="22" spans="2:29" ht="27" customHeight="1">
      <c r="B22" s="36">
        <f t="shared" si="3"/>
        <v>8</v>
      </c>
      <c r="C22" s="56" t="str">
        <f>'Unit Mix Summary'!$B$11</f>
        <v>2 BR / 1.0 BA</v>
      </c>
      <c r="D22" s="56"/>
      <c r="E22" s="38">
        <f>'Unit Mix Summary'!$D$11</f>
        <v>750</v>
      </c>
      <c r="F22" s="39"/>
      <c r="G22" s="56"/>
      <c r="H22" s="56">
        <v>2</v>
      </c>
      <c r="I22" s="57">
        <v>1</v>
      </c>
      <c r="J22" s="56"/>
      <c r="K22" s="39"/>
      <c r="L22" s="40">
        <v>1000</v>
      </c>
      <c r="M22" s="41">
        <f t="shared" si="0"/>
        <v>1.3333333333333333</v>
      </c>
      <c r="N22" s="40">
        <v>1000</v>
      </c>
      <c r="O22" s="41">
        <f t="shared" si="1"/>
        <v>1.3333333333333333</v>
      </c>
      <c r="P22" s="40">
        <f t="shared" si="4"/>
        <v>1000</v>
      </c>
      <c r="Q22" s="42">
        <f t="shared" si="6"/>
        <v>0</v>
      </c>
      <c r="S22" s="21"/>
      <c r="T22" s="21"/>
      <c r="U22" s="21"/>
      <c r="V22" s="21"/>
      <c r="W22" s="21"/>
      <c r="X22" s="21"/>
      <c r="Y22" s="21"/>
    </row>
    <row r="23" spans="2:29" ht="27" customHeight="1">
      <c r="B23" s="36">
        <f t="shared" si="3"/>
        <v>9</v>
      </c>
      <c r="C23" s="56" t="str">
        <f>'Unit Mix Summary'!$B$11</f>
        <v>2 BR / 1.0 BA</v>
      </c>
      <c r="D23" s="56"/>
      <c r="E23" s="38">
        <f>'Unit Mix Summary'!$D$11</f>
        <v>750</v>
      </c>
      <c r="F23" s="39"/>
      <c r="G23" s="56"/>
      <c r="H23" s="56">
        <v>2</v>
      </c>
      <c r="I23" s="57">
        <v>1</v>
      </c>
      <c r="J23" s="56"/>
      <c r="K23" s="39"/>
      <c r="L23" s="40">
        <v>1000</v>
      </c>
      <c r="M23" s="41">
        <f t="shared" si="0"/>
        <v>1.3333333333333333</v>
      </c>
      <c r="N23" s="40">
        <v>1000</v>
      </c>
      <c r="O23" s="41">
        <f t="shared" si="1"/>
        <v>1.3333333333333333</v>
      </c>
      <c r="P23" s="40">
        <f t="shared" ref="P23" si="7">N23</f>
        <v>1000</v>
      </c>
      <c r="Q23" s="42">
        <f t="shared" ref="Q23" si="8">L23-P23</f>
        <v>0</v>
      </c>
      <c r="S23" s="21"/>
      <c r="T23" s="21"/>
      <c r="U23" s="21"/>
      <c r="V23" s="21"/>
      <c r="W23" s="21"/>
      <c r="X23" s="21"/>
      <c r="Y23" s="21"/>
    </row>
    <row r="24" spans="2:29" ht="27" customHeight="1">
      <c r="B24" s="36">
        <f t="shared" si="3"/>
        <v>10</v>
      </c>
      <c r="C24" s="56" t="str">
        <f>'Unit Mix Summary'!$B$12</f>
        <v>2 BR / 1.5 BA</v>
      </c>
      <c r="D24" s="56"/>
      <c r="E24" s="38">
        <f>'Unit Mix Summary'!$D$12</f>
        <v>850</v>
      </c>
      <c r="F24" s="39"/>
      <c r="G24" s="37"/>
      <c r="H24" s="56">
        <v>2</v>
      </c>
      <c r="I24" s="57">
        <v>1.5</v>
      </c>
      <c r="J24" s="37" t="s">
        <v>7</v>
      </c>
      <c r="K24" s="39"/>
      <c r="L24" s="40">
        <v>950</v>
      </c>
      <c r="M24" s="41">
        <f t="shared" si="0"/>
        <v>1.1176470588235294</v>
      </c>
      <c r="N24" s="40">
        <v>1050</v>
      </c>
      <c r="O24" s="41">
        <f t="shared" si="1"/>
        <v>1.2352941176470589</v>
      </c>
      <c r="P24" s="40">
        <f t="shared" si="4"/>
        <v>1050</v>
      </c>
      <c r="Q24" s="42">
        <f t="shared" si="6"/>
        <v>-100</v>
      </c>
      <c r="S24" s="21"/>
      <c r="T24" s="21"/>
      <c r="U24" s="21"/>
      <c r="V24" s="21"/>
      <c r="W24" s="21"/>
      <c r="X24" s="21"/>
      <c r="Y24" s="21"/>
    </row>
    <row r="25" spans="2:29" ht="27" customHeight="1">
      <c r="B25" s="36">
        <f t="shared" si="3"/>
        <v>11</v>
      </c>
      <c r="C25" s="56" t="str">
        <f>'Unit Mix Summary'!$B$12</f>
        <v>2 BR / 1.5 BA</v>
      </c>
      <c r="D25" s="56"/>
      <c r="E25" s="38">
        <f>'Unit Mix Summary'!$D$12</f>
        <v>850</v>
      </c>
      <c r="F25" s="39"/>
      <c r="G25" s="56"/>
      <c r="H25" s="56">
        <v>2</v>
      </c>
      <c r="I25" s="57">
        <v>1.5</v>
      </c>
      <c r="J25" s="56"/>
      <c r="K25" s="39"/>
      <c r="L25" s="40">
        <v>1100</v>
      </c>
      <c r="M25" s="41">
        <f t="shared" si="0"/>
        <v>1.2941176470588236</v>
      </c>
      <c r="N25" s="40">
        <v>1050</v>
      </c>
      <c r="O25" s="41">
        <f t="shared" si="1"/>
        <v>1.2352941176470589</v>
      </c>
      <c r="P25" s="40">
        <f t="shared" si="4"/>
        <v>1050</v>
      </c>
      <c r="Q25" s="42">
        <f t="shared" si="6"/>
        <v>50</v>
      </c>
      <c r="S25" s="360"/>
      <c r="V25" s="43"/>
      <c r="W25" s="43"/>
      <c r="X25" s="43"/>
      <c r="Y25" s="43"/>
      <c r="Z25" s="45"/>
      <c r="AA25" s="45"/>
    </row>
    <row r="26" spans="2:29" ht="27" customHeight="1">
      <c r="B26" s="36">
        <f t="shared" si="3"/>
        <v>12</v>
      </c>
      <c r="C26" s="56" t="str">
        <f>'Unit Mix Summary'!$B$12</f>
        <v>2 BR / 1.5 BA</v>
      </c>
      <c r="D26" s="56"/>
      <c r="E26" s="38">
        <f>'Unit Mix Summary'!$D$12</f>
        <v>850</v>
      </c>
      <c r="F26" s="39"/>
      <c r="G26" s="56"/>
      <c r="H26" s="56">
        <v>2</v>
      </c>
      <c r="I26" s="57">
        <v>1.5</v>
      </c>
      <c r="J26" s="56"/>
      <c r="K26" s="39"/>
      <c r="L26" s="40">
        <v>1150</v>
      </c>
      <c r="M26" s="41">
        <f t="shared" si="0"/>
        <v>1.3529411764705883</v>
      </c>
      <c r="N26" s="40">
        <v>1050</v>
      </c>
      <c r="O26" s="41">
        <f t="shared" si="1"/>
        <v>1.2352941176470589</v>
      </c>
      <c r="P26" s="40">
        <f t="shared" ref="P26" si="9">N26</f>
        <v>1050</v>
      </c>
      <c r="Q26" s="42">
        <f t="shared" ref="Q26" si="10">L26-P26</f>
        <v>100</v>
      </c>
      <c r="S26" s="360"/>
      <c r="V26" s="43"/>
      <c r="W26" s="43"/>
      <c r="X26" s="43"/>
      <c r="Y26" s="43"/>
      <c r="Z26" s="45"/>
      <c r="AA26" s="45"/>
    </row>
    <row r="27" spans="2:29" ht="27" customHeight="1">
      <c r="B27" s="36">
        <f t="shared" si="3"/>
        <v>13</v>
      </c>
      <c r="C27" s="56" t="str">
        <f>'Unit Mix Summary'!$B$13</f>
        <v>2 BR / 2.0 BA</v>
      </c>
      <c r="D27" s="56"/>
      <c r="E27" s="38">
        <f>'Unit Mix Summary'!$D$13</f>
        <v>950</v>
      </c>
      <c r="F27" s="39"/>
      <c r="G27" s="37" t="s">
        <v>85</v>
      </c>
      <c r="H27" s="56">
        <v>2</v>
      </c>
      <c r="I27" s="57">
        <v>2</v>
      </c>
      <c r="J27" s="37" t="s">
        <v>7</v>
      </c>
      <c r="K27" s="39"/>
      <c r="L27" s="40">
        <v>1200</v>
      </c>
      <c r="M27" s="41">
        <f t="shared" si="0"/>
        <v>1.263157894736842</v>
      </c>
      <c r="N27" s="40">
        <v>1250</v>
      </c>
      <c r="O27" s="41">
        <f t="shared" si="1"/>
        <v>1.3157894736842106</v>
      </c>
      <c r="P27" s="40">
        <f t="shared" si="4"/>
        <v>1250</v>
      </c>
      <c r="Q27" s="42">
        <f t="shared" si="6"/>
        <v>-50</v>
      </c>
    </row>
    <row r="28" spans="2:29" ht="27" customHeight="1">
      <c r="B28" s="36">
        <f t="shared" si="3"/>
        <v>14</v>
      </c>
      <c r="C28" s="56" t="str">
        <f>'Unit Mix Summary'!$B$13</f>
        <v>2 BR / 2.0 BA</v>
      </c>
      <c r="D28" s="56"/>
      <c r="E28" s="38">
        <f>'Unit Mix Summary'!$D$13</f>
        <v>950</v>
      </c>
      <c r="F28" s="39"/>
      <c r="G28" s="56"/>
      <c r="H28" s="56">
        <v>2</v>
      </c>
      <c r="I28" s="57">
        <v>2</v>
      </c>
      <c r="J28" s="56"/>
      <c r="K28" s="39"/>
      <c r="L28" s="40">
        <v>1250</v>
      </c>
      <c r="M28" s="41">
        <f t="shared" si="0"/>
        <v>1.3157894736842106</v>
      </c>
      <c r="N28" s="40">
        <v>1250</v>
      </c>
      <c r="O28" s="41">
        <f t="shared" si="1"/>
        <v>1.3157894736842106</v>
      </c>
      <c r="P28" s="40">
        <f t="shared" si="4"/>
        <v>1250</v>
      </c>
      <c r="Q28" s="42">
        <f t="shared" si="6"/>
        <v>0</v>
      </c>
      <c r="S28" s="360"/>
      <c r="V28" s="360"/>
      <c r="W28" s="360"/>
      <c r="X28" s="360"/>
      <c r="Y28" s="360"/>
    </row>
    <row r="29" spans="2:29" ht="27" customHeight="1">
      <c r="B29" s="36">
        <f t="shared" si="3"/>
        <v>15</v>
      </c>
      <c r="C29" s="56" t="str">
        <f>'Unit Mix Summary'!$B$13</f>
        <v>2 BR / 2.0 BA</v>
      </c>
      <c r="D29" s="56"/>
      <c r="E29" s="38">
        <f>'Unit Mix Summary'!$D$13</f>
        <v>950</v>
      </c>
      <c r="F29" s="39"/>
      <c r="G29" s="56"/>
      <c r="H29" s="56">
        <v>2</v>
      </c>
      <c r="I29" s="57">
        <v>2</v>
      </c>
      <c r="J29" s="56"/>
      <c r="K29" s="39"/>
      <c r="L29" s="40">
        <v>1300</v>
      </c>
      <c r="M29" s="41">
        <f t="shared" si="0"/>
        <v>1.368421052631579</v>
      </c>
      <c r="N29" s="40">
        <v>1250</v>
      </c>
      <c r="O29" s="41">
        <f t="shared" si="1"/>
        <v>1.3157894736842106</v>
      </c>
      <c r="P29" s="40">
        <f t="shared" ref="P29" si="11">N29</f>
        <v>1250</v>
      </c>
      <c r="Q29" s="42">
        <f t="shared" ref="Q29" si="12">L29-P29</f>
        <v>50</v>
      </c>
      <c r="S29" s="360"/>
      <c r="V29" s="360"/>
      <c r="W29" s="360"/>
      <c r="X29" s="360"/>
      <c r="Y29" s="360"/>
    </row>
    <row r="30" spans="2:29" ht="27" customHeight="1">
      <c r="B30" s="36">
        <f t="shared" si="3"/>
        <v>16</v>
      </c>
      <c r="C30" s="56" t="str">
        <f>'Unit Mix Summary'!$B$14</f>
        <v>3 BR / 2.0 BA</v>
      </c>
      <c r="D30" s="56"/>
      <c r="E30" s="38">
        <f>'Unit Mix Summary'!$D$14</f>
        <v>1100</v>
      </c>
      <c r="F30" s="39"/>
      <c r="G30" s="37" t="s">
        <v>85</v>
      </c>
      <c r="H30" s="56">
        <v>3</v>
      </c>
      <c r="I30" s="57">
        <v>2</v>
      </c>
      <c r="J30" s="37"/>
      <c r="K30" s="39"/>
      <c r="L30" s="40">
        <v>1550</v>
      </c>
      <c r="M30" s="41">
        <f t="shared" si="0"/>
        <v>1.4090909090909092</v>
      </c>
      <c r="N30" s="261">
        <v>1550</v>
      </c>
      <c r="O30" s="41">
        <f t="shared" si="1"/>
        <v>1.4090909090909092</v>
      </c>
      <c r="P30" s="40">
        <f t="shared" si="4"/>
        <v>1550</v>
      </c>
      <c r="Q30" s="42">
        <f t="shared" si="6"/>
        <v>0</v>
      </c>
      <c r="AC30" s="46"/>
    </row>
    <row r="31" spans="2:29" ht="27" customHeight="1">
      <c r="B31" s="36">
        <f t="shared" si="3"/>
        <v>17</v>
      </c>
      <c r="C31" s="56" t="str">
        <f>'Unit Mix Summary'!$B$14</f>
        <v>3 BR / 2.0 BA</v>
      </c>
      <c r="D31" s="56"/>
      <c r="E31" s="38">
        <f>'Unit Mix Summary'!$D$14</f>
        <v>1100</v>
      </c>
      <c r="F31" s="39"/>
      <c r="G31" s="56"/>
      <c r="H31" s="56">
        <v>3</v>
      </c>
      <c r="I31" s="57">
        <v>2</v>
      </c>
      <c r="J31" s="56"/>
      <c r="K31" s="39"/>
      <c r="L31" s="40">
        <v>1550</v>
      </c>
      <c r="M31" s="41">
        <f t="shared" si="0"/>
        <v>1.4090909090909092</v>
      </c>
      <c r="N31" s="261">
        <v>1550</v>
      </c>
      <c r="O31" s="41">
        <f t="shared" si="1"/>
        <v>1.4090909090909092</v>
      </c>
      <c r="P31" s="40">
        <f t="shared" si="4"/>
        <v>1550</v>
      </c>
      <c r="Q31" s="42">
        <f t="shared" si="6"/>
        <v>0</v>
      </c>
      <c r="S31" s="360"/>
      <c r="V31" s="360"/>
      <c r="W31" s="360"/>
      <c r="X31" s="360"/>
      <c r="Y31" s="360"/>
      <c r="AC31" s="46"/>
    </row>
    <row r="32" spans="2:29" ht="27" customHeight="1">
      <c r="B32" s="36">
        <f t="shared" si="3"/>
        <v>18</v>
      </c>
      <c r="C32" s="56" t="str">
        <f>'Unit Mix Summary'!$B$14</f>
        <v>3 BR / 2.0 BA</v>
      </c>
      <c r="D32" s="56"/>
      <c r="E32" s="38">
        <f>'Unit Mix Summary'!$D$14</f>
        <v>1100</v>
      </c>
      <c r="F32" s="39"/>
      <c r="G32" s="56"/>
      <c r="H32" s="56">
        <v>3</v>
      </c>
      <c r="I32" s="57">
        <v>2</v>
      </c>
      <c r="J32" s="56"/>
      <c r="K32" s="39"/>
      <c r="L32" s="40">
        <v>1550</v>
      </c>
      <c r="M32" s="41">
        <f t="shared" si="0"/>
        <v>1.4090909090909092</v>
      </c>
      <c r="N32" s="261">
        <v>1550</v>
      </c>
      <c r="O32" s="41">
        <f t="shared" si="1"/>
        <v>1.4090909090909092</v>
      </c>
      <c r="P32" s="40">
        <f t="shared" ref="P32:P34" si="13">N32</f>
        <v>1550</v>
      </c>
      <c r="Q32" s="42">
        <f t="shared" ref="Q32:Q34" si="14">L32-P32</f>
        <v>0</v>
      </c>
      <c r="S32" s="360"/>
      <c r="V32" s="360"/>
      <c r="W32" s="360"/>
      <c r="X32" s="360"/>
      <c r="Y32" s="360"/>
      <c r="AC32" s="46"/>
    </row>
    <row r="33" spans="2:29" ht="27" customHeight="1">
      <c r="B33" s="36">
        <f t="shared" si="3"/>
        <v>19</v>
      </c>
      <c r="C33" s="56" t="str">
        <f>'Unit Mix Summary'!$B$15</f>
        <v>3 BR / 2.5 BA</v>
      </c>
      <c r="D33" s="56"/>
      <c r="E33" s="38">
        <f>'Unit Mix Summary'!$D$15</f>
        <v>1200</v>
      </c>
      <c r="F33" s="39"/>
      <c r="G33" s="56" t="s">
        <v>85</v>
      </c>
      <c r="H33" s="56">
        <v>3</v>
      </c>
      <c r="I33" s="57">
        <v>2</v>
      </c>
      <c r="J33" s="56"/>
      <c r="K33" s="39"/>
      <c r="L33" s="40">
        <v>1575</v>
      </c>
      <c r="M33" s="41">
        <f t="shared" si="0"/>
        <v>1.3125</v>
      </c>
      <c r="N33" s="261">
        <v>1600</v>
      </c>
      <c r="O33" s="41">
        <f t="shared" si="1"/>
        <v>1.3333333333333333</v>
      </c>
      <c r="P33" s="40">
        <f t="shared" si="13"/>
        <v>1600</v>
      </c>
      <c r="Q33" s="42">
        <f t="shared" si="14"/>
        <v>-25</v>
      </c>
      <c r="S33" s="360"/>
      <c r="V33" s="360"/>
      <c r="W33" s="360"/>
      <c r="X33" s="360"/>
      <c r="Y33" s="360"/>
      <c r="AC33" s="46"/>
    </row>
    <row r="34" spans="2:29" ht="27" customHeight="1">
      <c r="B34" s="36">
        <f t="shared" si="3"/>
        <v>20</v>
      </c>
      <c r="C34" s="56" t="str">
        <f>'Unit Mix Summary'!$B$15</f>
        <v>3 BR / 2.5 BA</v>
      </c>
      <c r="D34" s="56"/>
      <c r="E34" s="38">
        <f>'Unit Mix Summary'!$D$15</f>
        <v>1200</v>
      </c>
      <c r="F34" s="39"/>
      <c r="G34" s="56"/>
      <c r="H34" s="56">
        <v>3</v>
      </c>
      <c r="I34" s="57">
        <v>2</v>
      </c>
      <c r="J34" s="56"/>
      <c r="K34" s="39"/>
      <c r="L34" s="40">
        <v>1600</v>
      </c>
      <c r="M34" s="41">
        <f t="shared" si="0"/>
        <v>1.3333333333333333</v>
      </c>
      <c r="N34" s="261">
        <v>1600</v>
      </c>
      <c r="O34" s="41">
        <f t="shared" si="1"/>
        <v>1.3333333333333333</v>
      </c>
      <c r="P34" s="40">
        <f t="shared" si="13"/>
        <v>1600</v>
      </c>
      <c r="Q34" s="42">
        <f t="shared" si="14"/>
        <v>0</v>
      </c>
      <c r="S34" s="360"/>
      <c r="V34" s="360"/>
      <c r="W34" s="360"/>
      <c r="X34" s="360"/>
      <c r="Y34" s="360"/>
      <c r="AC34" s="46"/>
    </row>
    <row r="35" spans="2:29" ht="27" customHeight="1">
      <c r="B35" s="36">
        <f t="shared" si="3"/>
        <v>21</v>
      </c>
      <c r="C35" s="56" t="str">
        <f>'Unit Mix Summary'!$B$15</f>
        <v>3 BR / 2.5 BA</v>
      </c>
      <c r="D35" s="56"/>
      <c r="E35" s="38">
        <f>'Unit Mix Summary'!$D$15</f>
        <v>1200</v>
      </c>
      <c r="F35" s="39"/>
      <c r="G35" s="56"/>
      <c r="H35" s="56">
        <v>3</v>
      </c>
      <c r="I35" s="57">
        <v>2</v>
      </c>
      <c r="J35" s="56"/>
      <c r="K35" s="39"/>
      <c r="L35" s="40">
        <v>1675</v>
      </c>
      <c r="M35" s="41">
        <f t="shared" si="0"/>
        <v>1.3958333333333333</v>
      </c>
      <c r="N35" s="261">
        <v>1600</v>
      </c>
      <c r="O35" s="41">
        <f t="shared" si="1"/>
        <v>1.3333333333333333</v>
      </c>
      <c r="P35" s="40">
        <f t="shared" ref="P35" si="15">N35</f>
        <v>1600</v>
      </c>
      <c r="Q35" s="42">
        <f t="shared" ref="Q35" si="16">L35-P35</f>
        <v>75</v>
      </c>
      <c r="S35" s="360"/>
      <c r="V35" s="360"/>
      <c r="W35" s="360"/>
      <c r="X35" s="360"/>
      <c r="Y35" s="360"/>
      <c r="AC35" s="46"/>
    </row>
    <row r="36" spans="2:29" ht="27" customHeight="1">
      <c r="B36" s="36">
        <f t="shared" si="3"/>
        <v>22</v>
      </c>
      <c r="C36" s="56" t="str">
        <f>'Unit Mix Summary'!$B$16</f>
        <v>4 BR / 3.0 BA</v>
      </c>
      <c r="D36" s="56"/>
      <c r="E36" s="38">
        <f>'Unit Mix Summary'!$D$16</f>
        <v>1400</v>
      </c>
      <c r="F36" s="39"/>
      <c r="G36" s="56" t="s">
        <v>85</v>
      </c>
      <c r="H36" s="56">
        <v>4</v>
      </c>
      <c r="I36" s="57">
        <v>3</v>
      </c>
      <c r="J36" s="56"/>
      <c r="K36" s="39"/>
      <c r="L36" s="40">
        <v>1700</v>
      </c>
      <c r="M36" s="41">
        <f t="shared" si="0"/>
        <v>1.2142857142857142</v>
      </c>
      <c r="N36" s="261">
        <v>1750</v>
      </c>
      <c r="O36" s="41">
        <f t="shared" si="1"/>
        <v>1.25</v>
      </c>
      <c r="P36" s="40">
        <f t="shared" ref="P36:P37" si="17">N36</f>
        <v>1750</v>
      </c>
      <c r="Q36" s="42">
        <f t="shared" ref="Q36:Q37" si="18">L36-P36</f>
        <v>-50</v>
      </c>
      <c r="S36" s="360"/>
      <c r="V36" s="360"/>
      <c r="W36" s="360"/>
      <c r="X36" s="360"/>
      <c r="Y36" s="360"/>
      <c r="AC36" s="46"/>
    </row>
    <row r="37" spans="2:29" ht="27" customHeight="1">
      <c r="B37" s="36">
        <f t="shared" si="3"/>
        <v>23</v>
      </c>
      <c r="C37" s="56" t="str">
        <f>'Unit Mix Summary'!$B$16</f>
        <v>4 BR / 3.0 BA</v>
      </c>
      <c r="D37" s="56"/>
      <c r="E37" s="38">
        <f>'Unit Mix Summary'!$D$16</f>
        <v>1400</v>
      </c>
      <c r="F37" s="39"/>
      <c r="G37" s="56"/>
      <c r="H37" s="56">
        <v>4</v>
      </c>
      <c r="I37" s="57">
        <v>3</v>
      </c>
      <c r="J37" s="56"/>
      <c r="K37" s="39"/>
      <c r="L37" s="40">
        <v>1700</v>
      </c>
      <c r="M37" s="41">
        <f t="shared" si="0"/>
        <v>1.2142857142857142</v>
      </c>
      <c r="N37" s="261">
        <v>1750</v>
      </c>
      <c r="O37" s="41">
        <f t="shared" si="1"/>
        <v>1.25</v>
      </c>
      <c r="P37" s="40">
        <f t="shared" si="17"/>
        <v>1750</v>
      </c>
      <c r="Q37" s="42">
        <f t="shared" si="18"/>
        <v>-50</v>
      </c>
      <c r="S37" s="360"/>
      <c r="V37" s="360"/>
      <c r="W37" s="360"/>
      <c r="X37" s="360"/>
      <c r="Y37" s="360"/>
      <c r="AC37" s="46"/>
    </row>
    <row r="38" spans="2:29" ht="27" customHeight="1">
      <c r="B38" s="36">
        <f t="shared" si="3"/>
        <v>24</v>
      </c>
      <c r="C38" s="56" t="str">
        <f>'Unit Mix Summary'!$B$16</f>
        <v>4 BR / 3.0 BA</v>
      </c>
      <c r="D38" s="56"/>
      <c r="E38" s="38">
        <f>'Unit Mix Summary'!$D$16</f>
        <v>1400</v>
      </c>
      <c r="F38" s="39"/>
      <c r="G38" s="56"/>
      <c r="H38" s="56">
        <v>4</v>
      </c>
      <c r="I38" s="57">
        <v>3</v>
      </c>
      <c r="J38" s="56"/>
      <c r="K38" s="39"/>
      <c r="L38" s="40">
        <v>1700</v>
      </c>
      <c r="M38" s="41">
        <f t="shared" si="0"/>
        <v>1.2142857142857142</v>
      </c>
      <c r="N38" s="261">
        <v>1750</v>
      </c>
      <c r="O38" s="41">
        <f t="shared" si="1"/>
        <v>1.25</v>
      </c>
      <c r="P38" s="40">
        <f t="shared" ref="P38" si="19">N38</f>
        <v>1750</v>
      </c>
      <c r="Q38" s="42">
        <f t="shared" ref="Q38" si="20">L38-P38</f>
        <v>-50</v>
      </c>
      <c r="S38" s="360"/>
      <c r="V38" s="360"/>
      <c r="W38" s="360"/>
      <c r="X38" s="360"/>
      <c r="Y38" s="360"/>
      <c r="AC38" s="46"/>
    </row>
    <row r="39" spans="2:29" ht="10.5" customHeight="1">
      <c r="B39" s="48"/>
      <c r="C39" s="49"/>
      <c r="D39" s="49"/>
      <c r="E39" s="49"/>
      <c r="F39" s="50"/>
      <c r="G39" s="49"/>
      <c r="H39" s="49"/>
      <c r="I39" s="49"/>
      <c r="J39" s="49"/>
      <c r="K39" s="50"/>
      <c r="L39" s="51"/>
      <c r="M39" s="52" t="s">
        <v>7</v>
      </c>
      <c r="N39" s="49"/>
      <c r="O39" s="52"/>
      <c r="P39" s="52" t="s">
        <v>7</v>
      </c>
      <c r="Q39" s="53"/>
    </row>
    <row r="40" spans="2:29" ht="24" customHeight="1" thickBot="1">
      <c r="B40" s="402"/>
      <c r="C40" s="403"/>
      <c r="D40" s="403"/>
      <c r="E40" s="403"/>
      <c r="F40" s="404"/>
      <c r="G40" s="405"/>
      <c r="H40" s="406">
        <f>SUM(H14:H39)</f>
        <v>51</v>
      </c>
      <c r="I40" s="407">
        <f>SUM(I14:I39)</f>
        <v>40.5</v>
      </c>
      <c r="J40" s="406"/>
      <c r="K40" s="406"/>
      <c r="L40" s="408">
        <f>SUM(L14:L39)</f>
        <v>28600</v>
      </c>
      <c r="M40" s="408"/>
      <c r="N40" s="408">
        <f>SUM(N14:N39)</f>
        <v>28875</v>
      </c>
      <c r="O40" s="406"/>
      <c r="P40" s="406"/>
      <c r="Q40" s="409">
        <f>SUM(Q14:Q39)</f>
        <v>-275</v>
      </c>
    </row>
    <row r="41" spans="2:29" ht="12.75" customHeight="1" thickTop="1" thickBot="1">
      <c r="B41" s="23"/>
      <c r="C41" s="23"/>
      <c r="D41" s="23"/>
      <c r="E41" s="23"/>
      <c r="F41" s="271"/>
      <c r="G41" s="272"/>
      <c r="H41" s="272"/>
      <c r="I41" s="273"/>
      <c r="J41" s="272"/>
      <c r="K41" s="272"/>
      <c r="L41" s="274"/>
      <c r="M41" s="274"/>
      <c r="N41" s="274"/>
      <c r="O41" s="272"/>
      <c r="P41" s="272"/>
      <c r="Q41" s="275"/>
      <c r="S41" s="262"/>
      <c r="V41" s="262"/>
      <c r="W41" s="262"/>
      <c r="X41" s="262"/>
      <c r="Y41" s="262"/>
    </row>
    <row r="42" spans="2:29" ht="21" customHeight="1">
      <c r="B42" s="430" t="s">
        <v>196</v>
      </c>
      <c r="C42" s="429"/>
      <c r="D42" s="427"/>
      <c r="E42" s="427"/>
      <c r="F42" s="427"/>
      <c r="G42" s="427"/>
      <c r="H42" s="427" t="s">
        <v>99</v>
      </c>
      <c r="I42" s="427" t="s">
        <v>192</v>
      </c>
      <c r="J42" s="427" t="s">
        <v>60</v>
      </c>
      <c r="K42" s="427"/>
      <c r="L42" s="428" t="s">
        <v>191</v>
      </c>
      <c r="M42" s="274"/>
      <c r="N42" s="274"/>
      <c r="O42" s="272"/>
      <c r="P42" s="272"/>
      <c r="Q42" s="275"/>
      <c r="S42" s="390"/>
      <c r="T42" s="440"/>
      <c r="U42" s="391"/>
      <c r="V42" s="391"/>
      <c r="W42" s="391"/>
      <c r="X42" s="391"/>
      <c r="Y42" s="391"/>
      <c r="Z42" s="392"/>
      <c r="AA42" s="393"/>
    </row>
    <row r="43" spans="2:29" ht="17.25" customHeight="1">
      <c r="B43" s="504" t="s">
        <v>24</v>
      </c>
      <c r="C43" s="504"/>
      <c r="D43" s="504"/>
      <c r="E43" s="504"/>
      <c r="G43" s="434">
        <f>COUNT(B14:B39)</f>
        <v>24</v>
      </c>
      <c r="H43" s="271"/>
      <c r="J43" s="22"/>
      <c r="K43" s="22"/>
      <c r="L43" s="43"/>
      <c r="M43" s="41" t="s">
        <v>7</v>
      </c>
      <c r="P43" s="262"/>
      <c r="Q43" s="43"/>
      <c r="R43" s="47"/>
      <c r="S43" s="394"/>
      <c r="T43" s="395" t="str">
        <f>'Unit Mix Summary'!B9</f>
        <v>Studio</v>
      </c>
      <c r="U43" s="395" t="str">
        <f>'Unit Mix Summary'!B10</f>
        <v>1 BR / 1.0 BA</v>
      </c>
      <c r="V43" s="395" t="str">
        <f>'Unit Mix Summary'!B11</f>
        <v>2 BR / 1.0 BA</v>
      </c>
      <c r="W43" s="396" t="str">
        <f>'Unit Mix Summary'!B12</f>
        <v>2 BR / 1.5 BA</v>
      </c>
      <c r="X43" s="396" t="str">
        <f>'Unit Mix Summary'!B13</f>
        <v>2 BR / 2.0 BA</v>
      </c>
      <c r="Y43" s="396" t="str">
        <f>'Unit Mix Summary'!B14</f>
        <v>3 BR / 2.0 BA</v>
      </c>
      <c r="Z43" s="396" t="str">
        <f>'Unit Mix Summary'!B15</f>
        <v>3 BR / 2.5 BA</v>
      </c>
      <c r="AA43" s="397" t="str">
        <f>'Unit Mix Summary'!B16</f>
        <v>4 BR / 3.0 BA</v>
      </c>
    </row>
    <row r="44" spans="2:29" ht="17.25" customHeight="1">
      <c r="B44" s="505" t="s">
        <v>149</v>
      </c>
      <c r="C44" s="505"/>
      <c r="D44" s="505"/>
      <c r="E44" s="505"/>
      <c r="G44" s="435">
        <f>SUM(E14:E39)</f>
        <v>21750</v>
      </c>
      <c r="H44" s="271"/>
      <c r="J44" s="22"/>
      <c r="K44" s="22"/>
      <c r="L44" s="43"/>
      <c r="M44" s="41" t="s">
        <v>7</v>
      </c>
      <c r="P44" s="262"/>
      <c r="S44" s="416"/>
      <c r="T44" s="23"/>
      <c r="U44" s="23"/>
      <c r="V44" s="23"/>
      <c r="W44" s="23"/>
      <c r="X44" s="23"/>
      <c r="Y44" s="23"/>
      <c r="Z44" s="23"/>
      <c r="AA44" s="398"/>
    </row>
    <row r="45" spans="2:29" ht="19.5" customHeight="1">
      <c r="B45" s="506" t="s">
        <v>2</v>
      </c>
      <c r="C45" s="506"/>
      <c r="D45" s="506"/>
      <c r="E45" s="506"/>
      <c r="F45" s="410"/>
      <c r="G45" s="436">
        <f>G44/G43</f>
        <v>906.25</v>
      </c>
      <c r="H45" s="431"/>
      <c r="I45" s="431"/>
      <c r="J45" s="431"/>
      <c r="K45" s="431"/>
      <c r="L45" s="431"/>
      <c r="M45" s="41" t="s">
        <v>7</v>
      </c>
      <c r="P45" s="262"/>
      <c r="Q45" s="43"/>
      <c r="S45" s="417" t="s">
        <v>134</v>
      </c>
      <c r="T45" s="386">
        <f t="array" ref="T45">_xlfn.MINIFS(L15:L39, C15:C39, T43)</f>
        <v>600</v>
      </c>
      <c r="U45" s="386">
        <f t="array" ref="U45">_xlfn.MINIFS(L15:L39, C15:C39, U43)</f>
        <v>700</v>
      </c>
      <c r="V45" s="386">
        <f t="array" ref="V45">_xlfn.MINIFS(L15:L39, C15:C39, V43)</f>
        <v>1000</v>
      </c>
      <c r="W45" s="386">
        <f t="array" ref="W45">_xlfn.MINIFS(L15:L39, C15:C39, W43)</f>
        <v>950</v>
      </c>
      <c r="X45" s="386">
        <f t="array" ref="X45">_xlfn.MINIFS(L15:L39, C15:C39, X43)</f>
        <v>1200</v>
      </c>
      <c r="Y45" s="386">
        <f t="array" ref="Y45">_xlfn.MINIFS(L15:L39, C15:C39, Y43)</f>
        <v>1550</v>
      </c>
      <c r="Z45" s="386">
        <f t="array" ref="Z45">_xlfn.MINIFS(L15:L39, C15:C39, Z43)</f>
        <v>1575</v>
      </c>
      <c r="AA45" s="387">
        <f t="array" ref="AA45">_xlfn.MINIFS(L15:L39, C15:C39, AA43)</f>
        <v>1700</v>
      </c>
    </row>
    <row r="46" spans="2:29" ht="19.5" customHeight="1">
      <c r="B46" s="505" t="s">
        <v>197</v>
      </c>
      <c r="C46" s="505"/>
      <c r="D46" s="505"/>
      <c r="E46" s="505"/>
      <c r="G46" s="437"/>
      <c r="H46" s="432">
        <f>L40*12</f>
        <v>343200</v>
      </c>
      <c r="I46" s="43">
        <f>L40</f>
        <v>28600</v>
      </c>
      <c r="J46" s="40">
        <f>I46/G43</f>
        <v>1191.6666666666667</v>
      </c>
      <c r="K46" s="22"/>
      <c r="L46" s="41">
        <f>I46/G44</f>
        <v>1.3149425287356322</v>
      </c>
      <c r="M46" s="41" t="s">
        <v>7</v>
      </c>
      <c r="P46" s="262"/>
      <c r="S46" s="417" t="s">
        <v>135</v>
      </c>
      <c r="T46" s="386">
        <f t="array" ref="T46">_xlfn.MAXIFS(L15:L39, C15:C39, T43)</f>
        <v>650</v>
      </c>
      <c r="U46" s="386">
        <f t="array" ref="U46">_xlfn.MAXIFS(L15:L39, C15:C39, U43)</f>
        <v>750</v>
      </c>
      <c r="V46" s="386">
        <f t="array" ref="V46">_xlfn.MAXIFS(L15:L39, C15:C39, V43)</f>
        <v>1000</v>
      </c>
      <c r="W46" s="386">
        <f t="array" ref="W46">_xlfn.MAXIFS(L15:L39, C15:C39, W43)</f>
        <v>1150</v>
      </c>
      <c r="X46" s="386">
        <f t="array" ref="X46">_xlfn.MAXIFS(L15:L39, C15:C39, X43)</f>
        <v>1300</v>
      </c>
      <c r="Y46" s="386">
        <f t="array" ref="Y46">_xlfn.MAXIFS(L15:L39, C15:C39, Y43)</f>
        <v>1550</v>
      </c>
      <c r="Z46" s="386">
        <f t="array" ref="Z46">_xlfn.MAXIFS(L15:L39, C15:C39, Z43)</f>
        <v>1675</v>
      </c>
      <c r="AA46" s="387">
        <f t="array" ref="AA46">_xlfn.MAXIFS(L15:L39, C15:C39, AA43)</f>
        <v>1700</v>
      </c>
    </row>
    <row r="47" spans="2:29" ht="19.5" customHeight="1" thickBot="1">
      <c r="B47" s="411" t="s">
        <v>198</v>
      </c>
      <c r="C47" s="411"/>
      <c r="D47" s="411"/>
      <c r="E47" s="411"/>
      <c r="F47" s="412"/>
      <c r="G47" s="438"/>
      <c r="H47" s="433">
        <f>N40*12</f>
        <v>346500</v>
      </c>
      <c r="I47" s="413">
        <f>N40</f>
        <v>28875</v>
      </c>
      <c r="J47" s="413">
        <f>I47/G43</f>
        <v>1203.125</v>
      </c>
      <c r="K47" s="414"/>
      <c r="L47" s="415">
        <f>I47/G44</f>
        <v>1.3275862068965518</v>
      </c>
      <c r="M47" s="41" t="s">
        <v>7</v>
      </c>
      <c r="N47" s="22"/>
      <c r="O47" s="22"/>
      <c r="P47" s="41"/>
      <c r="Q47" s="22"/>
      <c r="S47" s="418" t="s">
        <v>63</v>
      </c>
      <c r="T47" s="388">
        <f t="array" ref="T47">AVERAGEIFS(L15:L39, C15:C39, T43)</f>
        <v>633.33333333333337</v>
      </c>
      <c r="U47" s="388">
        <f t="array" ref="U47">AVERAGEIFS(L15:L39, C15:C39, U43)</f>
        <v>716.66666666666663</v>
      </c>
      <c r="V47" s="388">
        <f t="array" ref="V47">AVERAGEIFS(L15:L39, C15:C39, V43)</f>
        <v>1000</v>
      </c>
      <c r="W47" s="388">
        <f t="array" ref="W47">AVERAGEIFS(L15:L39, C15:C39, W43)</f>
        <v>1066.6666666666667</v>
      </c>
      <c r="X47" s="388">
        <f t="array" ref="X47">AVERAGEIFS(L15:L39, C15:C39, X43)</f>
        <v>1250</v>
      </c>
      <c r="Y47" s="388">
        <f t="array" ref="Y47">AVERAGEIFS(L15:L39, C15:C39, X43)</f>
        <v>1250</v>
      </c>
      <c r="Z47" s="388">
        <f t="array" ref="Z47">AVERAGEIFS(L15:L39, C15:C39, Z43)</f>
        <v>1616.6666666666667</v>
      </c>
      <c r="AA47" s="389">
        <f t="array" ref="AA47">AVERAGEIFS(L15:L39, C15:C39, AA43)</f>
        <v>1700</v>
      </c>
    </row>
    <row r="48" spans="2:29" s="22" customFormat="1" ht="15.75" thickTop="1">
      <c r="B48" s="22" t="s">
        <v>7</v>
      </c>
      <c r="C48" s="22" t="s">
        <v>7</v>
      </c>
      <c r="D48" s="281"/>
      <c r="E48" s="360"/>
      <c r="G48" s="54"/>
      <c r="H48" s="55"/>
      <c r="I48" s="41" t="s">
        <v>7</v>
      </c>
      <c r="J48" s="21"/>
      <c r="K48" s="21"/>
      <c r="L48" s="44"/>
      <c r="M48" s="41" t="s">
        <v>7</v>
      </c>
      <c r="N48" s="21"/>
      <c r="O48" s="21"/>
      <c r="P48" s="41" t="s">
        <v>7</v>
      </c>
      <c r="Q48" s="21"/>
      <c r="R48" s="21"/>
      <c r="T48" s="360"/>
      <c r="U48" s="360"/>
      <c r="Z48" s="21"/>
      <c r="AA48" s="21"/>
      <c r="AB48" s="21"/>
      <c r="AC48" s="21"/>
    </row>
    <row r="49" spans="2:29" s="22" customFormat="1">
      <c r="B49" s="21"/>
      <c r="C49" s="21"/>
      <c r="D49" s="21"/>
      <c r="E49" s="21"/>
      <c r="F49" s="21"/>
      <c r="G49" s="21"/>
      <c r="H49" s="21"/>
      <c r="I49" s="21"/>
      <c r="J49" s="21"/>
      <c r="K49" s="21"/>
      <c r="L49" s="44"/>
      <c r="M49" s="41" t="s">
        <v>7</v>
      </c>
      <c r="N49" s="21"/>
      <c r="O49" s="21"/>
      <c r="P49" s="21"/>
      <c r="Q49" s="21"/>
      <c r="R49" s="21"/>
      <c r="T49" s="360"/>
      <c r="U49" s="360"/>
      <c r="Z49" s="21"/>
      <c r="AA49" s="21"/>
      <c r="AB49" s="21"/>
      <c r="AC49" s="21"/>
    </row>
  </sheetData>
  <mergeCells count="5">
    <mergeCell ref="G11:J11"/>
    <mergeCell ref="B43:E43"/>
    <mergeCell ref="B44:E44"/>
    <mergeCell ref="B45:E45"/>
    <mergeCell ref="B46:E46"/>
  </mergeCells>
  <printOptions horizontalCentered="1" verticalCentered="1"/>
  <pageMargins left="0.25" right="0.25" top="0.5" bottom="0.25" header="0.5" footer="0.5"/>
  <pageSetup scale="46"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DF5EF-EC92-4814-8C42-898EA364E048}">
  <dimension ref="A1:U155"/>
  <sheetViews>
    <sheetView topLeftCell="B1" zoomScale="90" zoomScaleNormal="90" workbookViewId="0">
      <selection activeCell="K95" sqref="K95"/>
    </sheetView>
  </sheetViews>
  <sheetFormatPr defaultColWidth="8.85546875" defaultRowHeight="15"/>
  <cols>
    <col min="1" max="1" width="8" style="456" customWidth="1"/>
    <col min="2" max="2" width="18.85546875" style="456" customWidth="1"/>
    <col min="3" max="3" width="15.85546875" style="456" customWidth="1"/>
    <col min="4" max="5" width="8.42578125" style="456" customWidth="1"/>
    <col min="6" max="6" width="10.140625" style="456" customWidth="1"/>
    <col min="7" max="7" width="8.42578125" style="456" customWidth="1"/>
    <col min="8" max="8" width="15" style="456" customWidth="1"/>
    <col min="9" max="9" width="6.7109375" style="456" customWidth="1"/>
    <col min="10" max="10" width="14.28515625" style="456" customWidth="1"/>
    <col min="11" max="11" width="9.7109375" style="456" customWidth="1"/>
    <col min="12" max="12" width="14" style="456" customWidth="1"/>
    <col min="13" max="13" width="9.42578125" style="456" customWidth="1"/>
    <col min="14" max="14" width="11.85546875" style="456" customWidth="1"/>
    <col min="15" max="15" width="10.85546875" style="456" customWidth="1"/>
    <col min="16" max="16" width="0" style="456" hidden="1" customWidth="1"/>
    <col min="17" max="17" width="9" style="456" customWidth="1"/>
    <col min="18" max="18" width="4" style="456" customWidth="1"/>
    <col min="19" max="21" width="13.140625" style="456" customWidth="1"/>
    <col min="22" max="16384" width="8.85546875" style="456"/>
  </cols>
  <sheetData>
    <row r="1" spans="1:21" ht="15.75" thickBot="1">
      <c r="A1" s="87"/>
      <c r="B1" s="87"/>
      <c r="C1" s="87"/>
      <c r="D1" s="87"/>
      <c r="E1" s="87"/>
      <c r="F1" s="87"/>
      <c r="G1" s="87"/>
      <c r="H1" s="87"/>
      <c r="I1" s="87"/>
      <c r="J1" s="476"/>
      <c r="K1" s="507" t="s">
        <v>160</v>
      </c>
      <c r="L1" s="508"/>
      <c r="M1" s="509"/>
      <c r="N1" s="87"/>
      <c r="O1" s="87"/>
      <c r="P1" s="87"/>
      <c r="Q1" s="87"/>
      <c r="R1" s="87"/>
      <c r="S1" s="87"/>
      <c r="T1" s="87"/>
      <c r="U1" s="87"/>
    </row>
    <row r="2" spans="1:21">
      <c r="A2" s="87"/>
      <c r="B2" s="87"/>
      <c r="C2" s="87"/>
      <c r="D2" s="87"/>
      <c r="E2" s="87"/>
      <c r="F2" s="87"/>
      <c r="G2" s="87"/>
      <c r="H2" s="87"/>
      <c r="I2" s="87"/>
      <c r="J2" s="476"/>
      <c r="K2" s="379" t="s">
        <v>96</v>
      </c>
      <c r="L2" s="424" t="s">
        <v>90</v>
      </c>
      <c r="M2" s="420" t="s">
        <v>194</v>
      </c>
      <c r="N2" s="87"/>
      <c r="O2" s="87"/>
      <c r="P2" s="87"/>
      <c r="Q2" s="87"/>
      <c r="R2" s="87"/>
      <c r="S2" s="87"/>
      <c r="T2" s="87"/>
      <c r="U2" s="87"/>
    </row>
    <row r="3" spans="1:21">
      <c r="A3" s="87"/>
      <c r="B3" s="87"/>
      <c r="C3" s="87"/>
      <c r="D3" s="87"/>
      <c r="E3" s="87"/>
      <c r="F3" s="87"/>
      <c r="G3" s="87"/>
      <c r="H3" s="87"/>
      <c r="I3" s="87"/>
      <c r="J3" s="476"/>
      <c r="K3" s="380" t="s">
        <v>154</v>
      </c>
      <c r="L3" s="364" t="s">
        <v>96</v>
      </c>
      <c r="M3" s="421" t="s">
        <v>195</v>
      </c>
      <c r="N3" s="87"/>
      <c r="O3" s="87"/>
      <c r="P3" s="87"/>
      <c r="Q3" s="87"/>
      <c r="R3" s="87"/>
      <c r="S3" s="87"/>
      <c r="T3" s="87"/>
      <c r="U3" s="87"/>
    </row>
    <row r="4" spans="1:21">
      <c r="A4" s="87"/>
      <c r="B4" s="87"/>
      <c r="C4" s="87"/>
      <c r="D4" s="87"/>
      <c r="E4" s="87"/>
      <c r="F4" s="87"/>
      <c r="G4" s="87"/>
      <c r="H4" s="87"/>
      <c r="I4" s="87"/>
      <c r="J4" s="476"/>
      <c r="K4" s="381" t="s">
        <v>155</v>
      </c>
      <c r="L4" s="425" t="s">
        <v>97</v>
      </c>
      <c r="M4" s="426">
        <v>0</v>
      </c>
      <c r="N4" s="87"/>
      <c r="O4" s="87"/>
      <c r="P4" s="87"/>
      <c r="Q4" s="87"/>
      <c r="R4" s="87"/>
      <c r="S4" s="87"/>
      <c r="T4" s="87"/>
      <c r="U4" s="87"/>
    </row>
    <row r="5" spans="1:21" ht="3" customHeight="1">
      <c r="A5" s="87"/>
      <c r="B5" s="87"/>
      <c r="C5" s="87"/>
      <c r="D5" s="87"/>
      <c r="E5" s="87"/>
      <c r="F5" s="87"/>
      <c r="G5" s="87"/>
      <c r="H5" s="87"/>
      <c r="I5" s="87"/>
      <c r="J5" s="476"/>
      <c r="K5" s="382"/>
      <c r="L5" s="356"/>
      <c r="M5" s="422"/>
      <c r="N5" s="87"/>
      <c r="O5" s="87"/>
      <c r="P5" s="87"/>
      <c r="Q5" s="87"/>
      <c r="R5" s="87"/>
      <c r="S5" s="87"/>
      <c r="T5" s="87"/>
      <c r="U5" s="87"/>
    </row>
    <row r="6" spans="1:21">
      <c r="A6" s="87"/>
      <c r="B6" s="87"/>
      <c r="C6" s="87"/>
      <c r="D6" s="87"/>
      <c r="E6" s="87"/>
      <c r="F6" s="87"/>
      <c r="G6" s="87"/>
      <c r="H6" s="87"/>
      <c r="I6" s="87"/>
      <c r="J6" s="476"/>
      <c r="K6" s="383" t="s">
        <v>157</v>
      </c>
      <c r="L6" s="357" t="s">
        <v>158</v>
      </c>
      <c r="M6" s="484">
        <v>-1</v>
      </c>
      <c r="N6" s="87"/>
      <c r="O6" s="87"/>
      <c r="P6" s="87"/>
      <c r="Q6" s="87"/>
      <c r="R6" s="87"/>
      <c r="S6" s="87"/>
      <c r="T6" s="87"/>
      <c r="U6" s="87"/>
    </row>
    <row r="7" spans="1:21" ht="3" customHeight="1">
      <c r="A7" s="87"/>
      <c r="B7" s="87"/>
      <c r="C7" s="87"/>
      <c r="D7" s="87"/>
      <c r="E7" s="87"/>
      <c r="F7" s="87"/>
      <c r="G7" s="87"/>
      <c r="H7" s="87"/>
      <c r="I7" s="87"/>
      <c r="J7" s="476"/>
      <c r="K7" s="382"/>
      <c r="L7" s="358"/>
      <c r="M7" s="423"/>
      <c r="N7" s="87"/>
      <c r="O7" s="87"/>
      <c r="P7" s="87"/>
      <c r="Q7" s="87"/>
      <c r="R7" s="87"/>
      <c r="S7" s="87"/>
      <c r="T7" s="87"/>
      <c r="U7" s="87"/>
    </row>
    <row r="8" spans="1:21" ht="15.75" thickBot="1">
      <c r="A8" s="87"/>
      <c r="B8" s="87"/>
      <c r="C8" s="87"/>
      <c r="D8" s="87"/>
      <c r="E8" s="87"/>
      <c r="F8" s="87"/>
      <c r="G8" s="87"/>
      <c r="H8" s="87"/>
      <c r="I8" s="87"/>
      <c r="J8" s="476"/>
      <c r="K8" s="384" t="s">
        <v>156</v>
      </c>
      <c r="L8" s="483" t="s">
        <v>159</v>
      </c>
      <c r="M8" s="482">
        <v>1</v>
      </c>
      <c r="N8" s="87"/>
      <c r="O8" s="87"/>
      <c r="P8" s="87"/>
      <c r="Q8" s="87"/>
      <c r="R8" s="87"/>
      <c r="S8" s="87"/>
      <c r="T8" s="87"/>
      <c r="U8" s="87"/>
    </row>
    <row r="9" spans="1:21">
      <c r="A9" s="87"/>
      <c r="B9" s="87"/>
      <c r="C9" s="87"/>
      <c r="D9" s="87"/>
      <c r="E9" s="87"/>
      <c r="F9" s="87"/>
      <c r="G9" s="87"/>
      <c r="H9" s="87"/>
      <c r="I9" s="87"/>
      <c r="J9" s="476"/>
      <c r="K9" s="87"/>
      <c r="L9" s="87"/>
      <c r="M9" s="87"/>
      <c r="N9" s="87"/>
      <c r="O9" s="87"/>
      <c r="P9" s="87"/>
      <c r="Q9" s="87"/>
      <c r="R9" s="87"/>
      <c r="S9" s="87"/>
      <c r="T9" s="87"/>
      <c r="U9" s="87"/>
    </row>
    <row r="10" spans="1:21" ht="3" customHeight="1">
      <c r="A10" s="71"/>
      <c r="B10" s="71"/>
      <c r="C10" s="71"/>
      <c r="D10" s="71"/>
      <c r="E10" s="71"/>
      <c r="F10" s="71"/>
      <c r="G10" s="71"/>
      <c r="H10" s="71"/>
      <c r="I10" s="71"/>
      <c r="J10" s="71"/>
      <c r="K10" s="71"/>
      <c r="L10" s="71"/>
      <c r="M10" s="71"/>
      <c r="N10" s="71"/>
      <c r="O10" s="71"/>
      <c r="P10" s="71"/>
      <c r="Q10" s="71"/>
      <c r="R10" s="87"/>
      <c r="S10" s="87"/>
      <c r="T10" s="87"/>
      <c r="U10" s="87"/>
    </row>
    <row r="11" spans="1:21">
      <c r="A11" s="87"/>
      <c r="B11" s="473"/>
      <c r="C11" s="87"/>
      <c r="D11" s="470"/>
      <c r="E11" s="87"/>
      <c r="F11" s="87"/>
      <c r="G11" s="87"/>
      <c r="H11" s="87"/>
      <c r="I11" s="87"/>
      <c r="J11" s="476"/>
      <c r="K11" s="87"/>
      <c r="L11" s="87"/>
      <c r="M11" s="87"/>
      <c r="N11" s="87"/>
      <c r="O11" s="87"/>
      <c r="P11" s="87"/>
      <c r="Q11" s="87"/>
      <c r="R11" s="87"/>
      <c r="S11" s="87"/>
      <c r="T11" s="87"/>
      <c r="U11" s="87"/>
    </row>
    <row r="12" spans="1:21" ht="15.75">
      <c r="A12" s="475"/>
      <c r="B12" s="87"/>
      <c r="C12" s="87"/>
      <c r="D12" s="87"/>
      <c r="E12" s="87"/>
      <c r="F12" s="87"/>
      <c r="G12" s="87"/>
      <c r="H12" s="87"/>
      <c r="I12" s="87"/>
      <c r="J12" s="476"/>
      <c r="K12" s="87"/>
      <c r="L12" s="87"/>
      <c r="M12" s="87"/>
      <c r="N12" s="87"/>
      <c r="O12" s="87"/>
      <c r="P12" s="87"/>
      <c r="Q12" s="87"/>
      <c r="R12" s="87"/>
      <c r="S12" s="87"/>
      <c r="T12" s="87"/>
      <c r="U12" s="87"/>
    </row>
    <row r="13" spans="1:21" ht="18.75">
      <c r="A13" s="87"/>
      <c r="B13" s="87"/>
      <c r="C13" s="473"/>
      <c r="D13" s="87"/>
      <c r="E13" s="470"/>
      <c r="F13" s="473"/>
      <c r="G13" s="470"/>
      <c r="H13" s="470"/>
      <c r="I13" s="472" t="s">
        <v>146</v>
      </c>
      <c r="J13" s="471"/>
      <c r="K13" s="470"/>
      <c r="L13" s="470"/>
      <c r="M13" s="470"/>
      <c r="N13" s="470"/>
      <c r="O13" s="470"/>
      <c r="P13" s="470"/>
      <c r="Q13" s="470"/>
      <c r="R13" s="87"/>
      <c r="S13" s="87"/>
      <c r="T13" s="87"/>
      <c r="U13" s="87"/>
    </row>
    <row r="14" spans="1:21" ht="15.75">
      <c r="A14" s="475"/>
      <c r="B14" s="473"/>
      <c r="C14" s="473"/>
      <c r="D14" s="470"/>
      <c r="E14" s="470"/>
      <c r="F14" s="473"/>
      <c r="G14" s="470"/>
      <c r="H14" s="470"/>
      <c r="I14" s="479"/>
      <c r="J14" s="471"/>
      <c r="K14" s="470"/>
      <c r="L14" s="470"/>
      <c r="M14" s="470"/>
      <c r="N14" s="470"/>
      <c r="O14" s="470"/>
      <c r="P14" s="470"/>
      <c r="Q14" s="470"/>
      <c r="R14" s="87"/>
      <c r="S14" s="87"/>
      <c r="T14" s="87"/>
      <c r="U14" s="87"/>
    </row>
    <row r="15" spans="1:21">
      <c r="A15" s="365"/>
      <c r="B15" s="461"/>
      <c r="C15" s="365"/>
      <c r="D15" s="366" t="s">
        <v>180</v>
      </c>
      <c r="E15" s="461"/>
      <c r="F15" s="365"/>
      <c r="G15" s="366" t="s">
        <v>86</v>
      </c>
      <c r="H15" s="461" t="s">
        <v>87</v>
      </c>
      <c r="I15" s="461" t="s">
        <v>10</v>
      </c>
      <c r="J15" s="461" t="s">
        <v>88</v>
      </c>
      <c r="K15" s="363"/>
      <c r="L15" s="461" t="s">
        <v>193</v>
      </c>
      <c r="M15" s="461"/>
      <c r="N15" s="461" t="s">
        <v>179</v>
      </c>
      <c r="O15" s="461" t="s">
        <v>89</v>
      </c>
      <c r="P15" s="461"/>
      <c r="Q15" s="461" t="s">
        <v>90</v>
      </c>
      <c r="R15" s="87"/>
      <c r="S15" s="463"/>
      <c r="T15" s="461" t="s">
        <v>187</v>
      </c>
      <c r="U15" s="463"/>
    </row>
    <row r="16" spans="1:21" ht="15.75" thickBot="1">
      <c r="A16" s="66" t="s">
        <v>183</v>
      </c>
      <c r="B16" s="367" t="s">
        <v>182</v>
      </c>
      <c r="C16" s="66" t="s">
        <v>181</v>
      </c>
      <c r="D16" s="65" t="s">
        <v>81</v>
      </c>
      <c r="E16" s="67" t="s">
        <v>91</v>
      </c>
      <c r="F16" s="67" t="s">
        <v>185</v>
      </c>
      <c r="G16" s="65" t="s">
        <v>92</v>
      </c>
      <c r="H16" s="67" t="s">
        <v>5</v>
      </c>
      <c r="I16" s="67" t="s">
        <v>25</v>
      </c>
      <c r="J16" s="67" t="s">
        <v>177</v>
      </c>
      <c r="K16" s="364" t="s">
        <v>0</v>
      </c>
      <c r="L16" s="67" t="s">
        <v>178</v>
      </c>
      <c r="M16" s="67" t="s">
        <v>93</v>
      </c>
      <c r="N16" s="67" t="s">
        <v>94</v>
      </c>
      <c r="O16" s="67" t="s">
        <v>95</v>
      </c>
      <c r="P16" s="67"/>
      <c r="Q16" s="67" t="s">
        <v>96</v>
      </c>
      <c r="R16" s="87"/>
      <c r="S16" s="461" t="s">
        <v>134</v>
      </c>
      <c r="T16" s="461" t="s">
        <v>135</v>
      </c>
      <c r="U16" s="67" t="s">
        <v>186</v>
      </c>
    </row>
    <row r="17" spans="1:21" ht="15.75" thickBot="1">
      <c r="A17" s="90" t="s">
        <v>166</v>
      </c>
      <c r="B17" s="485" t="str">
        <f>'Unit Mix Summary'!B3</f>
        <v>Subject Project Name</v>
      </c>
      <c r="C17" s="373" t="str">
        <f>IF(S17&lt;T17,CONCATENATE(TEXT(S17,"$#,##0_);($#,##0)"), "to ", TEXT(T17,"$#,##0_);($#,##0)" )),S17)</f>
        <v xml:space="preserve">$600 to $650 </v>
      </c>
      <c r="D17" s="68">
        <v>40</v>
      </c>
      <c r="E17" s="370" t="s">
        <v>83</v>
      </c>
      <c r="F17" s="350"/>
      <c r="G17" s="74" t="s">
        <v>122</v>
      </c>
      <c r="H17" s="353" t="str">
        <f>IF(S17&lt;T17,CONCATENATE(TEXT(S19,"$#,##0_);($#,##0)"), "to ", TEXT(T19,"$#,##0_);($#,##0)" )),C17)</f>
        <v xml:space="preserve">$640 to $690 </v>
      </c>
      <c r="I17" s="283">
        <f>'Unit Mix Summary'!D9</f>
        <v>400</v>
      </c>
      <c r="J17" s="372" t="str">
        <f>IF(S21&lt;T21,CONCATENATE(TEXT(S21,"$#,##0.00_);($#,##0.00)"), "to ", TEXT(T21,"$#,##0.00_);($#,##0.00)" )),U21)</f>
        <v xml:space="preserve">$1.60 to $1.73 </v>
      </c>
      <c r="K17" s="468"/>
      <c r="L17" s="467"/>
      <c r="M17" s="467"/>
      <c r="N17" s="467"/>
      <c r="O17" s="467"/>
      <c r="P17" s="467"/>
      <c r="Q17" s="467"/>
      <c r="R17" s="87"/>
      <c r="S17" s="376">
        <f>'Rent Roll '!T45</f>
        <v>600</v>
      </c>
      <c r="T17" s="377">
        <f>'Rent Roll '!T46</f>
        <v>650</v>
      </c>
      <c r="U17" s="375">
        <f>'Rent Roll '!T47</f>
        <v>633.33333333333337</v>
      </c>
    </row>
    <row r="18" spans="1:21" ht="6.95" customHeight="1">
      <c r="A18" s="69"/>
      <c r="B18" s="356"/>
      <c r="C18" s="349"/>
      <c r="D18" s="70"/>
      <c r="E18" s="91"/>
      <c r="F18" s="92"/>
      <c r="G18" s="70"/>
      <c r="H18" s="93"/>
      <c r="I18" s="71"/>
      <c r="J18" s="354"/>
      <c r="K18" s="356"/>
      <c r="L18" s="69"/>
      <c r="M18" s="69"/>
      <c r="N18" s="69"/>
      <c r="O18" s="69"/>
      <c r="P18" s="69"/>
      <c r="Q18" s="69"/>
      <c r="R18" s="87"/>
      <c r="S18" s="465"/>
      <c r="T18" s="465"/>
      <c r="U18" s="465"/>
    </row>
    <row r="19" spans="1:21">
      <c r="A19" s="72">
        <v>1</v>
      </c>
      <c r="B19" s="368" t="s">
        <v>161</v>
      </c>
      <c r="C19" s="74">
        <v>500</v>
      </c>
      <c r="D19" s="68">
        <v>35</v>
      </c>
      <c r="E19" s="370" t="s">
        <v>83</v>
      </c>
      <c r="F19" s="74"/>
      <c r="G19" s="74">
        <v>-25</v>
      </c>
      <c r="H19" s="353">
        <f>SUM(C19:G19)</f>
        <v>510</v>
      </c>
      <c r="I19" s="283">
        <v>350</v>
      </c>
      <c r="J19" s="97">
        <f>H19/I19</f>
        <v>1.4571428571428571</v>
      </c>
      <c r="K19" s="491" t="s">
        <v>97</v>
      </c>
      <c r="L19" s="492" t="s">
        <v>97</v>
      </c>
      <c r="M19" s="492" t="s">
        <v>97</v>
      </c>
      <c r="N19" s="492" t="s">
        <v>97</v>
      </c>
      <c r="O19" s="492" t="s">
        <v>97</v>
      </c>
      <c r="P19" s="419">
        <f>SUM((IF(K19="=",0,IF(K19="+",1,-1)))+(IF(L19="=",0,IF(L19="+",1,-1)))+(IF(M19="=",0,IF(M19="+",1,-1)))+(IF(N19="=",0,IF(N19="+",1,-1)))+(IF(O19="=",0,IF(O19="+",1,-1))))</f>
        <v>0</v>
      </c>
      <c r="Q19" s="491" t="str">
        <f>IF(P19=0,"=",IF(P19&gt;0,"+","-"))</f>
        <v>=</v>
      </c>
      <c r="R19" s="87"/>
      <c r="S19" s="399">
        <f>S17+SUM(D17:G17)</f>
        <v>640</v>
      </c>
      <c r="T19" s="399">
        <f>T17+SUM(D17:G17)</f>
        <v>690</v>
      </c>
      <c r="U19" s="399">
        <f>AVERAGE(S19:T19)</f>
        <v>665</v>
      </c>
    </row>
    <row r="20" spans="1:21" ht="3" customHeight="1">
      <c r="A20" s="69"/>
      <c r="B20" s="356"/>
      <c r="C20" s="349"/>
      <c r="D20" s="70"/>
      <c r="E20" s="69"/>
      <c r="F20" s="70"/>
      <c r="G20" s="70"/>
      <c r="H20" s="71"/>
      <c r="I20" s="71"/>
      <c r="J20" s="354"/>
      <c r="K20" s="358"/>
      <c r="L20" s="71"/>
      <c r="M20" s="71"/>
      <c r="N20" s="71"/>
      <c r="O20" s="71"/>
      <c r="P20" s="71"/>
      <c r="Q20" s="71"/>
      <c r="R20" s="87"/>
      <c r="S20" s="464"/>
      <c r="T20" s="464"/>
      <c r="U20" s="464"/>
    </row>
    <row r="21" spans="1:21">
      <c r="A21" s="72">
        <v>2</v>
      </c>
      <c r="B21" s="368" t="s">
        <v>162</v>
      </c>
      <c r="C21" s="74">
        <v>600</v>
      </c>
      <c r="D21" s="68"/>
      <c r="E21" s="370" t="s">
        <v>184</v>
      </c>
      <c r="F21" s="74">
        <v>25</v>
      </c>
      <c r="G21" s="74"/>
      <c r="H21" s="353">
        <f>SUM(C21:G21)</f>
        <v>625</v>
      </c>
      <c r="I21" s="283">
        <v>400</v>
      </c>
      <c r="J21" s="97">
        <f>H21/I21</f>
        <v>1.5625</v>
      </c>
      <c r="K21" s="357" t="s">
        <v>97</v>
      </c>
      <c r="L21" s="73" t="s">
        <v>97</v>
      </c>
      <c r="M21" s="73" t="s">
        <v>97</v>
      </c>
      <c r="N21" s="73" t="s">
        <v>97</v>
      </c>
      <c r="O21" s="73" t="s">
        <v>97</v>
      </c>
      <c r="P21" s="419">
        <f>SUM((IF(K21="=",0,IF(K21="+",1,-1)))+(IF(L21="=",0,IF(L21="+",1,-1)))+(IF(M21="=",0,IF(M21="+",1,-1)))+(IF(N21="=",0,IF(N21="+",1,-1)))+(IF(O21="=",0,IF(O21="+",1,-1))))</f>
        <v>0</v>
      </c>
      <c r="Q21" s="491" t="str">
        <f>IF(P21=0,"=",IF(P21&gt;0,"+","-"))</f>
        <v>=</v>
      </c>
      <c r="R21" s="87"/>
      <c r="S21" s="401">
        <f>S19/I17</f>
        <v>1.6</v>
      </c>
      <c r="T21" s="401">
        <f>T19/I17</f>
        <v>1.7250000000000001</v>
      </c>
      <c r="U21" s="401">
        <f>AVERAGE(S21:T21)</f>
        <v>1.6625000000000001</v>
      </c>
    </row>
    <row r="22" spans="1:21" ht="3" customHeight="1">
      <c r="A22" s="69"/>
      <c r="B22" s="356"/>
      <c r="C22" s="349"/>
      <c r="D22" s="70"/>
      <c r="E22" s="69"/>
      <c r="F22" s="70"/>
      <c r="G22" s="70"/>
      <c r="H22" s="71"/>
      <c r="I22" s="71"/>
      <c r="J22" s="354"/>
      <c r="K22" s="358"/>
      <c r="L22" s="71"/>
      <c r="M22" s="71"/>
      <c r="N22" s="71"/>
      <c r="O22" s="71"/>
      <c r="P22" s="71"/>
      <c r="Q22" s="71"/>
      <c r="R22" s="87"/>
      <c r="S22" s="62"/>
      <c r="T22" s="62"/>
      <c r="U22" s="62"/>
    </row>
    <row r="23" spans="1:21">
      <c r="A23" s="72">
        <v>3</v>
      </c>
      <c r="B23" s="368" t="s">
        <v>163</v>
      </c>
      <c r="C23" s="74">
        <v>650</v>
      </c>
      <c r="D23" s="68"/>
      <c r="E23" s="370" t="s">
        <v>128</v>
      </c>
      <c r="F23" s="74">
        <v>50</v>
      </c>
      <c r="G23" s="74"/>
      <c r="H23" s="353">
        <f>SUM(C23:G23)</f>
        <v>700</v>
      </c>
      <c r="I23" s="283">
        <v>450</v>
      </c>
      <c r="J23" s="97">
        <f>H23/I23</f>
        <v>1.5555555555555556</v>
      </c>
      <c r="K23" s="357" t="s">
        <v>97</v>
      </c>
      <c r="L23" s="73" t="s">
        <v>97</v>
      </c>
      <c r="M23" s="73" t="s">
        <v>97</v>
      </c>
      <c r="N23" s="73" t="s">
        <v>97</v>
      </c>
      <c r="O23" s="73" t="s">
        <v>97</v>
      </c>
      <c r="P23" s="419">
        <f>SUM((IF(K23="=",0,IF(K23="+",1,-1)))+(IF(L23="=",0,IF(L23="+",1,-1)))+(IF(M23="=",0,IF(M23="+",1,-1)))+(IF(N23="=",0,IF(N23="+",1,-1)))+(IF(O23="=",0,IF(O23="+",1,-1))))</f>
        <v>0</v>
      </c>
      <c r="Q23" s="491" t="str">
        <f>IF(P23=0,"=",IF(P23&gt;0,"+","-"))</f>
        <v>=</v>
      </c>
      <c r="R23" s="87"/>
      <c r="S23" s="463"/>
      <c r="T23" s="461" t="s">
        <v>206</v>
      </c>
      <c r="U23" s="463"/>
    </row>
    <row r="24" spans="1:21" ht="3" customHeight="1">
      <c r="A24" s="69"/>
      <c r="B24" s="356"/>
      <c r="C24" s="349"/>
      <c r="D24" s="70"/>
      <c r="E24" s="69"/>
      <c r="F24" s="70"/>
      <c r="G24" s="70"/>
      <c r="H24" s="71"/>
      <c r="I24" s="71"/>
      <c r="J24" s="354"/>
      <c r="K24" s="358"/>
      <c r="L24" s="71"/>
      <c r="M24" s="71"/>
      <c r="N24" s="71"/>
      <c r="O24" s="71"/>
      <c r="P24" s="71"/>
      <c r="Q24" s="71"/>
      <c r="R24" s="87"/>
      <c r="S24" s="462">
        <f>O24</f>
        <v>0</v>
      </c>
      <c r="T24" s="462"/>
      <c r="U24" s="462"/>
    </row>
    <row r="25" spans="1:21">
      <c r="A25" s="72">
        <v>4</v>
      </c>
      <c r="B25" s="368" t="s">
        <v>164</v>
      </c>
      <c r="C25" s="74">
        <v>600</v>
      </c>
      <c r="D25" s="68"/>
      <c r="E25" s="370" t="s">
        <v>83</v>
      </c>
      <c r="F25" s="74"/>
      <c r="G25" s="74"/>
      <c r="H25" s="353">
        <f>SUM(C25:G25)</f>
        <v>600</v>
      </c>
      <c r="I25" s="283">
        <v>400</v>
      </c>
      <c r="J25" s="97">
        <f>H25/I25</f>
        <v>1.5</v>
      </c>
      <c r="K25" s="357" t="s">
        <v>97</v>
      </c>
      <c r="L25" s="73" t="s">
        <v>97</v>
      </c>
      <c r="M25" s="73" t="s">
        <v>97</v>
      </c>
      <c r="N25" s="73" t="s">
        <v>97</v>
      </c>
      <c r="O25" s="73" t="s">
        <v>97</v>
      </c>
      <c r="P25" s="419">
        <f>SUM((IF(K25="=",0,IF(K25="+",1,-1)))+(IF(L25="=",0,IF(L25="+",1,-1)))+(IF(M25="=",0,IF(M25="+",1,-1)))+(IF(N25="=",0,IF(N25="+",1,-1)))+(IF(O25="=",0,IF(O25="+",1,-1))))</f>
        <v>0</v>
      </c>
      <c r="Q25" s="491" t="str">
        <f>IF(P25=0,"=",IF(P25&gt;0,"+","-"))</f>
        <v>=</v>
      </c>
      <c r="R25" s="87"/>
      <c r="S25" s="461" t="s">
        <v>134</v>
      </c>
      <c r="T25" s="461" t="s">
        <v>135</v>
      </c>
      <c r="U25" s="461" t="s">
        <v>186</v>
      </c>
    </row>
    <row r="26" spans="1:21" ht="3" customHeight="1" thickBot="1">
      <c r="A26" s="69"/>
      <c r="B26" s="356"/>
      <c r="C26" s="349"/>
      <c r="D26" s="70"/>
      <c r="E26" s="69"/>
      <c r="F26" s="70"/>
      <c r="G26" s="70"/>
      <c r="H26" s="71"/>
      <c r="I26" s="71"/>
      <c r="J26" s="354"/>
      <c r="K26" s="358"/>
      <c r="L26" s="71"/>
      <c r="M26" s="71"/>
      <c r="N26" s="71"/>
      <c r="O26" s="71"/>
      <c r="P26" s="71"/>
      <c r="Q26" s="71"/>
      <c r="R26" s="87"/>
      <c r="S26" s="71"/>
      <c r="T26" s="71"/>
      <c r="U26" s="441"/>
    </row>
    <row r="27" spans="1:21" ht="15.75" thickBot="1">
      <c r="A27" s="72">
        <v>5</v>
      </c>
      <c r="B27" s="368" t="s">
        <v>165</v>
      </c>
      <c r="C27" s="350">
        <v>500</v>
      </c>
      <c r="D27" s="68"/>
      <c r="E27" s="370" t="s">
        <v>83</v>
      </c>
      <c r="F27" s="74"/>
      <c r="G27" s="74"/>
      <c r="H27" s="353">
        <f>SUM(C27:G27)</f>
        <v>500</v>
      </c>
      <c r="I27" s="283">
        <v>350</v>
      </c>
      <c r="J27" s="97">
        <f>H27/I27</f>
        <v>1.4285714285714286</v>
      </c>
      <c r="K27" s="357" t="s">
        <v>97</v>
      </c>
      <c r="L27" s="73" t="s">
        <v>97</v>
      </c>
      <c r="M27" s="73" t="s">
        <v>97</v>
      </c>
      <c r="N27" s="73" t="s">
        <v>97</v>
      </c>
      <c r="O27" s="73" t="s">
        <v>97</v>
      </c>
      <c r="P27" s="419">
        <f>SUM((IF(K27="=",0,IF(K27="+",1,-1)))+(IF(L27="=",0,IF(L27="+",1,-1)))+(IF(M27="=",0,IF(M27="+",1,-1)))+(IF(N27="=",0,IF(N27="+",1,-1)))+(IF(O27="=",0,IF(O27="+",1,-1))))</f>
        <v>0</v>
      </c>
      <c r="Q27" s="491" t="str">
        <f>IF(P27=0,"=",IF(P27&gt;0,"+","-"))</f>
        <v>=</v>
      </c>
      <c r="R27" s="87"/>
      <c r="S27" s="376">
        <f>MIN(H19:H27)</f>
        <v>500</v>
      </c>
      <c r="T27" s="377">
        <f>MAX(H19:H27)</f>
        <v>700</v>
      </c>
      <c r="U27" s="375">
        <f>AVERAGE(H19:H27)</f>
        <v>587</v>
      </c>
    </row>
    <row r="28" spans="1:21" ht="3" customHeight="1">
      <c r="A28" s="75"/>
      <c r="B28" s="76"/>
      <c r="C28" s="351"/>
      <c r="D28" s="78"/>
      <c r="E28" s="79"/>
      <c r="F28" s="79"/>
      <c r="G28" s="79"/>
      <c r="H28" s="351"/>
      <c r="I28" s="83"/>
      <c r="J28" s="82"/>
      <c r="K28" s="83"/>
      <c r="L28" s="83"/>
      <c r="M28" s="84"/>
      <c r="N28" s="84"/>
      <c r="O28" s="84"/>
      <c r="P28" s="84"/>
      <c r="Q28" s="83"/>
      <c r="R28" s="87"/>
      <c r="S28" s="62"/>
      <c r="T28" s="62"/>
      <c r="U28" s="62"/>
    </row>
    <row r="29" spans="1:21">
      <c r="A29" s="85"/>
      <c r="B29" s="85"/>
      <c r="C29" s="86"/>
      <c r="D29" s="85"/>
      <c r="E29" s="85"/>
      <c r="F29" s="85"/>
      <c r="G29" s="85"/>
      <c r="H29" s="86"/>
      <c r="I29" s="86"/>
      <c r="J29" s="86"/>
      <c r="K29" s="86"/>
      <c r="L29" s="86"/>
      <c r="M29" s="86"/>
      <c r="N29" s="86"/>
      <c r="O29" s="86"/>
      <c r="P29" s="86"/>
      <c r="Q29" s="86"/>
      <c r="R29" s="87"/>
      <c r="S29" s="87"/>
      <c r="T29" s="87"/>
      <c r="U29" s="87"/>
    </row>
    <row r="30" spans="1:21">
      <c r="A30" s="85"/>
      <c r="B30" s="85"/>
      <c r="C30" s="86"/>
      <c r="D30" s="85"/>
      <c r="E30" s="85"/>
      <c r="F30" s="85"/>
      <c r="G30" s="85"/>
      <c r="H30" s="86"/>
      <c r="I30" s="86"/>
      <c r="J30" s="86"/>
      <c r="K30" s="86"/>
      <c r="L30" s="86"/>
      <c r="M30" s="86"/>
      <c r="N30" s="86"/>
      <c r="O30" s="86"/>
      <c r="P30" s="86"/>
      <c r="Q30" s="86"/>
      <c r="R30" s="87"/>
      <c r="S30" s="87"/>
      <c r="T30" s="87"/>
      <c r="U30" s="87"/>
    </row>
    <row r="31" spans="1:21" ht="18.75">
      <c r="A31" s="475" t="s">
        <v>121</v>
      </c>
      <c r="B31" s="473"/>
      <c r="C31" s="474"/>
      <c r="D31" s="470"/>
      <c r="E31" s="470"/>
      <c r="F31" s="473"/>
      <c r="G31" s="470"/>
      <c r="H31" s="471"/>
      <c r="I31" s="472" t="s">
        <v>120</v>
      </c>
      <c r="J31" s="471"/>
      <c r="K31" s="470"/>
      <c r="L31" s="470"/>
      <c r="M31" s="470"/>
      <c r="N31" s="470"/>
      <c r="O31" s="470"/>
      <c r="P31" s="470"/>
      <c r="Q31" s="470"/>
      <c r="R31" s="87"/>
      <c r="S31" s="87"/>
      <c r="T31" s="87"/>
      <c r="U31" s="87"/>
    </row>
    <row r="32" spans="1:21" ht="15.75">
      <c r="A32" s="475"/>
      <c r="B32" s="473"/>
      <c r="C32" s="474"/>
      <c r="D32" s="470"/>
      <c r="E32" s="470"/>
      <c r="F32" s="473"/>
      <c r="G32" s="470"/>
      <c r="H32" s="471"/>
      <c r="I32" s="479"/>
      <c r="J32" s="471"/>
      <c r="K32" s="470"/>
      <c r="L32" s="470"/>
      <c r="M32" s="470"/>
      <c r="N32" s="470"/>
      <c r="O32" s="470"/>
      <c r="P32" s="470"/>
      <c r="Q32" s="470"/>
      <c r="R32" s="87"/>
      <c r="S32" s="87"/>
      <c r="T32" s="87"/>
      <c r="U32" s="87"/>
    </row>
    <row r="33" spans="1:21">
      <c r="A33" s="365"/>
      <c r="B33" s="461"/>
      <c r="C33" s="365"/>
      <c r="D33" s="366" t="s">
        <v>180</v>
      </c>
      <c r="E33" s="461"/>
      <c r="F33" s="365"/>
      <c r="G33" s="366" t="s">
        <v>86</v>
      </c>
      <c r="H33" s="461" t="s">
        <v>87</v>
      </c>
      <c r="I33" s="461" t="s">
        <v>10</v>
      </c>
      <c r="J33" s="461" t="s">
        <v>88</v>
      </c>
      <c r="K33" s="363"/>
      <c r="L33" s="461" t="s">
        <v>193</v>
      </c>
      <c r="M33" s="461"/>
      <c r="N33" s="461" t="s">
        <v>179</v>
      </c>
      <c r="O33" s="461" t="s">
        <v>89</v>
      </c>
      <c r="P33" s="461"/>
      <c r="Q33" s="461" t="s">
        <v>90</v>
      </c>
      <c r="R33" s="87"/>
      <c r="S33" s="463"/>
      <c r="T33" s="461" t="s">
        <v>187</v>
      </c>
      <c r="U33" s="463"/>
    </row>
    <row r="34" spans="1:21" ht="15.75" thickBot="1">
      <c r="A34" s="66" t="s">
        <v>183</v>
      </c>
      <c r="B34" s="367" t="s">
        <v>182</v>
      </c>
      <c r="C34" s="66" t="s">
        <v>181</v>
      </c>
      <c r="D34" s="65" t="s">
        <v>81</v>
      </c>
      <c r="E34" s="67" t="s">
        <v>91</v>
      </c>
      <c r="F34" s="67" t="s">
        <v>185</v>
      </c>
      <c r="G34" s="65" t="s">
        <v>92</v>
      </c>
      <c r="H34" s="67" t="s">
        <v>5</v>
      </c>
      <c r="I34" s="67" t="s">
        <v>25</v>
      </c>
      <c r="J34" s="67" t="s">
        <v>177</v>
      </c>
      <c r="K34" s="364" t="s">
        <v>0</v>
      </c>
      <c r="L34" s="67" t="s">
        <v>178</v>
      </c>
      <c r="M34" s="67" t="s">
        <v>93</v>
      </c>
      <c r="N34" s="67" t="s">
        <v>94</v>
      </c>
      <c r="O34" s="67" t="s">
        <v>95</v>
      </c>
      <c r="P34" s="67"/>
      <c r="Q34" s="67" t="s">
        <v>96</v>
      </c>
      <c r="R34" s="87"/>
      <c r="S34" s="461" t="s">
        <v>134</v>
      </c>
      <c r="T34" s="461" t="s">
        <v>135</v>
      </c>
      <c r="U34" s="67" t="s">
        <v>186</v>
      </c>
    </row>
    <row r="35" spans="1:21" ht="15.75" thickBot="1">
      <c r="A35" s="90" t="s">
        <v>166</v>
      </c>
      <c r="B35" s="469" t="str">
        <f>$B$17</f>
        <v>Subject Project Name</v>
      </c>
      <c r="C35" s="373" t="str">
        <f>IF(S35&lt;T35,CONCATENATE(TEXT(S35,"$#,##0_);($#,##0)"), "to ", TEXT(T35,"$#,##0_);($#,##0)" )),S35)</f>
        <v xml:space="preserve">$700 to $750 </v>
      </c>
      <c r="D35" s="68">
        <v>40</v>
      </c>
      <c r="E35" s="370" t="s">
        <v>83</v>
      </c>
      <c r="F35" s="350"/>
      <c r="G35" s="74" t="s">
        <v>122</v>
      </c>
      <c r="H35" s="353" t="str">
        <f>IF(S35&lt;T35,CONCATENATE(TEXT(S37,"$#,##0_);($#,##0)"), "to ", TEXT(T37,"$#,##0_);($#,##0)" )),C35)</f>
        <v xml:space="preserve">$740 to $790 </v>
      </c>
      <c r="I35" s="283">
        <f>'Unit Mix Summary'!D10</f>
        <v>600</v>
      </c>
      <c r="J35" s="372" t="str">
        <f>IF(S39&lt;T39,CONCATENATE(TEXT(S39,"$#,##0.00_);($#,##0.00)"), "to ", TEXT(T39,"$#,##0.00_);($#,##0.00)" )),U39)</f>
        <v xml:space="preserve">$1.23 to $1.32 </v>
      </c>
      <c r="K35" s="468"/>
      <c r="L35" s="467"/>
      <c r="M35" s="467"/>
      <c r="N35" s="467"/>
      <c r="O35" s="467"/>
      <c r="P35" s="467"/>
      <c r="Q35" s="467"/>
      <c r="R35" s="87"/>
      <c r="S35" s="376">
        <f>'Rent Roll '!U45</f>
        <v>700</v>
      </c>
      <c r="T35" s="377">
        <f>'Rent Roll '!U46</f>
        <v>750</v>
      </c>
      <c r="U35" s="375">
        <f>'Rent Roll '!U47</f>
        <v>716.66666666666663</v>
      </c>
    </row>
    <row r="36" spans="1:21" ht="6.95" customHeight="1">
      <c r="A36" s="69"/>
      <c r="B36" s="356"/>
      <c r="C36" s="349"/>
      <c r="D36" s="70"/>
      <c r="E36" s="91"/>
      <c r="F36" s="92"/>
      <c r="G36" s="70"/>
      <c r="H36" s="93"/>
      <c r="I36" s="71"/>
      <c r="J36" s="354"/>
      <c r="K36" s="356"/>
      <c r="L36" s="69"/>
      <c r="M36" s="69"/>
      <c r="N36" s="69"/>
      <c r="O36" s="69"/>
      <c r="P36" s="69"/>
      <c r="Q36" s="69"/>
      <c r="R36" s="87"/>
      <c r="S36" s="465"/>
      <c r="T36" s="465"/>
      <c r="U36" s="465"/>
    </row>
    <row r="37" spans="1:21">
      <c r="A37" s="72">
        <v>1</v>
      </c>
      <c r="B37" s="368" t="s">
        <v>161</v>
      </c>
      <c r="C37" s="74">
        <v>600</v>
      </c>
      <c r="D37" s="68">
        <v>35</v>
      </c>
      <c r="E37" s="370" t="s">
        <v>83</v>
      </c>
      <c r="F37" s="74"/>
      <c r="G37" s="74">
        <v>-25</v>
      </c>
      <c r="H37" s="353">
        <f>SUM(C37:G37)</f>
        <v>610</v>
      </c>
      <c r="I37" s="283">
        <v>500</v>
      </c>
      <c r="J37" s="97">
        <f>H37/I37</f>
        <v>1.22</v>
      </c>
      <c r="K37" s="357" t="s">
        <v>97</v>
      </c>
      <c r="L37" s="73" t="s">
        <v>97</v>
      </c>
      <c r="M37" s="73" t="s">
        <v>97</v>
      </c>
      <c r="N37" s="73" t="s">
        <v>97</v>
      </c>
      <c r="O37" s="73" t="s">
        <v>97</v>
      </c>
      <c r="P37" s="73">
        <f>SUM((IF(K37="=",0,IF(K37="+",1,-1)))+(IF(L37="=",0,IF(L37="+",1,-1)))+(IF(M37="=",0,IF(M37="+",1,-1)))+(IF(N37="=",0,IF(N37="+",1,-1)))+(IF(O37="=",0,IF(O37="+",1,-1))))</f>
        <v>0</v>
      </c>
      <c r="Q37" s="357" t="str">
        <f>IF(P37=0,"=",IF(P37&gt;0,"+","-"))</f>
        <v>=</v>
      </c>
      <c r="R37" s="87"/>
      <c r="S37" s="399">
        <f>S35+SUM(D35:G35)</f>
        <v>740</v>
      </c>
      <c r="T37" s="399">
        <f>T35+SUM(D35:G35)</f>
        <v>790</v>
      </c>
      <c r="U37" s="399">
        <f>AVERAGE(S37:T37)</f>
        <v>765</v>
      </c>
    </row>
    <row r="38" spans="1:21" ht="3" customHeight="1">
      <c r="A38" s="69"/>
      <c r="B38" s="356"/>
      <c r="C38" s="349"/>
      <c r="D38" s="70"/>
      <c r="E38" s="69"/>
      <c r="F38" s="70"/>
      <c r="G38" s="70"/>
      <c r="H38" s="71"/>
      <c r="I38" s="71"/>
      <c r="J38" s="354"/>
      <c r="K38" s="358"/>
      <c r="L38" s="71"/>
      <c r="M38" s="71"/>
      <c r="N38" s="71"/>
      <c r="O38" s="71"/>
      <c r="P38" s="71"/>
      <c r="Q38" s="71"/>
      <c r="R38" s="87"/>
      <c r="S38" s="464"/>
      <c r="T38" s="464"/>
      <c r="U38" s="464"/>
    </row>
    <row r="39" spans="1:21">
      <c r="A39" s="72">
        <v>2</v>
      </c>
      <c r="B39" s="368" t="s">
        <v>162</v>
      </c>
      <c r="C39" s="74">
        <v>650</v>
      </c>
      <c r="D39" s="68"/>
      <c r="E39" s="370" t="s">
        <v>184</v>
      </c>
      <c r="F39" s="74">
        <v>25</v>
      </c>
      <c r="G39" s="74"/>
      <c r="H39" s="353">
        <f>SUM(C39:G39)</f>
        <v>675</v>
      </c>
      <c r="I39" s="283">
        <v>550</v>
      </c>
      <c r="J39" s="97">
        <f>H39/I39</f>
        <v>1.2272727272727273</v>
      </c>
      <c r="K39" s="357" t="s">
        <v>97</v>
      </c>
      <c r="L39" s="73" t="s">
        <v>97</v>
      </c>
      <c r="M39" s="73" t="s">
        <v>97</v>
      </c>
      <c r="N39" s="73" t="s">
        <v>97</v>
      </c>
      <c r="O39" s="73" t="s">
        <v>97</v>
      </c>
      <c r="P39" s="73">
        <f>SUM((IF(K39="=",0,IF(K39="+",1,-1)))+(IF(L39="=",0,IF(L39="+",1,-1)))+(IF(M39="=",0,IF(M39="+",1,-1)))+(IF(N39="=",0,IF(N39="+",1,-1)))+(IF(O39="=",0,IF(O39="+",1,-1))))</f>
        <v>0</v>
      </c>
      <c r="Q39" s="357" t="str">
        <f>IF(P39=0,"=",IF(P39&gt;0,"+","-"))</f>
        <v>=</v>
      </c>
      <c r="R39" s="87"/>
      <c r="S39" s="401">
        <f>S37/I35</f>
        <v>1.2333333333333334</v>
      </c>
      <c r="T39" s="401">
        <f>T37/I35</f>
        <v>1.3166666666666667</v>
      </c>
      <c r="U39" s="401">
        <f>AVERAGE(S39:T39)</f>
        <v>1.2749999999999999</v>
      </c>
    </row>
    <row r="40" spans="1:21" ht="3" customHeight="1">
      <c r="A40" s="69"/>
      <c r="B40" s="356"/>
      <c r="C40" s="349"/>
      <c r="D40" s="70"/>
      <c r="E40" s="69"/>
      <c r="F40" s="70"/>
      <c r="G40" s="70"/>
      <c r="H40" s="71"/>
      <c r="I40" s="71"/>
      <c r="J40" s="354"/>
      <c r="K40" s="358"/>
      <c r="L40" s="71"/>
      <c r="M40" s="71"/>
      <c r="N40" s="71"/>
      <c r="O40" s="71"/>
      <c r="P40" s="71"/>
      <c r="Q40" s="71"/>
      <c r="R40" s="87"/>
      <c r="S40" s="62"/>
      <c r="T40" s="62"/>
      <c r="U40" s="62"/>
    </row>
    <row r="41" spans="1:21">
      <c r="A41" s="72">
        <v>3</v>
      </c>
      <c r="B41" s="368" t="s">
        <v>163</v>
      </c>
      <c r="C41" s="74">
        <v>750</v>
      </c>
      <c r="D41" s="68"/>
      <c r="E41" s="370" t="s">
        <v>128</v>
      </c>
      <c r="F41" s="74">
        <v>50</v>
      </c>
      <c r="G41" s="74"/>
      <c r="H41" s="353">
        <f>SUM(C41:G41)</f>
        <v>800</v>
      </c>
      <c r="I41" s="283">
        <v>600</v>
      </c>
      <c r="J41" s="97">
        <f>H41/I41</f>
        <v>1.3333333333333333</v>
      </c>
      <c r="K41" s="357" t="s">
        <v>97</v>
      </c>
      <c r="L41" s="73" t="s">
        <v>97</v>
      </c>
      <c r="M41" s="73" t="s">
        <v>97</v>
      </c>
      <c r="N41" s="73" t="s">
        <v>97</v>
      </c>
      <c r="O41" s="73" t="s">
        <v>97</v>
      </c>
      <c r="P41" s="73">
        <f>SUM((IF(K41="=",0,IF(K41="+",1,-1)))+(IF(L41="=",0,IF(L41="+",1,-1)))+(IF(M41="=",0,IF(M41="+",1,-1)))+(IF(N41="=",0,IF(N41="+",1,-1)))+(IF(O41="=",0,IF(O41="+",1,-1))))</f>
        <v>0</v>
      </c>
      <c r="Q41" s="357" t="str">
        <f>IF(P41=0,"=",IF(P41&gt;0,"+","-"))</f>
        <v>=</v>
      </c>
      <c r="R41" s="87"/>
      <c r="S41" s="463"/>
      <c r="T41" s="461" t="s">
        <v>206</v>
      </c>
      <c r="U41" s="463"/>
    </row>
    <row r="42" spans="1:21" ht="3" customHeight="1">
      <c r="A42" s="69"/>
      <c r="B42" s="356"/>
      <c r="C42" s="349"/>
      <c r="D42" s="70"/>
      <c r="E42" s="69"/>
      <c r="F42" s="70"/>
      <c r="G42" s="70"/>
      <c r="H42" s="71"/>
      <c r="I42" s="71"/>
      <c r="J42" s="354"/>
      <c r="K42" s="358"/>
      <c r="L42" s="71"/>
      <c r="M42" s="71"/>
      <c r="N42" s="71"/>
      <c r="O42" s="71"/>
      <c r="P42" s="71"/>
      <c r="Q42" s="71"/>
      <c r="R42" s="87"/>
      <c r="S42" s="462">
        <f>O42</f>
        <v>0</v>
      </c>
      <c r="T42" s="462"/>
      <c r="U42" s="462"/>
    </row>
    <row r="43" spans="1:21">
      <c r="A43" s="72">
        <v>4</v>
      </c>
      <c r="B43" s="368" t="s">
        <v>164</v>
      </c>
      <c r="C43" s="74">
        <v>650</v>
      </c>
      <c r="D43" s="68"/>
      <c r="E43" s="370" t="s">
        <v>83</v>
      </c>
      <c r="F43" s="74"/>
      <c r="G43" s="74"/>
      <c r="H43" s="353">
        <f>SUM(C43:G43)</f>
        <v>650</v>
      </c>
      <c r="I43" s="283">
        <v>550</v>
      </c>
      <c r="J43" s="97">
        <f>H43/I43</f>
        <v>1.1818181818181819</v>
      </c>
      <c r="K43" s="357" t="s">
        <v>97</v>
      </c>
      <c r="L43" s="73" t="s">
        <v>97</v>
      </c>
      <c r="M43" s="73" t="s">
        <v>97</v>
      </c>
      <c r="N43" s="73" t="s">
        <v>97</v>
      </c>
      <c r="O43" s="73" t="s">
        <v>97</v>
      </c>
      <c r="P43" s="73">
        <f>SUM((IF(K43="=",0,IF(K43="+",1,-1)))+(IF(L43="=",0,IF(L43="+",1,-1)))+(IF(M43="=",0,IF(M43="+",1,-1)))+(IF(N43="=",0,IF(N43="+",1,-1)))+(IF(O43="=",0,IF(O43="+",1,-1))))</f>
        <v>0</v>
      </c>
      <c r="Q43" s="357" t="str">
        <f>IF(P43=0,"=",IF(P43&gt;0,"+","-"))</f>
        <v>=</v>
      </c>
      <c r="R43" s="87"/>
      <c r="S43" s="461" t="s">
        <v>134</v>
      </c>
      <c r="T43" s="461" t="s">
        <v>135</v>
      </c>
      <c r="U43" s="461" t="s">
        <v>186</v>
      </c>
    </row>
    <row r="44" spans="1:21" ht="3" customHeight="1" thickBot="1">
      <c r="A44" s="69"/>
      <c r="B44" s="356"/>
      <c r="C44" s="349"/>
      <c r="D44" s="70"/>
      <c r="E44" s="69"/>
      <c r="F44" s="70"/>
      <c r="G44" s="70"/>
      <c r="H44" s="71"/>
      <c r="I44" s="71"/>
      <c r="J44" s="354"/>
      <c r="K44" s="358"/>
      <c r="L44" s="71"/>
      <c r="M44" s="71"/>
      <c r="N44" s="71"/>
      <c r="O44" s="71"/>
      <c r="P44" s="71"/>
      <c r="Q44" s="71"/>
      <c r="R44" s="87"/>
      <c r="S44" s="71"/>
      <c r="T44" s="71"/>
      <c r="U44" s="441"/>
    </row>
    <row r="45" spans="1:21" ht="15.75" thickBot="1">
      <c r="A45" s="72">
        <v>5</v>
      </c>
      <c r="B45" s="368" t="s">
        <v>165</v>
      </c>
      <c r="C45" s="350">
        <v>600</v>
      </c>
      <c r="D45" s="68"/>
      <c r="E45" s="370" t="s">
        <v>83</v>
      </c>
      <c r="F45" s="74"/>
      <c r="G45" s="74"/>
      <c r="H45" s="353">
        <f>SUM(C45:G45)</f>
        <v>600</v>
      </c>
      <c r="I45" s="283">
        <v>500</v>
      </c>
      <c r="J45" s="97">
        <f>H45/I45</f>
        <v>1.2</v>
      </c>
      <c r="K45" s="357" t="s">
        <v>97</v>
      </c>
      <c r="L45" s="73" t="s">
        <v>97</v>
      </c>
      <c r="M45" s="73" t="s">
        <v>97</v>
      </c>
      <c r="N45" s="73" t="s">
        <v>97</v>
      </c>
      <c r="O45" s="73" t="s">
        <v>97</v>
      </c>
      <c r="P45" s="73">
        <f>SUM((IF(K45="=",0,IF(K45="+",1,-1)))+(IF(L45="=",0,IF(L45="+",1,-1)))+(IF(M45="=",0,IF(M45="+",1,-1)))+(IF(N45="=",0,IF(N45="+",1,-1)))+(IF(O45="=",0,IF(O45="+",1,-1))))</f>
        <v>0</v>
      </c>
      <c r="Q45" s="357" t="str">
        <f>IF(P45=0,"=",IF(P45&gt;0,"+","-"))</f>
        <v>=</v>
      </c>
      <c r="R45" s="87"/>
      <c r="S45" s="376">
        <f>MIN(H37:H45)</f>
        <v>600</v>
      </c>
      <c r="T45" s="377">
        <f>MAX(H37:H45)</f>
        <v>800</v>
      </c>
      <c r="U45" s="375">
        <f>AVERAGE(H37:H45)</f>
        <v>667</v>
      </c>
    </row>
    <row r="46" spans="1:21" ht="3" customHeight="1">
      <c r="A46" s="75"/>
      <c r="B46" s="76"/>
      <c r="C46" s="351"/>
      <c r="D46" s="78"/>
      <c r="E46" s="79"/>
      <c r="F46" s="79"/>
      <c r="G46" s="79"/>
      <c r="H46" s="351"/>
      <c r="I46" s="83"/>
      <c r="J46" s="82"/>
      <c r="K46" s="83"/>
      <c r="L46" s="83"/>
      <c r="M46" s="84"/>
      <c r="N46" s="84"/>
      <c r="O46" s="84"/>
      <c r="P46" s="84"/>
      <c r="Q46" s="83"/>
      <c r="R46" s="87"/>
      <c r="S46" s="62"/>
      <c r="T46" s="62"/>
      <c r="U46" s="62"/>
    </row>
    <row r="47" spans="1:21">
      <c r="A47" s="85"/>
      <c r="B47" s="85"/>
      <c r="C47" s="86"/>
      <c r="D47" s="85"/>
      <c r="E47" s="85"/>
      <c r="F47" s="85"/>
      <c r="G47" s="85"/>
      <c r="H47" s="86"/>
      <c r="I47" s="86"/>
      <c r="J47" s="86"/>
      <c r="K47" s="86"/>
      <c r="L47" s="86"/>
      <c r="M47" s="86"/>
      <c r="N47" s="86"/>
      <c r="O47" s="86"/>
      <c r="P47" s="86"/>
      <c r="Q47" s="86"/>
      <c r="R47" s="87"/>
      <c r="S47" s="87"/>
      <c r="T47" s="87"/>
      <c r="U47" s="87"/>
    </row>
    <row r="48" spans="1:21">
      <c r="A48" s="481"/>
      <c r="B48" s="62"/>
      <c r="C48" s="88"/>
      <c r="D48" s="62"/>
      <c r="E48" s="62"/>
      <c r="F48" s="62"/>
      <c r="G48" s="62"/>
      <c r="H48" s="88"/>
      <c r="I48" s="88"/>
      <c r="J48" s="88"/>
      <c r="K48" s="62"/>
      <c r="L48" s="62"/>
      <c r="M48" s="62"/>
      <c r="N48" s="62"/>
      <c r="O48" s="62"/>
      <c r="P48" s="62"/>
      <c r="Q48" s="89"/>
      <c r="R48" s="87"/>
      <c r="S48" s="62"/>
      <c r="T48" s="62"/>
      <c r="U48" s="62"/>
    </row>
    <row r="49" spans="1:21" ht="18.75">
      <c r="A49" s="58"/>
      <c r="B49" s="59"/>
      <c r="C49" s="480"/>
      <c r="D49" s="60"/>
      <c r="E49" s="60"/>
      <c r="F49" s="59"/>
      <c r="G49" s="60"/>
      <c r="H49" s="61"/>
      <c r="I49" s="369" t="s">
        <v>147</v>
      </c>
      <c r="J49" s="61"/>
      <c r="K49" s="60"/>
      <c r="L49" s="60"/>
      <c r="M49" s="60"/>
      <c r="N49" s="60"/>
      <c r="O49" s="60"/>
      <c r="P49" s="60"/>
      <c r="Q49" s="60"/>
      <c r="R49" s="87"/>
      <c r="S49" s="62"/>
      <c r="T49" s="62"/>
      <c r="U49" s="62"/>
    </row>
    <row r="50" spans="1:21">
      <c r="A50" s="63"/>
      <c r="B50" s="63"/>
      <c r="C50" s="90"/>
      <c r="D50" s="63"/>
      <c r="E50" s="63"/>
      <c r="F50" s="63"/>
      <c r="G50" s="63"/>
      <c r="H50" s="90"/>
      <c r="I50" s="90"/>
      <c r="J50" s="90"/>
      <c r="K50" s="63"/>
      <c r="L50" s="63"/>
      <c r="M50" s="63"/>
      <c r="N50" s="63"/>
      <c r="O50" s="63"/>
      <c r="P50" s="63"/>
      <c r="Q50" s="63"/>
      <c r="R50" s="87"/>
      <c r="S50" s="62"/>
      <c r="T50" s="62"/>
      <c r="U50" s="62"/>
    </row>
    <row r="51" spans="1:21">
      <c r="A51" s="365"/>
      <c r="B51" s="461"/>
      <c r="C51" s="365"/>
      <c r="D51" s="366" t="s">
        <v>180</v>
      </c>
      <c r="E51" s="461"/>
      <c r="F51" s="365"/>
      <c r="G51" s="366" t="s">
        <v>86</v>
      </c>
      <c r="H51" s="461" t="s">
        <v>87</v>
      </c>
      <c r="I51" s="461" t="s">
        <v>10</v>
      </c>
      <c r="J51" s="461" t="s">
        <v>88</v>
      </c>
      <c r="K51" s="363"/>
      <c r="L51" s="461" t="s">
        <v>193</v>
      </c>
      <c r="M51" s="461"/>
      <c r="N51" s="461" t="s">
        <v>179</v>
      </c>
      <c r="O51" s="461" t="s">
        <v>89</v>
      </c>
      <c r="P51" s="461"/>
      <c r="Q51" s="461" t="s">
        <v>90</v>
      </c>
      <c r="R51" s="87"/>
      <c r="S51" s="463"/>
      <c r="T51" s="461" t="s">
        <v>187</v>
      </c>
      <c r="U51" s="463"/>
    </row>
    <row r="52" spans="1:21" ht="15.75" thickBot="1">
      <c r="A52" s="66" t="s">
        <v>183</v>
      </c>
      <c r="B52" s="367" t="s">
        <v>182</v>
      </c>
      <c r="C52" s="66" t="s">
        <v>181</v>
      </c>
      <c r="D52" s="65" t="s">
        <v>81</v>
      </c>
      <c r="E52" s="67" t="s">
        <v>91</v>
      </c>
      <c r="F52" s="67" t="s">
        <v>185</v>
      </c>
      <c r="G52" s="65" t="s">
        <v>92</v>
      </c>
      <c r="H52" s="67" t="s">
        <v>5</v>
      </c>
      <c r="I52" s="67" t="s">
        <v>25</v>
      </c>
      <c r="J52" s="67" t="s">
        <v>177</v>
      </c>
      <c r="K52" s="364" t="s">
        <v>0</v>
      </c>
      <c r="L52" s="67" t="s">
        <v>178</v>
      </c>
      <c r="M52" s="67" t="s">
        <v>93</v>
      </c>
      <c r="N52" s="67" t="s">
        <v>94</v>
      </c>
      <c r="O52" s="67" t="s">
        <v>95</v>
      </c>
      <c r="P52" s="67"/>
      <c r="Q52" s="67" t="s">
        <v>96</v>
      </c>
      <c r="R52" s="87"/>
      <c r="S52" s="461" t="s">
        <v>134</v>
      </c>
      <c r="T52" s="461" t="s">
        <v>135</v>
      </c>
      <c r="U52" s="67" t="s">
        <v>186</v>
      </c>
    </row>
    <row r="53" spans="1:21" ht="15.75" thickBot="1">
      <c r="A53" s="90" t="s">
        <v>166</v>
      </c>
      <c r="B53" s="469" t="str">
        <f>$B$17</f>
        <v>Subject Project Name</v>
      </c>
      <c r="C53" s="373">
        <f>IF(S53&lt;T53,CONCATENATE(TEXT(S53,"$#,##0_);($#,##0)"), "to ", TEXT(T53,"$#,##0_);($#,##0)" )),S53)</f>
        <v>1000</v>
      </c>
      <c r="D53" s="68">
        <v>50</v>
      </c>
      <c r="E53" s="370" t="s">
        <v>83</v>
      </c>
      <c r="F53" s="350"/>
      <c r="G53" s="74">
        <v>25</v>
      </c>
      <c r="H53" s="353">
        <f>IF(S53&lt;T53,CONCATENATE(TEXT(S55,"$#,##0_);($#,##0)"), "to ", TEXT(T55,"$#,##0_);($#,##0)" )),C53)</f>
        <v>1000</v>
      </c>
      <c r="I53" s="283">
        <f>'Unit Mix Summary'!D11</f>
        <v>750</v>
      </c>
      <c r="J53" s="372">
        <f>IF(S57&lt;T57,CONCATENATE(TEXT(S57,"$#,##0.00_);($#,##0.00)"), "to ", TEXT(T57,"$#,##0.00_);($#,##0.00)" )),U57)</f>
        <v>1.4333333333333333</v>
      </c>
      <c r="K53" s="468"/>
      <c r="L53" s="467"/>
      <c r="M53" s="467"/>
      <c r="N53" s="467"/>
      <c r="O53" s="467"/>
      <c r="P53" s="467"/>
      <c r="Q53" s="467"/>
      <c r="R53" s="87"/>
      <c r="S53" s="376">
        <f>'Rent Roll '!V45</f>
        <v>1000</v>
      </c>
      <c r="T53" s="377">
        <f>'Rent Roll '!V46</f>
        <v>1000</v>
      </c>
      <c r="U53" s="375">
        <f>'Rent Roll '!V47</f>
        <v>1000</v>
      </c>
    </row>
    <row r="54" spans="1:21" ht="6.95" customHeight="1">
      <c r="A54" s="91"/>
      <c r="B54" s="359"/>
      <c r="C54" s="352"/>
      <c r="D54" s="92"/>
      <c r="E54" s="91"/>
      <c r="F54" s="92"/>
      <c r="G54" s="92"/>
      <c r="H54" s="93"/>
      <c r="I54" s="93"/>
      <c r="J54" s="93"/>
      <c r="K54" s="359"/>
      <c r="L54" s="91"/>
      <c r="M54" s="91"/>
      <c r="N54" s="91"/>
      <c r="O54" s="91"/>
      <c r="P54" s="91"/>
      <c r="Q54" s="91"/>
      <c r="R54" s="87"/>
      <c r="S54" s="465"/>
      <c r="T54" s="465"/>
      <c r="U54" s="465"/>
    </row>
    <row r="55" spans="1:21">
      <c r="A55" s="72">
        <v>1</v>
      </c>
      <c r="B55" s="368" t="s">
        <v>161</v>
      </c>
      <c r="C55" s="74">
        <v>1050</v>
      </c>
      <c r="D55" s="68">
        <v>50</v>
      </c>
      <c r="E55" s="370" t="s">
        <v>83</v>
      </c>
      <c r="F55" s="74"/>
      <c r="G55" s="74"/>
      <c r="H55" s="353">
        <v>975</v>
      </c>
      <c r="I55" s="283">
        <v>700</v>
      </c>
      <c r="J55" s="97">
        <f>H55/I55</f>
        <v>1.3928571428571428</v>
      </c>
      <c r="K55" s="357" t="s">
        <v>97</v>
      </c>
      <c r="L55" s="73" t="s">
        <v>97</v>
      </c>
      <c r="M55" s="73" t="s">
        <v>97</v>
      </c>
      <c r="N55" s="73" t="s">
        <v>97</v>
      </c>
      <c r="O55" s="73" t="s">
        <v>97</v>
      </c>
      <c r="P55" s="73">
        <f>SUM((IF(K55="=",0,IF(K55="+",1,-1)))+(IF(L55="=",0,IF(L55="+",1,-1)))+(IF(M55="=",0,IF(M55="+",1,-1)))+(IF(N55="=",0,IF(N55="+",1,-1)))+(IF(O55="=",0,IF(O55="+",1,-1))))</f>
        <v>0</v>
      </c>
      <c r="Q55" s="357" t="str">
        <f>IF(P55=0,"=",IF(P55&gt;0,"+","-"))</f>
        <v>=</v>
      </c>
      <c r="R55" s="87"/>
      <c r="S55" s="399">
        <f>S53+SUM(D53:G53)</f>
        <v>1075</v>
      </c>
      <c r="T55" s="399">
        <f>T53+SUM(D53:G53)</f>
        <v>1075</v>
      </c>
      <c r="U55" s="399">
        <f>AVERAGE(S55:T55)</f>
        <v>1075</v>
      </c>
    </row>
    <row r="56" spans="1:21" ht="3" customHeight="1">
      <c r="A56" s="69"/>
      <c r="B56" s="356"/>
      <c r="C56" s="349"/>
      <c r="D56" s="70"/>
      <c r="E56" s="69"/>
      <c r="F56" s="70"/>
      <c r="G56" s="70"/>
      <c r="H56" s="71"/>
      <c r="I56" s="71"/>
      <c r="J56" s="69"/>
      <c r="K56" s="358"/>
      <c r="L56" s="71"/>
      <c r="M56" s="71"/>
      <c r="N56" s="71"/>
      <c r="O56" s="71"/>
      <c r="P56" s="71"/>
      <c r="Q56" s="71"/>
      <c r="R56" s="87"/>
      <c r="S56" s="464"/>
      <c r="T56" s="464"/>
      <c r="U56" s="464"/>
    </row>
    <row r="57" spans="1:21">
      <c r="A57" s="72">
        <v>2</v>
      </c>
      <c r="B57" s="368" t="s">
        <v>162</v>
      </c>
      <c r="C57" s="74">
        <v>1100</v>
      </c>
      <c r="D57" s="68"/>
      <c r="E57" s="370" t="s">
        <v>184</v>
      </c>
      <c r="F57" s="74">
        <v>25</v>
      </c>
      <c r="G57" s="74"/>
      <c r="H57" s="353">
        <v>1000</v>
      </c>
      <c r="I57" s="283">
        <v>725</v>
      </c>
      <c r="J57" s="97">
        <f>H57/I57</f>
        <v>1.3793103448275863</v>
      </c>
      <c r="K57" s="357" t="s">
        <v>97</v>
      </c>
      <c r="L57" s="73" t="s">
        <v>97</v>
      </c>
      <c r="M57" s="73" t="s">
        <v>97</v>
      </c>
      <c r="N57" s="73" t="s">
        <v>97</v>
      </c>
      <c r="O57" s="73" t="s">
        <v>97</v>
      </c>
      <c r="P57" s="73">
        <f>SUM((IF(K57="=",0,IF(K57="+",1,-1)))+(IF(L57="=",0,IF(L57="+",1,-1)))+(IF(M57="=",0,IF(M57="+",1,-1)))+(IF(N57="=",0,IF(N57="+",1,-1)))+(IF(O57="=",0,IF(O57="+",1,-1))))</f>
        <v>0</v>
      </c>
      <c r="Q57" s="357" t="str">
        <f>IF(P57=0,"=",IF(P57&gt;0,"+","-"))</f>
        <v>=</v>
      </c>
      <c r="R57" s="87"/>
      <c r="S57" s="401">
        <f>S55/I53</f>
        <v>1.4333333333333333</v>
      </c>
      <c r="T57" s="401">
        <f>T55/I53</f>
        <v>1.4333333333333333</v>
      </c>
      <c r="U57" s="401">
        <f>AVERAGE(S57:T57)</f>
        <v>1.4333333333333333</v>
      </c>
    </row>
    <row r="58" spans="1:21" ht="3" customHeight="1">
      <c r="A58" s="69"/>
      <c r="B58" s="356"/>
      <c r="C58" s="349"/>
      <c r="D58" s="70"/>
      <c r="E58" s="69"/>
      <c r="F58" s="70"/>
      <c r="G58" s="70"/>
      <c r="H58" s="71"/>
      <c r="I58" s="71"/>
      <c r="J58" s="69"/>
      <c r="K58" s="358"/>
      <c r="L58" s="71"/>
      <c r="M58" s="71"/>
      <c r="N58" s="71"/>
      <c r="O58" s="71"/>
      <c r="P58" s="71"/>
      <c r="Q58" s="71"/>
      <c r="R58" s="87"/>
      <c r="S58" s="62"/>
      <c r="T58" s="62"/>
      <c r="U58" s="62"/>
    </row>
    <row r="59" spans="1:21">
      <c r="A59" s="72">
        <v>3</v>
      </c>
      <c r="B59" s="368" t="s">
        <v>163</v>
      </c>
      <c r="C59" s="74">
        <v>1150</v>
      </c>
      <c r="D59" s="68">
        <v>50</v>
      </c>
      <c r="E59" s="370" t="s">
        <v>128</v>
      </c>
      <c r="F59" s="74">
        <v>50</v>
      </c>
      <c r="G59" s="74">
        <v>45</v>
      </c>
      <c r="H59" s="353">
        <v>1025</v>
      </c>
      <c r="I59" s="283">
        <v>750</v>
      </c>
      <c r="J59" s="97">
        <f>H59/I59</f>
        <v>1.3666666666666667</v>
      </c>
      <c r="K59" s="357" t="s">
        <v>97</v>
      </c>
      <c r="L59" s="73" t="s">
        <v>97</v>
      </c>
      <c r="M59" s="73" t="s">
        <v>97</v>
      </c>
      <c r="N59" s="73" t="s">
        <v>97</v>
      </c>
      <c r="O59" s="73" t="s">
        <v>97</v>
      </c>
      <c r="P59" s="73">
        <f>SUM((IF(K59="=",0,IF(K59="+",1,-1)))+(IF(L59="=",0,IF(L59="+",1,-1)))+(IF(M59="=",0,IF(M59="+",1,-1)))+(IF(N59="=",0,IF(N59="+",1,-1)))+(IF(O59="=",0,IF(O59="+",1,-1))))</f>
        <v>0</v>
      </c>
      <c r="Q59" s="357" t="str">
        <f>IF(P59=0,"=",IF(P59&gt;0,"+","-"))</f>
        <v>=</v>
      </c>
      <c r="R59" s="87"/>
      <c r="S59" s="463"/>
      <c r="T59" s="461" t="s">
        <v>206</v>
      </c>
      <c r="U59" s="463"/>
    </row>
    <row r="60" spans="1:21" ht="3" customHeight="1">
      <c r="A60" s="69"/>
      <c r="B60" s="356"/>
      <c r="C60" s="349"/>
      <c r="D60" s="70"/>
      <c r="E60" s="69"/>
      <c r="F60" s="70"/>
      <c r="G60" s="70"/>
      <c r="H60" s="71"/>
      <c r="I60" s="71"/>
      <c r="J60" s="71"/>
      <c r="K60" s="358"/>
      <c r="L60" s="71"/>
      <c r="M60" s="71"/>
      <c r="N60" s="71"/>
      <c r="O60" s="71"/>
      <c r="P60" s="71"/>
      <c r="Q60" s="71"/>
      <c r="R60" s="87"/>
      <c r="S60" s="462">
        <f>O60</f>
        <v>0</v>
      </c>
      <c r="T60" s="462"/>
      <c r="U60" s="462"/>
    </row>
    <row r="61" spans="1:21">
      <c r="A61" s="72">
        <v>4</v>
      </c>
      <c r="B61" s="368" t="s">
        <v>164</v>
      </c>
      <c r="C61" s="74">
        <v>1100</v>
      </c>
      <c r="D61" s="68"/>
      <c r="E61" s="370" t="s">
        <v>83</v>
      </c>
      <c r="F61" s="74"/>
      <c r="G61" s="74">
        <v>35</v>
      </c>
      <c r="H61" s="353">
        <v>1000</v>
      </c>
      <c r="I61" s="283">
        <v>725</v>
      </c>
      <c r="J61" s="97">
        <f>H61/I61</f>
        <v>1.3793103448275863</v>
      </c>
      <c r="K61" s="357" t="s">
        <v>97</v>
      </c>
      <c r="L61" s="73" t="s">
        <v>97</v>
      </c>
      <c r="M61" s="73" t="s">
        <v>97</v>
      </c>
      <c r="N61" s="73" t="s">
        <v>97</v>
      </c>
      <c r="O61" s="73" t="s">
        <v>97</v>
      </c>
      <c r="P61" s="73">
        <f>SUM((IF(K61="=",0,IF(K61="+",1,-1)))+(IF(L61="=",0,IF(L61="+",1,-1)))+(IF(M61="=",0,IF(M61="+",1,-1)))+(IF(N61="=",0,IF(N61="+",1,-1)))+(IF(O61="=",0,IF(O61="+",1,-1))))</f>
        <v>0</v>
      </c>
      <c r="Q61" s="357" t="str">
        <f>IF(P61=0,"=",IF(P61&gt;0,"+","-"))</f>
        <v>=</v>
      </c>
      <c r="R61" s="87"/>
      <c r="S61" s="461" t="s">
        <v>134</v>
      </c>
      <c r="T61" s="461" t="s">
        <v>135</v>
      </c>
      <c r="U61" s="461" t="s">
        <v>186</v>
      </c>
    </row>
    <row r="62" spans="1:21" ht="3" customHeight="1" thickBot="1">
      <c r="A62" s="69"/>
      <c r="B62" s="356"/>
      <c r="C62" s="349"/>
      <c r="D62" s="70"/>
      <c r="E62" s="69"/>
      <c r="F62" s="70"/>
      <c r="G62" s="70"/>
      <c r="H62" s="71"/>
      <c r="I62" s="71"/>
      <c r="J62" s="71"/>
      <c r="K62" s="358"/>
      <c r="L62" s="71"/>
      <c r="M62" s="71"/>
      <c r="N62" s="71"/>
      <c r="O62" s="71"/>
      <c r="P62" s="71"/>
      <c r="Q62" s="71"/>
      <c r="R62" s="87"/>
      <c r="S62" s="71"/>
      <c r="T62" s="71"/>
      <c r="U62" s="441"/>
    </row>
    <row r="63" spans="1:21" ht="15.75" thickBot="1">
      <c r="A63" s="72">
        <v>5</v>
      </c>
      <c r="B63" s="368" t="s">
        <v>165</v>
      </c>
      <c r="C63" s="350">
        <v>1050</v>
      </c>
      <c r="D63" s="68">
        <v>50</v>
      </c>
      <c r="E63" s="370" t="s">
        <v>83</v>
      </c>
      <c r="F63" s="74"/>
      <c r="G63" s="74"/>
      <c r="H63" s="353">
        <v>950</v>
      </c>
      <c r="I63" s="283">
        <v>700</v>
      </c>
      <c r="J63" s="97">
        <f>H63/I63</f>
        <v>1.3571428571428572</v>
      </c>
      <c r="K63" s="357" t="s">
        <v>97</v>
      </c>
      <c r="L63" s="73" t="s">
        <v>97</v>
      </c>
      <c r="M63" s="73" t="s">
        <v>97</v>
      </c>
      <c r="N63" s="73" t="s">
        <v>97</v>
      </c>
      <c r="O63" s="73" t="s">
        <v>97</v>
      </c>
      <c r="P63" s="73">
        <f>SUM((IF(K63="=",0,IF(K63="+",1,-1)))+(IF(L63="=",0,IF(L63="+",1,-1)))+(IF(M63="=",0,IF(M63="+",1,-1)))+(IF(N63="=",0,IF(N63="+",1,-1)))+(IF(O63="=",0,IF(O63="+",1,-1))))</f>
        <v>0</v>
      </c>
      <c r="Q63" s="357" t="str">
        <f>IF(P63=0,"=",IF(P63&gt;0,"+","-"))</f>
        <v>=</v>
      </c>
      <c r="R63" s="87"/>
      <c r="S63" s="376">
        <f>MIN(H55:H63)</f>
        <v>950</v>
      </c>
      <c r="T63" s="377">
        <f>MAX(H55:H63)</f>
        <v>1025</v>
      </c>
      <c r="U63" s="375">
        <f>AVERAGE(H55:H63)</f>
        <v>990</v>
      </c>
    </row>
    <row r="64" spans="1:21" ht="3" customHeight="1">
      <c r="A64" s="69"/>
      <c r="B64" s="69"/>
      <c r="C64" s="349"/>
      <c r="D64" s="70"/>
      <c r="E64" s="70"/>
      <c r="F64" s="70"/>
      <c r="G64" s="70"/>
      <c r="H64" s="71"/>
      <c r="I64" s="71"/>
      <c r="J64" s="71"/>
      <c r="K64" s="71"/>
      <c r="L64" s="71"/>
      <c r="M64" s="71"/>
      <c r="N64" s="71"/>
      <c r="O64" s="71"/>
      <c r="P64" s="71"/>
      <c r="Q64" s="71"/>
      <c r="R64" s="87"/>
      <c r="S64" s="62"/>
      <c r="T64" s="62"/>
      <c r="U64" s="62"/>
    </row>
    <row r="65" spans="1:21">
      <c r="A65" s="94"/>
      <c r="B65" s="63"/>
      <c r="C65" s="90"/>
      <c r="D65" s="95"/>
      <c r="E65" s="95"/>
      <c r="F65" s="96"/>
      <c r="G65" s="96"/>
      <c r="H65" s="90"/>
      <c r="I65" s="90"/>
      <c r="J65" s="90"/>
      <c r="K65" s="63"/>
      <c r="L65" s="63"/>
      <c r="M65" s="63"/>
      <c r="N65" s="63"/>
      <c r="O65" s="63"/>
      <c r="P65" s="63"/>
      <c r="Q65" s="63"/>
      <c r="R65" s="87"/>
      <c r="S65" s="62"/>
      <c r="T65" s="62"/>
      <c r="U65" s="62"/>
    </row>
    <row r="66" spans="1:21">
      <c r="A66" s="62"/>
      <c r="B66" s="62"/>
      <c r="C66" s="88"/>
      <c r="D66" s="62"/>
      <c r="E66" s="62"/>
      <c r="F66" s="62"/>
      <c r="G66" s="62"/>
      <c r="H66" s="88"/>
      <c r="I66" s="88"/>
      <c r="J66" s="88"/>
      <c r="K66" s="62"/>
      <c r="L66" s="62"/>
      <c r="M66" s="62"/>
      <c r="N66" s="62"/>
      <c r="O66" s="62"/>
      <c r="P66" s="62"/>
      <c r="Q66" s="62"/>
      <c r="R66" s="87"/>
      <c r="S66" s="62"/>
      <c r="T66" s="62"/>
      <c r="U66" s="62"/>
    </row>
    <row r="67" spans="1:21" ht="18.75">
      <c r="A67" s="58"/>
      <c r="B67" s="59"/>
      <c r="C67" s="480"/>
      <c r="D67" s="60"/>
      <c r="E67" s="60"/>
      <c r="F67" s="59"/>
      <c r="G67" s="60"/>
      <c r="H67" s="61"/>
      <c r="I67" s="369" t="s">
        <v>132</v>
      </c>
      <c r="J67" s="61"/>
      <c r="K67" s="60"/>
      <c r="L67" s="60"/>
      <c r="M67" s="60"/>
      <c r="N67" s="60"/>
      <c r="O67" s="60"/>
      <c r="P67" s="60"/>
      <c r="Q67" s="60"/>
      <c r="R67" s="87"/>
      <c r="S67" s="62"/>
      <c r="T67" s="62"/>
      <c r="U67" s="62"/>
    </row>
    <row r="68" spans="1:21">
      <c r="A68" s="63"/>
      <c r="B68" s="63"/>
      <c r="C68" s="90"/>
      <c r="D68" s="63"/>
      <c r="E68" s="63"/>
      <c r="F68" s="63"/>
      <c r="G68" s="63"/>
      <c r="H68" s="90"/>
      <c r="I68" s="90"/>
      <c r="J68" s="90"/>
      <c r="K68" s="63"/>
      <c r="L68" s="63"/>
      <c r="M68" s="63"/>
      <c r="N68" s="63"/>
      <c r="O68" s="63"/>
      <c r="P68" s="63"/>
      <c r="Q68" s="63"/>
      <c r="R68" s="87"/>
      <c r="S68" s="62"/>
      <c r="T68" s="62"/>
      <c r="U68" s="62"/>
    </row>
    <row r="69" spans="1:21">
      <c r="A69" s="365"/>
      <c r="B69" s="461"/>
      <c r="C69" s="365"/>
      <c r="D69" s="366" t="s">
        <v>180</v>
      </c>
      <c r="E69" s="461"/>
      <c r="F69" s="365"/>
      <c r="G69" s="366" t="s">
        <v>86</v>
      </c>
      <c r="H69" s="461" t="s">
        <v>87</v>
      </c>
      <c r="I69" s="461" t="s">
        <v>10</v>
      </c>
      <c r="J69" s="461" t="s">
        <v>88</v>
      </c>
      <c r="K69" s="363"/>
      <c r="L69" s="461" t="s">
        <v>193</v>
      </c>
      <c r="M69" s="461"/>
      <c r="N69" s="461" t="s">
        <v>179</v>
      </c>
      <c r="O69" s="461" t="s">
        <v>89</v>
      </c>
      <c r="P69" s="461"/>
      <c r="Q69" s="461" t="s">
        <v>90</v>
      </c>
      <c r="R69" s="87"/>
      <c r="S69" s="463"/>
      <c r="T69" s="461" t="s">
        <v>187</v>
      </c>
      <c r="U69" s="463"/>
    </row>
    <row r="70" spans="1:21">
      <c r="A70" s="66" t="s">
        <v>183</v>
      </c>
      <c r="B70" s="367" t="s">
        <v>182</v>
      </c>
      <c r="C70" s="66" t="s">
        <v>181</v>
      </c>
      <c r="D70" s="65" t="s">
        <v>81</v>
      </c>
      <c r="E70" s="67" t="s">
        <v>91</v>
      </c>
      <c r="F70" s="67" t="s">
        <v>185</v>
      </c>
      <c r="G70" s="65" t="s">
        <v>92</v>
      </c>
      <c r="H70" s="67" t="s">
        <v>5</v>
      </c>
      <c r="I70" s="67" t="s">
        <v>25</v>
      </c>
      <c r="J70" s="67" t="s">
        <v>177</v>
      </c>
      <c r="K70" s="364" t="s">
        <v>0</v>
      </c>
      <c r="L70" s="67" t="s">
        <v>178</v>
      </c>
      <c r="M70" s="67" t="s">
        <v>93</v>
      </c>
      <c r="N70" s="67" t="s">
        <v>94</v>
      </c>
      <c r="O70" s="67" t="s">
        <v>95</v>
      </c>
      <c r="P70" s="67"/>
      <c r="Q70" s="67" t="s">
        <v>96</v>
      </c>
      <c r="R70" s="87"/>
      <c r="S70" s="461" t="s">
        <v>134</v>
      </c>
      <c r="T70" s="461" t="s">
        <v>135</v>
      </c>
      <c r="U70" s="67" t="s">
        <v>186</v>
      </c>
    </row>
    <row r="71" spans="1:21">
      <c r="A71" s="90" t="s">
        <v>166</v>
      </c>
      <c r="B71" s="469" t="str">
        <f>$B$17</f>
        <v>Subject Project Name</v>
      </c>
      <c r="C71" s="373" t="str">
        <f>IF(S71&lt;T71,CONCATENATE(TEXT(S71,"$#,##0_);($#,##0)"), "to ", TEXT(T71,"$#,##0_);($#,##0)" )),S71)</f>
        <v xml:space="preserve">$950 to $1,150 </v>
      </c>
      <c r="D71" s="68">
        <v>0</v>
      </c>
      <c r="E71" s="370" t="s">
        <v>83</v>
      </c>
      <c r="F71" s="350"/>
      <c r="G71" s="74">
        <v>30</v>
      </c>
      <c r="H71" s="353" t="str">
        <f>IF(S71&lt;T71,CONCATENATE(TEXT(S73,"$#,##0_);($#,##0)"), "to ", TEXT(T73,"$#,##0_);($#,##0)" )),C71)</f>
        <v xml:space="preserve">$980 to $1,180 </v>
      </c>
      <c r="I71" s="283">
        <f>'Unit Mix Summary'!D12</f>
        <v>850</v>
      </c>
      <c r="J71" s="372" t="str">
        <f>IF(S75&lt;T75,CONCATENATE(TEXT(S75,"$#,##0.00_);($#,##0.00)"), "to ", TEXT(T75,"$#,##0.00_);($#,##0.00)" )),U75)</f>
        <v xml:space="preserve">$1.15 to $1.39 </v>
      </c>
      <c r="K71" s="468"/>
      <c r="L71" s="467"/>
      <c r="M71" s="467"/>
      <c r="N71" s="467"/>
      <c r="O71" s="467"/>
      <c r="P71" s="467"/>
      <c r="Q71" s="467"/>
      <c r="R71" s="87"/>
      <c r="S71" s="378">
        <f>'Rent Roll '!W45</f>
        <v>950</v>
      </c>
      <c r="T71" s="378">
        <f>'Rent Roll '!W46</f>
        <v>1150</v>
      </c>
      <c r="U71" s="375">
        <f>'Rent Roll '!W47</f>
        <v>1066.6666666666667</v>
      </c>
    </row>
    <row r="72" spans="1:21" ht="6.95" customHeight="1">
      <c r="A72" s="91"/>
      <c r="B72" s="359"/>
      <c r="C72" s="352"/>
      <c r="D72" s="92"/>
      <c r="E72" s="91"/>
      <c r="F72" s="92"/>
      <c r="G72" s="92"/>
      <c r="H72" s="93"/>
      <c r="I72" s="93"/>
      <c r="J72" s="93"/>
      <c r="K72" s="359"/>
      <c r="L72" s="91"/>
      <c r="M72" s="91"/>
      <c r="N72" s="91"/>
      <c r="O72" s="91"/>
      <c r="P72" s="91"/>
      <c r="Q72" s="91"/>
      <c r="R72" s="87"/>
      <c r="S72" s="465"/>
      <c r="T72" s="465"/>
      <c r="U72" s="465"/>
    </row>
    <row r="73" spans="1:21">
      <c r="A73" s="72">
        <v>1</v>
      </c>
      <c r="B73" s="368" t="s">
        <v>161</v>
      </c>
      <c r="C73" s="74">
        <v>1050</v>
      </c>
      <c r="D73" s="68">
        <v>50</v>
      </c>
      <c r="E73" s="370" t="s">
        <v>83</v>
      </c>
      <c r="F73" s="74"/>
      <c r="G73" s="74"/>
      <c r="H73" s="353">
        <f>SUM(C73:G73)</f>
        <v>1100</v>
      </c>
      <c r="I73" s="283">
        <v>750</v>
      </c>
      <c r="J73" s="97">
        <f>H73/I73</f>
        <v>1.4666666666666666</v>
      </c>
      <c r="K73" s="357" t="s">
        <v>97</v>
      </c>
      <c r="L73" s="73" t="s">
        <v>97</v>
      </c>
      <c r="M73" s="73" t="s">
        <v>97</v>
      </c>
      <c r="N73" s="73" t="s">
        <v>97</v>
      </c>
      <c r="O73" s="73" t="s">
        <v>97</v>
      </c>
      <c r="P73" s="73">
        <f>SUM((IF(K73="=",0,IF(K73="+",1,-1)))+(IF(L73="=",0,IF(L73="+",1,-1)))+(IF(M73="=",0,IF(M73="+",1,-1)))+(IF(N73="=",0,IF(N73="+",1,-1)))+(IF(O73="=",0,IF(O73="+",1,-1))))</f>
        <v>0</v>
      </c>
      <c r="Q73" s="357" t="str">
        <f>IF(P73=0,"=",IF(P73&gt;0,"+","-"))</f>
        <v>=</v>
      </c>
      <c r="R73" s="87"/>
      <c r="S73" s="399">
        <f>S71+SUM(D71:G71)</f>
        <v>980</v>
      </c>
      <c r="T73" s="399">
        <f>T71+SUM(D71:G71)</f>
        <v>1180</v>
      </c>
      <c r="U73" s="399">
        <f>AVERAGE(S73:T73)</f>
        <v>1080</v>
      </c>
    </row>
    <row r="74" spans="1:21" ht="3" customHeight="1">
      <c r="A74" s="69"/>
      <c r="B74" s="356"/>
      <c r="C74" s="349"/>
      <c r="D74" s="70"/>
      <c r="E74" s="69"/>
      <c r="F74" s="70"/>
      <c r="G74" s="70"/>
      <c r="H74" s="71"/>
      <c r="I74" s="71"/>
      <c r="J74" s="69"/>
      <c r="K74" s="358"/>
      <c r="L74" s="71"/>
      <c r="M74" s="71"/>
      <c r="N74" s="71"/>
      <c r="O74" s="71"/>
      <c r="P74" s="71"/>
      <c r="Q74" s="71"/>
      <c r="R74" s="87"/>
      <c r="S74" s="464"/>
      <c r="T74" s="464"/>
      <c r="U74" s="464"/>
    </row>
    <row r="75" spans="1:21">
      <c r="A75" s="72">
        <v>2</v>
      </c>
      <c r="B75" s="368" t="s">
        <v>162</v>
      </c>
      <c r="C75" s="74">
        <v>1100</v>
      </c>
      <c r="D75" s="68"/>
      <c r="E75" s="370" t="s">
        <v>184</v>
      </c>
      <c r="F75" s="74">
        <v>25</v>
      </c>
      <c r="G75" s="74"/>
      <c r="H75" s="353">
        <f>SUM(C75:G75)</f>
        <v>1125</v>
      </c>
      <c r="I75" s="283">
        <v>775</v>
      </c>
      <c r="J75" s="97">
        <f>H75/I75</f>
        <v>1.4516129032258065</v>
      </c>
      <c r="K75" s="357" t="s">
        <v>97</v>
      </c>
      <c r="L75" s="73" t="s">
        <v>97</v>
      </c>
      <c r="M75" s="73" t="s">
        <v>97</v>
      </c>
      <c r="N75" s="73" t="s">
        <v>97</v>
      </c>
      <c r="O75" s="73" t="s">
        <v>97</v>
      </c>
      <c r="P75" s="73">
        <f>SUM((IF(K75="=",0,IF(K75="+",1,-1)))+(IF(L75="=",0,IF(L75="+",1,-1)))+(IF(M75="=",0,IF(M75="+",1,-1)))+(IF(N75="=",0,IF(N75="+",1,-1)))+(IF(O75="=",0,IF(O75="+",1,-1))))</f>
        <v>0</v>
      </c>
      <c r="Q75" s="357" t="str">
        <f>IF(P75=0,"=",IF(P75&gt;0,"+","-"))</f>
        <v>=</v>
      </c>
      <c r="R75" s="87"/>
      <c r="S75" s="401">
        <f>S73/I71</f>
        <v>1.1529411764705881</v>
      </c>
      <c r="T75" s="401">
        <f>T73/I71</f>
        <v>1.388235294117647</v>
      </c>
      <c r="U75" s="401">
        <f>AVERAGE(S75:T75)</f>
        <v>1.2705882352941176</v>
      </c>
    </row>
    <row r="76" spans="1:21" ht="3" customHeight="1">
      <c r="A76" s="69"/>
      <c r="B76" s="356"/>
      <c r="C76" s="349"/>
      <c r="D76" s="70"/>
      <c r="E76" s="69"/>
      <c r="F76" s="70"/>
      <c r="G76" s="70"/>
      <c r="H76" s="71"/>
      <c r="I76" s="71"/>
      <c r="J76" s="69"/>
      <c r="K76" s="358"/>
      <c r="L76" s="71"/>
      <c r="M76" s="71"/>
      <c r="N76" s="71"/>
      <c r="O76" s="71"/>
      <c r="P76" s="71"/>
      <c r="Q76" s="71"/>
      <c r="R76" s="87"/>
      <c r="S76" s="87"/>
      <c r="T76" s="87"/>
      <c r="U76" s="87"/>
    </row>
    <row r="77" spans="1:21">
      <c r="A77" s="72">
        <v>3</v>
      </c>
      <c r="B77" s="368" t="s">
        <v>163</v>
      </c>
      <c r="C77" s="74">
        <v>1150</v>
      </c>
      <c r="D77" s="68">
        <v>50</v>
      </c>
      <c r="E77" s="370" t="s">
        <v>128</v>
      </c>
      <c r="F77" s="74">
        <v>50</v>
      </c>
      <c r="G77" s="74">
        <v>45</v>
      </c>
      <c r="H77" s="353">
        <f>SUM(C77:G77)</f>
        <v>1295</v>
      </c>
      <c r="I77" s="283">
        <v>800</v>
      </c>
      <c r="J77" s="97">
        <f>H77/I77</f>
        <v>1.6187499999999999</v>
      </c>
      <c r="K77" s="357" t="s">
        <v>97</v>
      </c>
      <c r="L77" s="73" t="s">
        <v>97</v>
      </c>
      <c r="M77" s="73" t="s">
        <v>97</v>
      </c>
      <c r="N77" s="73" t="s">
        <v>97</v>
      </c>
      <c r="O77" s="73" t="s">
        <v>97</v>
      </c>
      <c r="P77" s="73">
        <f>SUM((IF(K77="=",0,IF(K77="+",1,-1)))+(IF(L77="=",0,IF(L77="+",1,-1)))+(IF(M77="=",0,IF(M77="+",1,-1)))+(IF(N77="=",0,IF(N77="+",1,-1)))+(IF(O77="=",0,IF(O77="+",1,-1))))</f>
        <v>0</v>
      </c>
      <c r="Q77" s="357" t="str">
        <f>IF(P77=0,"=",IF(P77&gt;0,"+","-"))</f>
        <v>=</v>
      </c>
      <c r="R77" s="87"/>
      <c r="S77" s="463"/>
      <c r="T77" s="461" t="s">
        <v>206</v>
      </c>
      <c r="U77" s="463"/>
    </row>
    <row r="78" spans="1:21" ht="3" customHeight="1">
      <c r="A78" s="69"/>
      <c r="B78" s="356"/>
      <c r="C78" s="349"/>
      <c r="D78" s="70"/>
      <c r="E78" s="69"/>
      <c r="F78" s="70"/>
      <c r="G78" s="70"/>
      <c r="H78" s="71"/>
      <c r="I78" s="71"/>
      <c r="J78" s="71"/>
      <c r="K78" s="358"/>
      <c r="L78" s="71"/>
      <c r="M78" s="71"/>
      <c r="N78" s="71"/>
      <c r="O78" s="71"/>
      <c r="P78" s="71"/>
      <c r="Q78" s="71"/>
      <c r="R78" s="87"/>
      <c r="S78" s="462">
        <f>O78</f>
        <v>0</v>
      </c>
      <c r="T78" s="462"/>
      <c r="U78" s="462"/>
    </row>
    <row r="79" spans="1:21">
      <c r="A79" s="72">
        <v>4</v>
      </c>
      <c r="B79" s="368" t="s">
        <v>164</v>
      </c>
      <c r="C79" s="74">
        <v>1100</v>
      </c>
      <c r="D79" s="68"/>
      <c r="E79" s="370" t="s">
        <v>83</v>
      </c>
      <c r="F79" s="74"/>
      <c r="G79" s="74">
        <v>35</v>
      </c>
      <c r="H79" s="353">
        <f>SUM(C79:G79)</f>
        <v>1135</v>
      </c>
      <c r="I79" s="283">
        <v>775</v>
      </c>
      <c r="J79" s="97">
        <f>H79/I79</f>
        <v>1.4645161290322581</v>
      </c>
      <c r="K79" s="357" t="s">
        <v>97</v>
      </c>
      <c r="L79" s="73" t="s">
        <v>97</v>
      </c>
      <c r="M79" s="73" t="s">
        <v>97</v>
      </c>
      <c r="N79" s="73" t="s">
        <v>97</v>
      </c>
      <c r="O79" s="73" t="s">
        <v>97</v>
      </c>
      <c r="P79" s="73">
        <f>SUM((IF(K79="=",0,IF(K79="+",1,-1)))+(IF(L79="=",0,IF(L79="+",1,-1)))+(IF(M79="=",0,IF(M79="+",1,-1)))+(IF(N79="=",0,IF(N79="+",1,-1)))+(IF(O79="=",0,IF(O79="+",1,-1))))</f>
        <v>0</v>
      </c>
      <c r="Q79" s="357" t="str">
        <f>IF(P79=0,"=",IF(P79&gt;0,"+","-"))</f>
        <v>=</v>
      </c>
      <c r="R79" s="87"/>
      <c r="S79" s="461" t="s">
        <v>134</v>
      </c>
      <c r="T79" s="461" t="s">
        <v>135</v>
      </c>
      <c r="U79" s="461" t="s">
        <v>186</v>
      </c>
    </row>
    <row r="80" spans="1:21" ht="3" customHeight="1" thickBot="1">
      <c r="A80" s="69"/>
      <c r="B80" s="356"/>
      <c r="C80" s="349"/>
      <c r="D80" s="70"/>
      <c r="E80" s="69"/>
      <c r="F80" s="70"/>
      <c r="G80" s="70"/>
      <c r="H80" s="71"/>
      <c r="I80" s="71">
        <v>750</v>
      </c>
      <c r="J80" s="71"/>
      <c r="K80" s="358"/>
      <c r="L80" s="71"/>
      <c r="M80" s="71"/>
      <c r="N80" s="71"/>
      <c r="O80" s="71"/>
      <c r="P80" s="71"/>
      <c r="Q80" s="71"/>
      <c r="R80" s="87"/>
      <c r="S80" s="71"/>
      <c r="T80" s="71"/>
      <c r="U80" s="441"/>
    </row>
    <row r="81" spans="1:21" ht="15.75" thickBot="1">
      <c r="A81" s="72">
        <v>5</v>
      </c>
      <c r="B81" s="368" t="s">
        <v>165</v>
      </c>
      <c r="C81" s="350">
        <v>1050</v>
      </c>
      <c r="D81" s="68">
        <v>50</v>
      </c>
      <c r="E81" s="370" t="s">
        <v>83</v>
      </c>
      <c r="F81" s="74"/>
      <c r="G81" s="74"/>
      <c r="H81" s="353">
        <f>SUM(C81:G81)</f>
        <v>1100</v>
      </c>
      <c r="I81" s="283">
        <v>750</v>
      </c>
      <c r="J81" s="97">
        <f>H81/I81</f>
        <v>1.4666666666666666</v>
      </c>
      <c r="K81" s="357" t="s">
        <v>97</v>
      </c>
      <c r="L81" s="73" t="s">
        <v>97</v>
      </c>
      <c r="M81" s="73" t="s">
        <v>97</v>
      </c>
      <c r="N81" s="73" t="s">
        <v>97</v>
      </c>
      <c r="O81" s="73" t="s">
        <v>97</v>
      </c>
      <c r="P81" s="73">
        <f>SUM((IF(K81="=",0,IF(K81="+",1,-1)))+(IF(L81="=",0,IF(L81="+",1,-1)))+(IF(M81="=",0,IF(M81="+",1,-1)))+(IF(N81="=",0,IF(N81="+",1,-1)))+(IF(O81="=",0,IF(O81="+",1,-1))))</f>
        <v>0</v>
      </c>
      <c r="Q81" s="357" t="str">
        <f>IF(P81=0,"=",IF(P81&gt;0,"+","-"))</f>
        <v>=</v>
      </c>
      <c r="R81" s="87"/>
      <c r="S81" s="376">
        <f>MIN(H73:H81)</f>
        <v>1100</v>
      </c>
      <c r="T81" s="377">
        <f>MAX(H73:H81)</f>
        <v>1295</v>
      </c>
      <c r="U81" s="375">
        <f>AVERAGE(H73:H81)</f>
        <v>1151</v>
      </c>
    </row>
    <row r="82" spans="1:21" ht="3" customHeight="1">
      <c r="A82" s="69"/>
      <c r="B82" s="69"/>
      <c r="C82" s="349"/>
      <c r="D82" s="70"/>
      <c r="E82" s="70"/>
      <c r="F82" s="70"/>
      <c r="G82" s="70"/>
      <c r="H82" s="71"/>
      <c r="I82" s="71"/>
      <c r="J82" s="71"/>
      <c r="K82" s="71"/>
      <c r="L82" s="71"/>
      <c r="M82" s="71"/>
      <c r="N82" s="71"/>
      <c r="O82" s="71"/>
      <c r="P82" s="71"/>
      <c r="Q82" s="71"/>
      <c r="R82" s="87"/>
      <c r="S82" s="87"/>
      <c r="T82" s="87"/>
      <c r="U82" s="87"/>
    </row>
    <row r="83" spans="1:21">
      <c r="A83" s="460"/>
      <c r="B83" s="457"/>
      <c r="C83" s="372"/>
      <c r="D83" s="459"/>
      <c r="E83" s="459"/>
      <c r="F83" s="458"/>
      <c r="G83" s="458"/>
      <c r="H83" s="372"/>
      <c r="I83" s="372"/>
      <c r="J83" s="372"/>
      <c r="K83" s="457"/>
      <c r="L83" s="457"/>
      <c r="M83" s="457"/>
      <c r="N83" s="457"/>
      <c r="O83" s="457"/>
      <c r="P83" s="457"/>
      <c r="Q83" s="457"/>
      <c r="R83" s="87"/>
      <c r="S83" s="87"/>
      <c r="T83" s="87"/>
      <c r="U83" s="87"/>
    </row>
    <row r="84" spans="1:21">
      <c r="A84" s="87"/>
      <c r="B84" s="87"/>
      <c r="C84" s="476"/>
      <c r="D84" s="87"/>
      <c r="E84" s="87"/>
      <c r="F84" s="87"/>
      <c r="G84" s="87"/>
      <c r="H84" s="476"/>
      <c r="I84" s="476"/>
      <c r="J84" s="476"/>
      <c r="K84" s="87"/>
      <c r="L84" s="87"/>
      <c r="M84" s="87"/>
      <c r="N84" s="87"/>
      <c r="O84" s="87"/>
      <c r="P84" s="87"/>
      <c r="Q84" s="87"/>
      <c r="R84" s="87"/>
      <c r="S84" s="87"/>
      <c r="T84" s="87"/>
      <c r="U84" s="87"/>
    </row>
    <row r="85" spans="1:21" ht="18.75">
      <c r="A85" s="475"/>
      <c r="B85" s="473"/>
      <c r="C85" s="474"/>
      <c r="D85" s="470"/>
      <c r="E85" s="470"/>
      <c r="F85" s="473"/>
      <c r="G85" s="470"/>
      <c r="H85" s="471"/>
      <c r="I85" s="472" t="s">
        <v>124</v>
      </c>
      <c r="J85" s="471"/>
      <c r="K85" s="470"/>
      <c r="L85" s="470"/>
      <c r="M85" s="470"/>
      <c r="N85" s="470"/>
      <c r="O85" s="470"/>
      <c r="P85" s="470"/>
      <c r="Q85" s="470"/>
      <c r="R85" s="87"/>
      <c r="S85" s="87"/>
      <c r="T85" s="87"/>
      <c r="U85" s="87"/>
    </row>
    <row r="86" spans="1:21" ht="15.75">
      <c r="A86" s="475"/>
      <c r="B86" s="473"/>
      <c r="C86" s="474"/>
      <c r="D86" s="470"/>
      <c r="E86" s="470"/>
      <c r="F86" s="473"/>
      <c r="G86" s="470"/>
      <c r="H86" s="471"/>
      <c r="I86" s="479"/>
      <c r="J86" s="471"/>
      <c r="K86" s="470"/>
      <c r="L86" s="470"/>
      <c r="M86" s="470"/>
      <c r="N86" s="470"/>
      <c r="O86" s="470"/>
      <c r="P86" s="470"/>
      <c r="Q86" s="470"/>
      <c r="R86" s="87"/>
      <c r="S86" s="87"/>
      <c r="T86" s="87"/>
      <c r="U86" s="87"/>
    </row>
    <row r="87" spans="1:21">
      <c r="A87" s="365"/>
      <c r="B87" s="461"/>
      <c r="C87" s="365"/>
      <c r="D87" s="366" t="s">
        <v>180</v>
      </c>
      <c r="E87" s="461"/>
      <c r="F87" s="365"/>
      <c r="G87" s="366" t="s">
        <v>86</v>
      </c>
      <c r="H87" s="461" t="s">
        <v>87</v>
      </c>
      <c r="I87" s="461" t="s">
        <v>10</v>
      </c>
      <c r="J87" s="461" t="s">
        <v>88</v>
      </c>
      <c r="K87" s="363"/>
      <c r="L87" s="461" t="s">
        <v>193</v>
      </c>
      <c r="M87" s="461"/>
      <c r="N87" s="461" t="s">
        <v>179</v>
      </c>
      <c r="O87" s="461" t="s">
        <v>89</v>
      </c>
      <c r="P87" s="461"/>
      <c r="Q87" s="461" t="s">
        <v>90</v>
      </c>
      <c r="R87" s="87"/>
      <c r="S87" s="463"/>
      <c r="T87" s="461" t="s">
        <v>187</v>
      </c>
      <c r="U87" s="463"/>
    </row>
    <row r="88" spans="1:21" ht="15.75" thickBot="1">
      <c r="A88" s="66" t="s">
        <v>183</v>
      </c>
      <c r="B88" s="367" t="s">
        <v>182</v>
      </c>
      <c r="C88" s="66" t="s">
        <v>181</v>
      </c>
      <c r="D88" s="65" t="s">
        <v>81</v>
      </c>
      <c r="E88" s="67" t="s">
        <v>91</v>
      </c>
      <c r="F88" s="67" t="s">
        <v>185</v>
      </c>
      <c r="G88" s="65" t="s">
        <v>92</v>
      </c>
      <c r="H88" s="67" t="s">
        <v>5</v>
      </c>
      <c r="I88" s="67" t="s">
        <v>25</v>
      </c>
      <c r="J88" s="67" t="s">
        <v>177</v>
      </c>
      <c r="K88" s="364" t="s">
        <v>0</v>
      </c>
      <c r="L88" s="67" t="s">
        <v>178</v>
      </c>
      <c r="M88" s="67" t="s">
        <v>93</v>
      </c>
      <c r="N88" s="67" t="s">
        <v>94</v>
      </c>
      <c r="O88" s="67" t="s">
        <v>95</v>
      </c>
      <c r="P88" s="67"/>
      <c r="Q88" s="67" t="s">
        <v>96</v>
      </c>
      <c r="R88" s="87"/>
      <c r="S88" s="461" t="s">
        <v>134</v>
      </c>
      <c r="T88" s="461" t="s">
        <v>135</v>
      </c>
      <c r="U88" s="67" t="s">
        <v>186</v>
      </c>
    </row>
    <row r="89" spans="1:21" ht="15.75" thickBot="1">
      <c r="A89" s="90" t="s">
        <v>166</v>
      </c>
      <c r="B89" s="469" t="str">
        <f>$B$17</f>
        <v>Subject Project Name</v>
      </c>
      <c r="C89" s="373" t="str">
        <f>IF(S89&lt;T89,CONCATENATE(TEXT(S89,"$#,##0_);($#,##0)"), "to ", TEXT(T89,"$#,##0_);($#,##0)" )),S89)</f>
        <v xml:space="preserve">$1,200 to $1,300 </v>
      </c>
      <c r="D89" s="68">
        <v>40</v>
      </c>
      <c r="E89" s="370" t="s">
        <v>83</v>
      </c>
      <c r="F89" s="350"/>
      <c r="G89" s="74" t="s">
        <v>122</v>
      </c>
      <c r="H89" s="353" t="str">
        <f>IF(S89&lt;T89,CONCATENATE(TEXT(S91,"$#,##0_);($#,##0)"), "to ", TEXT(T91,"$#,##0_);($#,##0)" )),C89)</f>
        <v xml:space="preserve">$1,240 to $1,340 </v>
      </c>
      <c r="I89" s="283">
        <f>'Unit Mix Summary'!D13</f>
        <v>950</v>
      </c>
      <c r="J89" s="372" t="str">
        <f>IF(S93&lt;T93,CONCATENATE(TEXT(S93,"$#,##0.00_);($#,##0.00)"), "to ", TEXT(T93,"$#,##0.00_);($#,##0.00)" )),U93)</f>
        <v xml:space="preserve">$1.31 to $1.41 </v>
      </c>
      <c r="K89" s="468"/>
      <c r="L89" s="467"/>
      <c r="M89" s="467"/>
      <c r="N89" s="467"/>
      <c r="O89" s="467"/>
      <c r="P89" s="467"/>
      <c r="Q89" s="467"/>
      <c r="R89" s="87"/>
      <c r="S89" s="376">
        <f>'Rent Roll '!X45</f>
        <v>1200</v>
      </c>
      <c r="T89" s="377">
        <f>'Rent Roll '!X46</f>
        <v>1300</v>
      </c>
      <c r="U89" s="375">
        <f>'Rent Roll '!X47</f>
        <v>1250</v>
      </c>
    </row>
    <row r="90" spans="1:21" ht="6.95" customHeight="1">
      <c r="A90" s="69"/>
      <c r="B90" s="356"/>
      <c r="C90" s="349"/>
      <c r="D90" s="70"/>
      <c r="E90" s="91"/>
      <c r="F90" s="92"/>
      <c r="G90" s="70"/>
      <c r="H90" s="93"/>
      <c r="I90" s="71"/>
      <c r="J90" s="71"/>
      <c r="K90" s="356"/>
      <c r="L90" s="69"/>
      <c r="M90" s="69"/>
      <c r="N90" s="69"/>
      <c r="O90" s="69"/>
      <c r="P90" s="69"/>
      <c r="Q90" s="69"/>
      <c r="R90" s="87"/>
      <c r="S90" s="465"/>
      <c r="T90" s="465"/>
      <c r="U90" s="465"/>
    </row>
    <row r="91" spans="1:21">
      <c r="A91" s="72">
        <v>1</v>
      </c>
      <c r="B91" s="368" t="s">
        <v>161</v>
      </c>
      <c r="C91" s="74">
        <v>1150</v>
      </c>
      <c r="D91" s="68">
        <v>35</v>
      </c>
      <c r="E91" s="370" t="s">
        <v>83</v>
      </c>
      <c r="F91" s="74"/>
      <c r="G91" s="74">
        <v>-25</v>
      </c>
      <c r="H91" s="353">
        <f>SUM(C91:G91)</f>
        <v>1160</v>
      </c>
      <c r="I91" s="283">
        <v>800</v>
      </c>
      <c r="J91" s="97">
        <f>H91/I91</f>
        <v>1.45</v>
      </c>
      <c r="K91" s="357" t="s">
        <v>97</v>
      </c>
      <c r="L91" s="73" t="s">
        <v>97</v>
      </c>
      <c r="M91" s="73" t="s">
        <v>97</v>
      </c>
      <c r="N91" s="73" t="s">
        <v>97</v>
      </c>
      <c r="O91" s="73" t="s">
        <v>97</v>
      </c>
      <c r="P91" s="73">
        <f>SUM((IF(K91="=",0,IF(K91="+",1,-1)))+(IF(L91="=",0,IF(L91="+",1,-1)))+(IF(M91="=",0,IF(M91="+",1,-1)))+(IF(N91="=",0,IF(N91="+",1,-1)))+(IF(O91="=",0,IF(O91="+",1,-1))))</f>
        <v>0</v>
      </c>
      <c r="Q91" s="357" t="str">
        <f>IF(P91=0,"=",IF(P91&gt;0,"+","-"))</f>
        <v>=</v>
      </c>
      <c r="R91" s="87"/>
      <c r="S91" s="399">
        <f>S89+SUM(D89:G89)</f>
        <v>1240</v>
      </c>
      <c r="T91" s="399">
        <f>T89+SUM(D89:G89)</f>
        <v>1340</v>
      </c>
      <c r="U91" s="399">
        <f>AVERAGE(S91:T91)</f>
        <v>1290</v>
      </c>
    </row>
    <row r="92" spans="1:21" ht="3" customHeight="1">
      <c r="A92" s="69"/>
      <c r="B92" s="356"/>
      <c r="C92" s="349"/>
      <c r="D92" s="70"/>
      <c r="E92" s="69"/>
      <c r="F92" s="70"/>
      <c r="G92" s="70"/>
      <c r="H92" s="71"/>
      <c r="I92" s="71"/>
      <c r="J92" s="71"/>
      <c r="K92" s="358"/>
      <c r="L92" s="71"/>
      <c r="M92" s="71"/>
      <c r="N92" s="71"/>
      <c r="O92" s="71"/>
      <c r="P92" s="71"/>
      <c r="Q92" s="71"/>
      <c r="R92" s="87"/>
      <c r="S92" s="464"/>
      <c r="T92" s="464"/>
      <c r="U92" s="464"/>
    </row>
    <row r="93" spans="1:21">
      <c r="A93" s="72">
        <v>2</v>
      </c>
      <c r="B93" s="368" t="s">
        <v>162</v>
      </c>
      <c r="C93" s="74">
        <v>1175</v>
      </c>
      <c r="D93" s="68"/>
      <c r="E93" s="370" t="s">
        <v>184</v>
      </c>
      <c r="F93" s="74">
        <v>25</v>
      </c>
      <c r="G93" s="74">
        <v>-25</v>
      </c>
      <c r="H93" s="353">
        <f>SUM(C93:G93)</f>
        <v>1175</v>
      </c>
      <c r="I93" s="283">
        <v>825</v>
      </c>
      <c r="J93" s="97">
        <f>H93/I93</f>
        <v>1.4242424242424243</v>
      </c>
      <c r="K93" s="357" t="s">
        <v>97</v>
      </c>
      <c r="L93" s="73" t="s">
        <v>97</v>
      </c>
      <c r="M93" s="73" t="s">
        <v>97</v>
      </c>
      <c r="N93" s="73" t="s">
        <v>97</v>
      </c>
      <c r="O93" s="73" t="s">
        <v>97</v>
      </c>
      <c r="P93" s="73">
        <f>SUM((IF(K93="=",0,IF(K93="+",1,-1)))+(IF(L93="=",0,IF(L93="+",1,-1)))+(IF(M93="=",0,IF(M93="+",1,-1)))+(IF(N93="=",0,IF(N93="+",1,-1)))+(IF(O93="=",0,IF(O93="+",1,-1))))</f>
        <v>0</v>
      </c>
      <c r="Q93" s="357" t="str">
        <f>IF(P93=0,"=",IF(P93&gt;0,"+","-"))</f>
        <v>=</v>
      </c>
      <c r="R93" s="87"/>
      <c r="S93" s="401">
        <f>S91/I89</f>
        <v>1.3052631578947369</v>
      </c>
      <c r="T93" s="401">
        <f>T91/I89</f>
        <v>1.4105263157894736</v>
      </c>
      <c r="U93" s="401">
        <f>AVERAGE(S93:T93)</f>
        <v>1.3578947368421053</v>
      </c>
    </row>
    <row r="94" spans="1:21" ht="3" customHeight="1">
      <c r="A94" s="69"/>
      <c r="B94" s="356"/>
      <c r="C94" s="349"/>
      <c r="D94" s="70"/>
      <c r="E94" s="69"/>
      <c r="F94" s="70"/>
      <c r="G94" s="70"/>
      <c r="H94" s="71"/>
      <c r="I94" s="71"/>
      <c r="J94" s="71"/>
      <c r="K94" s="358"/>
      <c r="L94" s="71"/>
      <c r="M94" s="71"/>
      <c r="N94" s="71"/>
      <c r="O94" s="71"/>
      <c r="P94" s="71"/>
      <c r="Q94" s="71"/>
      <c r="R94" s="87"/>
      <c r="S94" s="87"/>
      <c r="T94" s="87"/>
      <c r="U94" s="87"/>
    </row>
    <row r="95" spans="1:21">
      <c r="A95" s="72">
        <v>3</v>
      </c>
      <c r="B95" s="368" t="s">
        <v>163</v>
      </c>
      <c r="C95" s="74">
        <v>1200</v>
      </c>
      <c r="D95" s="68">
        <v>55</v>
      </c>
      <c r="E95" s="370" t="s">
        <v>128</v>
      </c>
      <c r="F95" s="74">
        <v>50</v>
      </c>
      <c r="G95" s="74"/>
      <c r="H95" s="353">
        <f>SUM(C95:G95)</f>
        <v>1305</v>
      </c>
      <c r="I95" s="283">
        <v>850</v>
      </c>
      <c r="J95" s="97">
        <f>H95/I95</f>
        <v>1.5352941176470589</v>
      </c>
      <c r="K95" s="357" t="s">
        <v>97</v>
      </c>
      <c r="L95" s="73" t="s">
        <v>97</v>
      </c>
      <c r="M95" s="73" t="s">
        <v>97</v>
      </c>
      <c r="N95" s="73" t="s">
        <v>97</v>
      </c>
      <c r="O95" s="73" t="s">
        <v>97</v>
      </c>
      <c r="P95" s="73">
        <f>SUM((IF(K95="=",0,IF(K95="+",1,-1)))+(IF(L95="=",0,IF(L95="+",1,-1)))+(IF(M95="=",0,IF(M95="+",1,-1)))+(IF(N95="=",0,IF(N95="+",1,-1)))+(IF(O95="=",0,IF(O95="+",1,-1))))</f>
        <v>0</v>
      </c>
      <c r="Q95" s="357" t="str">
        <f>IF(P95=0,"=",IF(P95&gt;0,"+","-"))</f>
        <v>=</v>
      </c>
      <c r="R95" s="87"/>
      <c r="S95" s="463"/>
      <c r="T95" s="461" t="s">
        <v>206</v>
      </c>
      <c r="U95" s="463"/>
    </row>
    <row r="96" spans="1:21" ht="3" customHeight="1">
      <c r="A96" s="69"/>
      <c r="B96" s="356"/>
      <c r="C96" s="349"/>
      <c r="D96" s="70"/>
      <c r="E96" s="69"/>
      <c r="F96" s="70"/>
      <c r="G96" s="70"/>
      <c r="H96" s="71"/>
      <c r="I96" s="71"/>
      <c r="J96" s="71"/>
      <c r="K96" s="358"/>
      <c r="L96" s="71"/>
      <c r="M96" s="71"/>
      <c r="N96" s="71"/>
      <c r="O96" s="71"/>
      <c r="P96" s="71"/>
      <c r="Q96" s="71"/>
      <c r="R96" s="87"/>
      <c r="S96" s="462">
        <f>O96</f>
        <v>0</v>
      </c>
      <c r="T96" s="462"/>
      <c r="U96" s="462"/>
    </row>
    <row r="97" spans="1:21">
      <c r="A97" s="72">
        <v>4</v>
      </c>
      <c r="B97" s="368" t="s">
        <v>164</v>
      </c>
      <c r="C97" s="74">
        <v>1175</v>
      </c>
      <c r="D97" s="68">
        <v>35</v>
      </c>
      <c r="E97" s="370" t="s">
        <v>83</v>
      </c>
      <c r="F97" s="74"/>
      <c r="G97" s="74"/>
      <c r="H97" s="353">
        <f>SUM(C97:G97)</f>
        <v>1210</v>
      </c>
      <c r="I97" s="283">
        <v>825</v>
      </c>
      <c r="J97" s="97">
        <f>H97/I97</f>
        <v>1.4666666666666666</v>
      </c>
      <c r="K97" s="357" t="s">
        <v>97</v>
      </c>
      <c r="L97" s="73" t="s">
        <v>97</v>
      </c>
      <c r="M97" s="73" t="s">
        <v>97</v>
      </c>
      <c r="N97" s="73" t="s">
        <v>97</v>
      </c>
      <c r="O97" s="73" t="s">
        <v>97</v>
      </c>
      <c r="P97" s="73">
        <f>SUM((IF(K97="=",0,IF(K97="+",1,-1)))+(IF(L97="=",0,IF(L97="+",1,-1)))+(IF(M97="=",0,IF(M97="+",1,-1)))+(IF(N97="=",0,IF(N97="+",1,-1)))+(IF(O97="=",0,IF(O97="+",1,-1))))</f>
        <v>0</v>
      </c>
      <c r="Q97" s="357" t="str">
        <f>IF(P97=0,"=",IF(P97&gt;0,"+","-"))</f>
        <v>=</v>
      </c>
      <c r="R97" s="87"/>
      <c r="S97" s="461" t="s">
        <v>134</v>
      </c>
      <c r="T97" s="461" t="s">
        <v>135</v>
      </c>
      <c r="U97" s="461" t="s">
        <v>186</v>
      </c>
    </row>
    <row r="98" spans="1:21" ht="3" customHeight="1" thickBot="1">
      <c r="A98" s="69"/>
      <c r="B98" s="356"/>
      <c r="C98" s="349"/>
      <c r="D98" s="70"/>
      <c r="E98" s="69"/>
      <c r="F98" s="70"/>
      <c r="G98" s="70"/>
      <c r="H98" s="71"/>
      <c r="I98" s="71"/>
      <c r="J98" s="71"/>
      <c r="K98" s="358"/>
      <c r="L98" s="71"/>
      <c r="M98" s="71"/>
      <c r="N98" s="71"/>
      <c r="O98" s="71"/>
      <c r="P98" s="71"/>
      <c r="Q98" s="71"/>
      <c r="R98" s="87"/>
      <c r="S98" s="71"/>
      <c r="T98" s="71"/>
      <c r="U98" s="441"/>
    </row>
    <row r="99" spans="1:21" ht="15.75" thickBot="1">
      <c r="A99" s="72">
        <v>5</v>
      </c>
      <c r="B99" s="368" t="s">
        <v>165</v>
      </c>
      <c r="C99" s="350">
        <v>1150</v>
      </c>
      <c r="D99" s="68">
        <v>35</v>
      </c>
      <c r="E99" s="370" t="s">
        <v>83</v>
      </c>
      <c r="F99" s="74"/>
      <c r="G99" s="74"/>
      <c r="H99" s="353">
        <f>SUM(C99:G99)</f>
        <v>1185</v>
      </c>
      <c r="I99" s="283">
        <v>800</v>
      </c>
      <c r="J99" s="97">
        <f>H99/I99</f>
        <v>1.48125</v>
      </c>
      <c r="K99" s="357" t="s">
        <v>97</v>
      </c>
      <c r="L99" s="73" t="s">
        <v>97</v>
      </c>
      <c r="M99" s="73" t="s">
        <v>97</v>
      </c>
      <c r="N99" s="73" t="s">
        <v>97</v>
      </c>
      <c r="O99" s="73" t="s">
        <v>97</v>
      </c>
      <c r="P99" s="73">
        <f>SUM((IF(K99="=",0,IF(K99="+",1,-1)))+(IF(L99="=",0,IF(L99="+",1,-1)))+(IF(M99="=",0,IF(M99="+",1,-1)))+(IF(N99="=",0,IF(N99="+",1,-1)))+(IF(O99="=",0,IF(O99="+",1,-1))))</f>
        <v>0</v>
      </c>
      <c r="Q99" s="357" t="str">
        <f>IF(P99=0,"=",IF(P99&gt;0,"+","-"))</f>
        <v>=</v>
      </c>
      <c r="R99" s="87"/>
      <c r="S99" s="376">
        <f>MIN(H91:H99)</f>
        <v>1160</v>
      </c>
      <c r="T99" s="377">
        <f>MAX(H91:H99)</f>
        <v>1305</v>
      </c>
      <c r="U99" s="375">
        <f>AVERAGE(H91:H99)</f>
        <v>1207</v>
      </c>
    </row>
    <row r="100" spans="1:21" ht="3" customHeight="1">
      <c r="A100" s="75"/>
      <c r="B100" s="76"/>
      <c r="C100" s="351"/>
      <c r="D100" s="78"/>
      <c r="E100" s="79"/>
      <c r="F100" s="79"/>
      <c r="G100" s="79"/>
      <c r="H100" s="351"/>
      <c r="I100" s="83"/>
      <c r="J100" s="82"/>
      <c r="K100" s="83"/>
      <c r="L100" s="83"/>
      <c r="M100" s="84"/>
      <c r="N100" s="84"/>
      <c r="O100" s="84"/>
      <c r="P100" s="84"/>
      <c r="Q100" s="83"/>
      <c r="R100" s="87"/>
      <c r="S100" s="87"/>
      <c r="T100" s="87"/>
      <c r="U100" s="87"/>
    </row>
    <row r="101" spans="1:21">
      <c r="A101" s="478"/>
      <c r="B101" s="87"/>
      <c r="C101" s="476"/>
      <c r="D101" s="87"/>
      <c r="E101" s="87"/>
      <c r="F101" s="87"/>
      <c r="G101" s="87"/>
      <c r="H101" s="476"/>
      <c r="I101" s="476"/>
      <c r="J101" s="476"/>
      <c r="K101" s="87"/>
      <c r="L101" s="87"/>
      <c r="M101" s="87"/>
      <c r="N101" s="87"/>
      <c r="O101" s="87"/>
      <c r="P101" s="87"/>
      <c r="Q101" s="477"/>
      <c r="R101" s="87"/>
      <c r="S101" s="87"/>
      <c r="T101" s="87"/>
      <c r="U101" s="87"/>
    </row>
    <row r="102" spans="1:21">
      <c r="A102" s="478"/>
      <c r="B102" s="87"/>
      <c r="C102" s="476"/>
      <c r="D102" s="87"/>
      <c r="E102" s="87"/>
      <c r="F102" s="87"/>
      <c r="G102" s="87"/>
      <c r="H102" s="476"/>
      <c r="I102" s="476"/>
      <c r="J102" s="476"/>
      <c r="K102" s="87"/>
      <c r="L102" s="87"/>
      <c r="M102" s="87"/>
      <c r="N102" s="87"/>
      <c r="O102" s="87"/>
      <c r="P102" s="87"/>
      <c r="Q102" s="477"/>
      <c r="R102" s="87"/>
      <c r="S102" s="87"/>
      <c r="T102" s="87"/>
      <c r="U102" s="87"/>
    </row>
    <row r="103" spans="1:21" ht="18.75">
      <c r="A103" s="475"/>
      <c r="B103" s="473"/>
      <c r="C103" s="474"/>
      <c r="D103" s="470"/>
      <c r="E103" s="470"/>
      <c r="F103" s="473"/>
      <c r="G103" s="470"/>
      <c r="H103" s="471"/>
      <c r="I103" s="472" t="s">
        <v>119</v>
      </c>
      <c r="J103" s="471"/>
      <c r="K103" s="470"/>
      <c r="L103" s="470"/>
      <c r="M103" s="470"/>
      <c r="N103" s="470"/>
      <c r="O103" s="470"/>
      <c r="P103" s="470"/>
      <c r="Q103" s="470"/>
      <c r="R103" s="87"/>
      <c r="S103" s="87"/>
      <c r="T103" s="87"/>
      <c r="U103" s="87"/>
    </row>
    <row r="104" spans="1:21">
      <c r="A104" s="457"/>
      <c r="B104" s="457"/>
      <c r="C104" s="372"/>
      <c r="D104" s="457"/>
      <c r="E104" s="457"/>
      <c r="F104" s="457"/>
      <c r="G104" s="457"/>
      <c r="H104" s="372"/>
      <c r="I104" s="372"/>
      <c r="J104" s="372"/>
      <c r="K104" s="457"/>
      <c r="L104" s="457"/>
      <c r="M104" s="457"/>
      <c r="N104" s="457"/>
      <c r="O104" s="457"/>
      <c r="P104" s="457"/>
      <c r="Q104" s="457"/>
      <c r="R104" s="87"/>
      <c r="S104" s="87"/>
      <c r="T104" s="87"/>
      <c r="U104" s="87"/>
    </row>
    <row r="105" spans="1:21">
      <c r="A105" s="365"/>
      <c r="B105" s="461"/>
      <c r="C105" s="365"/>
      <c r="D105" s="366" t="s">
        <v>180</v>
      </c>
      <c r="E105" s="461"/>
      <c r="F105" s="365"/>
      <c r="G105" s="366" t="s">
        <v>86</v>
      </c>
      <c r="H105" s="461" t="s">
        <v>87</v>
      </c>
      <c r="I105" s="461" t="s">
        <v>10</v>
      </c>
      <c r="J105" s="461" t="s">
        <v>88</v>
      </c>
      <c r="K105" s="363"/>
      <c r="L105" s="461" t="s">
        <v>193</v>
      </c>
      <c r="M105" s="461"/>
      <c r="N105" s="461" t="s">
        <v>179</v>
      </c>
      <c r="O105" s="461" t="s">
        <v>89</v>
      </c>
      <c r="P105" s="461"/>
      <c r="Q105" s="461" t="s">
        <v>90</v>
      </c>
      <c r="R105" s="87"/>
      <c r="S105" s="463"/>
      <c r="T105" s="461" t="s">
        <v>187</v>
      </c>
      <c r="U105" s="463"/>
    </row>
    <row r="106" spans="1:21" ht="15.75" thickBot="1">
      <c r="A106" s="66" t="s">
        <v>183</v>
      </c>
      <c r="B106" s="367" t="s">
        <v>182</v>
      </c>
      <c r="C106" s="66" t="s">
        <v>181</v>
      </c>
      <c r="D106" s="65" t="s">
        <v>81</v>
      </c>
      <c r="E106" s="67" t="s">
        <v>91</v>
      </c>
      <c r="F106" s="67" t="s">
        <v>185</v>
      </c>
      <c r="G106" s="65" t="s">
        <v>92</v>
      </c>
      <c r="H106" s="67" t="s">
        <v>5</v>
      </c>
      <c r="I106" s="67" t="s">
        <v>25</v>
      </c>
      <c r="J106" s="67" t="s">
        <v>177</v>
      </c>
      <c r="K106" s="364" t="s">
        <v>0</v>
      </c>
      <c r="L106" s="67" t="s">
        <v>178</v>
      </c>
      <c r="M106" s="67" t="s">
        <v>93</v>
      </c>
      <c r="N106" s="67" t="s">
        <v>94</v>
      </c>
      <c r="O106" s="67" t="s">
        <v>95</v>
      </c>
      <c r="P106" s="67"/>
      <c r="Q106" s="67" t="s">
        <v>96</v>
      </c>
      <c r="R106" s="87"/>
      <c r="S106" s="461" t="s">
        <v>134</v>
      </c>
      <c r="T106" s="461" t="s">
        <v>135</v>
      </c>
      <c r="U106" s="67" t="s">
        <v>186</v>
      </c>
    </row>
    <row r="107" spans="1:21" ht="15.75" thickBot="1">
      <c r="A107" s="90" t="s">
        <v>166</v>
      </c>
      <c r="B107" s="469" t="str">
        <f>$B$17</f>
        <v>Subject Project Name</v>
      </c>
      <c r="C107" s="373">
        <f>IF(S107&lt;T107,CONCATENATE(TEXT(S107,"$#,##0_);($#,##0)"), "to ", TEXT(T107,"$#,##0_);($#,##0)" )),S107)</f>
        <v>1550</v>
      </c>
      <c r="D107" s="68">
        <v>0</v>
      </c>
      <c r="E107" s="370" t="s">
        <v>83</v>
      </c>
      <c r="F107" s="350"/>
      <c r="G107" s="74" t="s">
        <v>133</v>
      </c>
      <c r="H107" s="353">
        <f>IF(S107&lt;T107,CONCATENATE(TEXT(S109,"$#,##0_);($#,##0)"), "to ", TEXT(T109,"$#,##0_);($#,##0)" )),C107)</f>
        <v>1550</v>
      </c>
      <c r="I107" s="283">
        <f>'Unit Mix Summary'!D14</f>
        <v>1100</v>
      </c>
      <c r="J107" s="372">
        <f>IF(S111&lt;T111,CONCATENATE(TEXT(S111,"$#,##0.00_);($#,##0.00)"), "to ", TEXT(T111,"$#,##0.00_);($#,##0.00)" )),U111)</f>
        <v>1.4090909090909092</v>
      </c>
      <c r="K107" s="468"/>
      <c r="L107" s="467"/>
      <c r="M107" s="467"/>
      <c r="N107" s="467"/>
      <c r="O107" s="467"/>
      <c r="P107" s="467"/>
      <c r="Q107" s="467"/>
      <c r="R107" s="87"/>
      <c r="S107" s="376">
        <f>'Rent Roll '!Y45</f>
        <v>1550</v>
      </c>
      <c r="T107" s="377">
        <f>'Rent Roll '!Y46</f>
        <v>1550</v>
      </c>
      <c r="U107" s="375">
        <f>'Rent Roll '!Y47</f>
        <v>1250</v>
      </c>
    </row>
    <row r="108" spans="1:21" ht="6.95" customHeight="1">
      <c r="A108" s="91"/>
      <c r="B108" s="359"/>
      <c r="C108" s="352"/>
      <c r="D108" s="92"/>
      <c r="E108" s="91"/>
      <c r="F108" s="92"/>
      <c r="G108" s="92"/>
      <c r="H108" s="93"/>
      <c r="I108" s="93"/>
      <c r="J108" s="93"/>
      <c r="K108" s="359"/>
      <c r="L108" s="91"/>
      <c r="M108" s="91"/>
      <c r="N108" s="91"/>
      <c r="O108" s="91"/>
      <c r="P108" s="91"/>
      <c r="Q108" s="91"/>
      <c r="R108" s="87"/>
      <c r="S108" s="465"/>
      <c r="T108" s="465"/>
      <c r="U108" s="465"/>
    </row>
    <row r="109" spans="1:21">
      <c r="A109" s="72">
        <v>1</v>
      </c>
      <c r="B109" s="368" t="s">
        <v>161</v>
      </c>
      <c r="C109" s="74">
        <v>1350</v>
      </c>
      <c r="D109" s="68"/>
      <c r="E109" s="370" t="s">
        <v>83</v>
      </c>
      <c r="F109" s="74"/>
      <c r="G109" s="74">
        <v>-25</v>
      </c>
      <c r="H109" s="353">
        <f>SUM(C109:G109)</f>
        <v>1325</v>
      </c>
      <c r="I109" s="283">
        <v>1050</v>
      </c>
      <c r="J109" s="97">
        <f>H109/I109</f>
        <v>1.2619047619047619</v>
      </c>
      <c r="K109" s="357" t="s">
        <v>97</v>
      </c>
      <c r="L109" s="73" t="s">
        <v>97</v>
      </c>
      <c r="M109" s="73" t="s">
        <v>97</v>
      </c>
      <c r="N109" s="73" t="s">
        <v>97</v>
      </c>
      <c r="O109" s="73" t="s">
        <v>97</v>
      </c>
      <c r="P109" s="73">
        <f>SUM((IF(K109="=",0,IF(K109="+",1,-1)))+(IF(L109="=",0,IF(L109="+",1,-1)))+(IF(M109="=",0,IF(M109="+",1,-1)))+(IF(N109="=",0,IF(N109="+",1,-1)))+(IF(O109="=",0,IF(O109="+",1,-1))))</f>
        <v>0</v>
      </c>
      <c r="Q109" s="357" t="str">
        <f>IF(P109=0,"=",IF(P109&gt;0,"+","-"))</f>
        <v>=</v>
      </c>
      <c r="R109" s="87"/>
      <c r="S109" s="399">
        <f>S107+SUM(D107:G107)</f>
        <v>1550</v>
      </c>
      <c r="T109" s="399">
        <f>T107+SUM(D107:G107)</f>
        <v>1550</v>
      </c>
      <c r="U109" s="399">
        <f>AVERAGE(S109:T109)</f>
        <v>1550</v>
      </c>
    </row>
    <row r="110" spans="1:21" ht="3" customHeight="1">
      <c r="A110" s="69"/>
      <c r="B110" s="356"/>
      <c r="C110" s="349"/>
      <c r="D110" s="70"/>
      <c r="E110" s="69"/>
      <c r="F110" s="70"/>
      <c r="G110" s="70"/>
      <c r="H110" s="71"/>
      <c r="I110" s="71"/>
      <c r="J110" s="371"/>
      <c r="K110" s="358"/>
      <c r="L110" s="71"/>
      <c r="M110" s="71"/>
      <c r="N110" s="71"/>
      <c r="O110" s="71"/>
      <c r="P110" s="71"/>
      <c r="Q110" s="71"/>
      <c r="R110" s="87"/>
      <c r="S110" s="464"/>
      <c r="T110" s="464"/>
      <c r="U110" s="464"/>
    </row>
    <row r="111" spans="1:21">
      <c r="A111" s="72">
        <v>2</v>
      </c>
      <c r="B111" s="368" t="s">
        <v>162</v>
      </c>
      <c r="C111" s="74">
        <v>1375</v>
      </c>
      <c r="D111" s="68"/>
      <c r="E111" s="370" t="s">
        <v>184</v>
      </c>
      <c r="F111" s="74">
        <v>25</v>
      </c>
      <c r="G111" s="74">
        <v>-25</v>
      </c>
      <c r="H111" s="353">
        <f>SUM(C111:G111)</f>
        <v>1375</v>
      </c>
      <c r="I111" s="283">
        <v>1075</v>
      </c>
      <c r="J111" s="97">
        <f>H111/I111</f>
        <v>1.2790697674418605</v>
      </c>
      <c r="K111" s="357" t="s">
        <v>97</v>
      </c>
      <c r="L111" s="73" t="s">
        <v>97</v>
      </c>
      <c r="M111" s="73" t="s">
        <v>97</v>
      </c>
      <c r="N111" s="73" t="s">
        <v>97</v>
      </c>
      <c r="O111" s="73" t="s">
        <v>97</v>
      </c>
      <c r="P111" s="73">
        <f>SUM((IF(K111="=",0,IF(K111="+",1,-1)))+(IF(L111="=",0,IF(L111="+",1,-1)))+(IF(M111="=",0,IF(M111="+",1,-1)))+(IF(N111="=",0,IF(N111="+",1,-1)))+(IF(O111="=",0,IF(O111="+",1,-1))))</f>
        <v>0</v>
      </c>
      <c r="Q111" s="357" t="str">
        <f>IF(P111=0,"=",IF(P111&gt;0,"+","-"))</f>
        <v>=</v>
      </c>
      <c r="R111" s="87"/>
      <c r="S111" s="401">
        <f>S109/I107</f>
        <v>1.4090909090909092</v>
      </c>
      <c r="T111" s="401">
        <f>T109/I107</f>
        <v>1.4090909090909092</v>
      </c>
      <c r="U111" s="401">
        <f>AVERAGE(S111:T111)</f>
        <v>1.4090909090909092</v>
      </c>
    </row>
    <row r="112" spans="1:21" ht="3" customHeight="1">
      <c r="A112" s="69"/>
      <c r="B112" s="356"/>
      <c r="C112" s="349"/>
      <c r="D112" s="70"/>
      <c r="E112" s="69"/>
      <c r="F112" s="70"/>
      <c r="G112" s="70"/>
      <c r="H112" s="71"/>
      <c r="I112" s="71"/>
      <c r="J112" s="371"/>
      <c r="K112" s="358"/>
      <c r="L112" s="71"/>
      <c r="M112" s="71"/>
      <c r="N112" s="71"/>
      <c r="O112" s="71"/>
      <c r="P112" s="71"/>
      <c r="Q112" s="71"/>
      <c r="R112" s="87"/>
      <c r="S112" s="87"/>
      <c r="T112" s="87"/>
      <c r="U112" s="87"/>
    </row>
    <row r="113" spans="1:21">
      <c r="A113" s="72">
        <v>3</v>
      </c>
      <c r="B113" s="368" t="s">
        <v>163</v>
      </c>
      <c r="C113" s="74">
        <v>1400</v>
      </c>
      <c r="D113" s="68"/>
      <c r="E113" s="370" t="s">
        <v>128</v>
      </c>
      <c r="F113" s="74">
        <v>50</v>
      </c>
      <c r="G113" s="74"/>
      <c r="H113" s="353">
        <f>SUM(C113:G113)</f>
        <v>1450</v>
      </c>
      <c r="I113" s="283">
        <v>1100</v>
      </c>
      <c r="J113" s="97">
        <f>H113/I113</f>
        <v>1.3181818181818181</v>
      </c>
      <c r="K113" s="357" t="s">
        <v>97</v>
      </c>
      <c r="L113" s="73" t="s">
        <v>97</v>
      </c>
      <c r="M113" s="73" t="s">
        <v>97</v>
      </c>
      <c r="N113" s="73" t="s">
        <v>97</v>
      </c>
      <c r="O113" s="73" t="s">
        <v>97</v>
      </c>
      <c r="P113" s="73">
        <f>SUM((IF(K113="=",0,IF(K113="+",1,-1)))+(IF(L113="=",0,IF(L113="+",1,-1)))+(IF(M113="=",0,IF(M113="+",1,-1)))+(IF(N113="=",0,IF(N113="+",1,-1)))+(IF(O113="=",0,IF(O113="+",1,-1))))</f>
        <v>0</v>
      </c>
      <c r="Q113" s="357" t="str">
        <f>IF(P113=0,"=",IF(P113&gt;0,"+","-"))</f>
        <v>=</v>
      </c>
      <c r="R113" s="87"/>
      <c r="S113" s="463"/>
      <c r="T113" s="461" t="s">
        <v>206</v>
      </c>
      <c r="U113" s="463"/>
    </row>
    <row r="114" spans="1:21" ht="3" customHeight="1">
      <c r="A114" s="69"/>
      <c r="B114" s="356"/>
      <c r="C114" s="349"/>
      <c r="D114" s="70"/>
      <c r="E114" s="69"/>
      <c r="F114" s="70"/>
      <c r="G114" s="70"/>
      <c r="H114" s="71"/>
      <c r="I114" s="71"/>
      <c r="J114" s="354"/>
      <c r="K114" s="358"/>
      <c r="L114" s="71"/>
      <c r="M114" s="71"/>
      <c r="N114" s="71"/>
      <c r="O114" s="71"/>
      <c r="P114" s="71"/>
      <c r="Q114" s="71"/>
      <c r="R114" s="87"/>
      <c r="S114" s="462">
        <f>O114</f>
        <v>0</v>
      </c>
      <c r="T114" s="462"/>
      <c r="U114" s="462"/>
    </row>
    <row r="115" spans="1:21">
      <c r="A115" s="72">
        <v>4</v>
      </c>
      <c r="B115" s="368" t="s">
        <v>164</v>
      </c>
      <c r="C115" s="74">
        <v>1375</v>
      </c>
      <c r="D115" s="68"/>
      <c r="E115" s="370" t="s">
        <v>83</v>
      </c>
      <c r="F115" s="74"/>
      <c r="G115" s="74"/>
      <c r="H115" s="353">
        <f>SUM(C115:G115)</f>
        <v>1375</v>
      </c>
      <c r="I115" s="283">
        <v>1075</v>
      </c>
      <c r="J115" s="97">
        <f>H115/I115</f>
        <v>1.2790697674418605</v>
      </c>
      <c r="K115" s="357" t="s">
        <v>97</v>
      </c>
      <c r="L115" s="73" t="s">
        <v>97</v>
      </c>
      <c r="M115" s="73" t="s">
        <v>97</v>
      </c>
      <c r="N115" s="73" t="s">
        <v>97</v>
      </c>
      <c r="O115" s="73" t="s">
        <v>97</v>
      </c>
      <c r="P115" s="73">
        <f>SUM((IF(K115="=",0,IF(K115="+",1,-1)))+(IF(L115="=",0,IF(L115="+",1,-1)))+(IF(M115="=",0,IF(M115="+",1,-1)))+(IF(N115="=",0,IF(N115="+",1,-1)))+(IF(O115="=",0,IF(O115="+",1,-1))))</f>
        <v>0</v>
      </c>
      <c r="Q115" s="357" t="str">
        <f>IF(P115=0,"=",IF(P115&gt;0,"+","-"))</f>
        <v>=</v>
      </c>
      <c r="R115" s="87"/>
      <c r="S115" s="461" t="s">
        <v>134</v>
      </c>
      <c r="T115" s="461" t="s">
        <v>135</v>
      </c>
      <c r="U115" s="461" t="s">
        <v>186</v>
      </c>
    </row>
    <row r="116" spans="1:21" ht="3" customHeight="1" thickBot="1">
      <c r="A116" s="69"/>
      <c r="B116" s="356"/>
      <c r="C116" s="349"/>
      <c r="D116" s="70"/>
      <c r="E116" s="69"/>
      <c r="F116" s="70"/>
      <c r="G116" s="70"/>
      <c r="H116" s="71"/>
      <c r="I116" s="71"/>
      <c r="J116" s="354"/>
      <c r="K116" s="358"/>
      <c r="L116" s="71"/>
      <c r="M116" s="71"/>
      <c r="N116" s="71"/>
      <c r="O116" s="71"/>
      <c r="P116" s="71"/>
      <c r="Q116" s="71"/>
      <c r="R116" s="87"/>
      <c r="S116" s="71"/>
      <c r="T116" s="71"/>
      <c r="U116" s="441"/>
    </row>
    <row r="117" spans="1:21" ht="15.75" thickBot="1">
      <c r="A117" s="72">
        <v>5</v>
      </c>
      <c r="B117" s="368" t="s">
        <v>165</v>
      </c>
      <c r="C117" s="350">
        <v>1350</v>
      </c>
      <c r="D117" s="68"/>
      <c r="E117" s="370" t="s">
        <v>83</v>
      </c>
      <c r="F117" s="74"/>
      <c r="G117" s="74"/>
      <c r="H117" s="353">
        <f>SUM(C117:G117)</f>
        <v>1350</v>
      </c>
      <c r="I117" s="283">
        <v>1050</v>
      </c>
      <c r="J117" s="97">
        <f>H117/I117</f>
        <v>1.2857142857142858</v>
      </c>
      <c r="K117" s="357" t="s">
        <v>97</v>
      </c>
      <c r="L117" s="73" t="s">
        <v>97</v>
      </c>
      <c r="M117" s="73" t="s">
        <v>97</v>
      </c>
      <c r="N117" s="73" t="s">
        <v>97</v>
      </c>
      <c r="O117" s="73" t="s">
        <v>97</v>
      </c>
      <c r="P117" s="73">
        <f>SUM((IF(K117="=",0,IF(K117="+",1,-1)))+(IF(L117="=",0,IF(L117="+",1,-1)))+(IF(M117="=",0,IF(M117="+",1,-1)))+(IF(N117="=",0,IF(N117="+",1,-1)))+(IF(O117="=",0,IF(O117="+",1,-1))))</f>
        <v>0</v>
      </c>
      <c r="Q117" s="357" t="str">
        <f>IF(P117=0,"=",IF(P117&gt;0,"+","-"))</f>
        <v>=</v>
      </c>
      <c r="R117" s="87"/>
      <c r="S117" s="376">
        <f>MIN(H109:H117)</f>
        <v>1325</v>
      </c>
      <c r="T117" s="377">
        <f>MAX(H109:H117)</f>
        <v>1450</v>
      </c>
      <c r="U117" s="375">
        <f>AVERAGE(H109:H117)</f>
        <v>1375</v>
      </c>
    </row>
    <row r="118" spans="1:21" ht="3" customHeight="1">
      <c r="A118" s="75"/>
      <c r="B118" s="76"/>
      <c r="C118" s="351"/>
      <c r="D118" s="78"/>
      <c r="E118" s="79"/>
      <c r="F118" s="79"/>
      <c r="G118" s="79"/>
      <c r="H118" s="351"/>
      <c r="I118" s="83"/>
      <c r="J118" s="82"/>
      <c r="K118" s="83"/>
      <c r="L118" s="83"/>
      <c r="M118" s="84"/>
      <c r="N118" s="84"/>
      <c r="O118" s="84"/>
      <c r="P118" s="84"/>
      <c r="Q118" s="83"/>
      <c r="R118" s="87"/>
      <c r="S118" s="87"/>
      <c r="T118" s="87"/>
      <c r="U118" s="87"/>
    </row>
    <row r="119" spans="1:21">
      <c r="A119" s="478"/>
      <c r="B119" s="87"/>
      <c r="C119" s="476"/>
      <c r="D119" s="87"/>
      <c r="E119" s="87"/>
      <c r="F119" s="87"/>
      <c r="G119" s="87"/>
      <c r="H119" s="476"/>
      <c r="I119" s="476"/>
      <c r="J119" s="476"/>
      <c r="K119" s="87"/>
      <c r="L119" s="87"/>
      <c r="M119" s="87"/>
      <c r="N119" s="87"/>
      <c r="O119" s="87"/>
      <c r="P119" s="87"/>
      <c r="Q119" s="477"/>
      <c r="R119" s="87"/>
      <c r="S119" s="87"/>
      <c r="T119" s="87"/>
      <c r="U119" s="87"/>
    </row>
    <row r="120" spans="1:21">
      <c r="A120" s="478"/>
      <c r="B120" s="87"/>
      <c r="C120" s="476"/>
      <c r="D120" s="87"/>
      <c r="E120" s="87"/>
      <c r="F120" s="87"/>
      <c r="G120" s="87"/>
      <c r="H120" s="476"/>
      <c r="I120" s="476"/>
      <c r="J120" s="476"/>
      <c r="K120" s="87"/>
      <c r="L120" s="87"/>
      <c r="M120" s="87"/>
      <c r="N120" s="87"/>
      <c r="O120" s="87"/>
      <c r="P120" s="87"/>
      <c r="Q120" s="477"/>
      <c r="R120" s="87"/>
      <c r="S120" s="87"/>
      <c r="T120" s="87"/>
      <c r="U120" s="87"/>
    </row>
    <row r="121" spans="1:21" ht="18.75">
      <c r="A121" s="475"/>
      <c r="B121" s="473"/>
      <c r="C121" s="474"/>
      <c r="D121" s="470"/>
      <c r="E121" s="470"/>
      <c r="F121" s="473"/>
      <c r="G121" s="470"/>
      <c r="H121" s="471"/>
      <c r="I121" s="472" t="s">
        <v>189</v>
      </c>
      <c r="J121" s="471"/>
      <c r="K121" s="470"/>
      <c r="L121" s="470"/>
      <c r="M121" s="470"/>
      <c r="N121" s="470"/>
      <c r="O121" s="470"/>
      <c r="P121" s="470"/>
      <c r="Q121" s="470"/>
      <c r="R121" s="87"/>
      <c r="S121" s="87"/>
      <c r="T121" s="87"/>
      <c r="U121" s="87"/>
    </row>
    <row r="122" spans="1:21">
      <c r="A122" s="457"/>
      <c r="B122" s="457"/>
      <c r="C122" s="372"/>
      <c r="D122" s="457"/>
      <c r="E122" s="457"/>
      <c r="F122" s="457"/>
      <c r="G122" s="457"/>
      <c r="H122" s="372"/>
      <c r="I122" s="372"/>
      <c r="J122" s="372"/>
      <c r="K122" s="457"/>
      <c r="L122" s="457"/>
      <c r="M122" s="457"/>
      <c r="N122" s="457"/>
      <c r="O122" s="457"/>
      <c r="P122" s="457"/>
      <c r="Q122" s="457"/>
      <c r="R122" s="87"/>
      <c r="S122" s="87"/>
      <c r="T122" s="87"/>
      <c r="U122" s="87"/>
    </row>
    <row r="123" spans="1:21">
      <c r="A123" s="365"/>
      <c r="B123" s="461"/>
      <c r="C123" s="365"/>
      <c r="D123" s="366" t="s">
        <v>180</v>
      </c>
      <c r="E123" s="461"/>
      <c r="F123" s="365"/>
      <c r="G123" s="366" t="s">
        <v>86</v>
      </c>
      <c r="H123" s="461" t="s">
        <v>87</v>
      </c>
      <c r="I123" s="461" t="s">
        <v>10</v>
      </c>
      <c r="J123" s="461" t="s">
        <v>88</v>
      </c>
      <c r="K123" s="363"/>
      <c r="L123" s="461" t="s">
        <v>193</v>
      </c>
      <c r="M123" s="461"/>
      <c r="N123" s="461" t="s">
        <v>179</v>
      </c>
      <c r="O123" s="461" t="s">
        <v>89</v>
      </c>
      <c r="P123" s="461"/>
      <c r="Q123" s="461" t="s">
        <v>90</v>
      </c>
      <c r="R123" s="87"/>
      <c r="S123" s="463"/>
      <c r="T123" s="461" t="s">
        <v>187</v>
      </c>
      <c r="U123" s="463"/>
    </row>
    <row r="124" spans="1:21" ht="15.75" thickBot="1">
      <c r="A124" s="66" t="s">
        <v>183</v>
      </c>
      <c r="B124" s="367" t="s">
        <v>182</v>
      </c>
      <c r="C124" s="66" t="s">
        <v>181</v>
      </c>
      <c r="D124" s="65" t="s">
        <v>81</v>
      </c>
      <c r="E124" s="67" t="s">
        <v>91</v>
      </c>
      <c r="F124" s="67" t="s">
        <v>185</v>
      </c>
      <c r="G124" s="65" t="s">
        <v>92</v>
      </c>
      <c r="H124" s="67" t="s">
        <v>5</v>
      </c>
      <c r="I124" s="67" t="s">
        <v>25</v>
      </c>
      <c r="J124" s="67" t="s">
        <v>177</v>
      </c>
      <c r="K124" s="364" t="s">
        <v>0</v>
      </c>
      <c r="L124" s="67" t="s">
        <v>178</v>
      </c>
      <c r="M124" s="67" t="s">
        <v>93</v>
      </c>
      <c r="N124" s="67" t="s">
        <v>94</v>
      </c>
      <c r="O124" s="67" t="s">
        <v>95</v>
      </c>
      <c r="P124" s="67"/>
      <c r="Q124" s="67" t="s">
        <v>96</v>
      </c>
      <c r="R124" s="87"/>
      <c r="S124" s="461" t="s">
        <v>134</v>
      </c>
      <c r="T124" s="461" t="s">
        <v>135</v>
      </c>
      <c r="U124" s="67" t="s">
        <v>186</v>
      </c>
    </row>
    <row r="125" spans="1:21" ht="15.75" thickBot="1">
      <c r="A125" s="90" t="s">
        <v>166</v>
      </c>
      <c r="B125" s="469" t="str">
        <f>$B$17</f>
        <v>Subject Project Name</v>
      </c>
      <c r="C125" s="373" t="str">
        <f>IF(S125&lt;T125,CONCATENATE(TEXT(S125,"$#,##0_);($#,##0)"), "to ", TEXT(T125,"$#,##0_);($#,##0)" )),S125)</f>
        <v xml:space="preserve">$1,575 to $1,675 </v>
      </c>
      <c r="D125" s="68">
        <v>0</v>
      </c>
      <c r="E125" s="370" t="s">
        <v>83</v>
      </c>
      <c r="F125" s="350"/>
      <c r="G125" s="74" t="s">
        <v>133</v>
      </c>
      <c r="H125" s="353" t="str">
        <f>IF(S125&lt;T125,CONCATENATE(TEXT(S127,"$#,##0_);($#,##0)"), "to ", TEXT(T127,"$#,##0_);($#,##0)" )),C125)</f>
        <v xml:space="preserve">$1,575 to $1,675 </v>
      </c>
      <c r="I125" s="283">
        <f>'Unit Mix Summary'!D15</f>
        <v>1200</v>
      </c>
      <c r="J125" s="372" t="str">
        <f>IF(S129&lt;T129,CONCATENATE(TEXT(S129,"$#,##0.00_);($#,##0.00)"), "to ", TEXT(T129,"$#,##0.00_);($#,##0.00)" )),U129)</f>
        <v xml:space="preserve">$1.31 to $1.40 </v>
      </c>
      <c r="K125" s="468"/>
      <c r="L125" s="467"/>
      <c r="M125" s="467"/>
      <c r="N125" s="467"/>
      <c r="O125" s="467"/>
      <c r="P125" s="467"/>
      <c r="Q125" s="467"/>
      <c r="R125" s="87"/>
      <c r="S125" s="376">
        <f>'Rent Roll '!Z45</f>
        <v>1575</v>
      </c>
      <c r="T125" s="377">
        <f>'Rent Roll '!Z46</f>
        <v>1675</v>
      </c>
      <c r="U125" s="375">
        <f>'Rent Roll '!Z47</f>
        <v>1616.6666666666667</v>
      </c>
    </row>
    <row r="126" spans="1:21" ht="6.95" customHeight="1">
      <c r="A126" s="91"/>
      <c r="B126" s="359"/>
      <c r="C126" s="352"/>
      <c r="D126" s="92"/>
      <c r="E126" s="91"/>
      <c r="F126" s="92"/>
      <c r="G126" s="92"/>
      <c r="H126" s="93"/>
      <c r="I126" s="93"/>
      <c r="J126" s="93"/>
      <c r="K126" s="359"/>
      <c r="L126" s="91"/>
      <c r="M126" s="91"/>
      <c r="N126" s="91"/>
      <c r="O126" s="91"/>
      <c r="P126" s="91"/>
      <c r="Q126" s="91"/>
      <c r="R126" s="87"/>
      <c r="S126" s="465"/>
      <c r="T126" s="465"/>
      <c r="U126" s="465"/>
    </row>
    <row r="127" spans="1:21">
      <c r="A127" s="72">
        <v>1</v>
      </c>
      <c r="B127" s="368" t="s">
        <v>161</v>
      </c>
      <c r="C127" s="74">
        <v>1350</v>
      </c>
      <c r="D127" s="68"/>
      <c r="E127" s="370" t="s">
        <v>83</v>
      </c>
      <c r="F127" s="74"/>
      <c r="G127" s="74">
        <v>-25</v>
      </c>
      <c r="H127" s="353">
        <f>SUM(C127:G127)</f>
        <v>1325</v>
      </c>
      <c r="I127" s="283">
        <v>1050</v>
      </c>
      <c r="J127" s="97">
        <f>H127/I127</f>
        <v>1.2619047619047619</v>
      </c>
      <c r="K127" s="357" t="s">
        <v>97</v>
      </c>
      <c r="L127" s="73" t="s">
        <v>97</v>
      </c>
      <c r="M127" s="73" t="s">
        <v>97</v>
      </c>
      <c r="N127" s="73" t="s">
        <v>97</v>
      </c>
      <c r="O127" s="73" t="s">
        <v>97</v>
      </c>
      <c r="P127" s="73">
        <f>SUM((IF(K127="=",0,IF(K127="+",1,-1)))+(IF(L127="=",0,IF(L127="+",1,-1)))+(IF(M127="=",0,IF(M127="+",1,-1)))+(IF(N127="=",0,IF(N127="+",1,-1)))+(IF(O127="=",0,IF(O127="+",1,-1))))</f>
        <v>0</v>
      </c>
      <c r="Q127" s="357" t="str">
        <f>IF(P127=0,"=",IF(P127&gt;0,"+","-"))</f>
        <v>=</v>
      </c>
      <c r="R127" s="87"/>
      <c r="S127" s="399">
        <f>S125+SUM(D125:G125)</f>
        <v>1575</v>
      </c>
      <c r="T127" s="399">
        <f>T125+SUM(D125:G125)</f>
        <v>1675</v>
      </c>
      <c r="U127" s="399">
        <f>AVERAGE(S127:T127)</f>
        <v>1625</v>
      </c>
    </row>
    <row r="128" spans="1:21" ht="3" customHeight="1">
      <c r="A128" s="69"/>
      <c r="B128" s="356"/>
      <c r="C128" s="349"/>
      <c r="D128" s="70"/>
      <c r="E128" s="69"/>
      <c r="F128" s="70"/>
      <c r="G128" s="70"/>
      <c r="H128" s="71"/>
      <c r="I128" s="71"/>
      <c r="J128" s="371"/>
      <c r="K128" s="358"/>
      <c r="L128" s="71"/>
      <c r="M128" s="71"/>
      <c r="N128" s="71"/>
      <c r="O128" s="71"/>
      <c r="P128" s="71"/>
      <c r="Q128" s="71"/>
      <c r="R128" s="87"/>
      <c r="S128" s="464"/>
      <c r="T128" s="464"/>
      <c r="U128" s="464"/>
    </row>
    <row r="129" spans="1:21">
      <c r="A129" s="72">
        <v>2</v>
      </c>
      <c r="B129" s="368" t="s">
        <v>162</v>
      </c>
      <c r="C129" s="74">
        <v>1375</v>
      </c>
      <c r="D129" s="68"/>
      <c r="E129" s="370" t="s">
        <v>184</v>
      </c>
      <c r="F129" s="74">
        <v>25</v>
      </c>
      <c r="G129" s="74">
        <v>-25</v>
      </c>
      <c r="H129" s="353">
        <f>SUM(C129:G129)</f>
        <v>1375</v>
      </c>
      <c r="I129" s="283">
        <v>1075</v>
      </c>
      <c r="J129" s="97">
        <f>H129/I129</f>
        <v>1.2790697674418605</v>
      </c>
      <c r="K129" s="357" t="s">
        <v>97</v>
      </c>
      <c r="L129" s="73" t="s">
        <v>97</v>
      </c>
      <c r="M129" s="73" t="s">
        <v>97</v>
      </c>
      <c r="N129" s="73" t="s">
        <v>97</v>
      </c>
      <c r="O129" s="73" t="s">
        <v>97</v>
      </c>
      <c r="P129" s="73">
        <f>SUM((IF(K129="=",0,IF(K129="+",1,-1)))+(IF(L129="=",0,IF(L129="+",1,-1)))+(IF(M129="=",0,IF(M129="+",1,-1)))+(IF(N129="=",0,IF(N129="+",1,-1)))+(IF(O129="=",0,IF(O129="+",1,-1))))</f>
        <v>0</v>
      </c>
      <c r="Q129" s="357" t="str">
        <f>IF(P129=0,"=",IF(P129&gt;0,"+","-"))</f>
        <v>=</v>
      </c>
      <c r="R129" s="87"/>
      <c r="S129" s="401">
        <f>S127/I125</f>
        <v>1.3125</v>
      </c>
      <c r="T129" s="401">
        <f>T127/I125</f>
        <v>1.3958333333333333</v>
      </c>
      <c r="U129" s="401">
        <f>AVERAGE(S129:T129)</f>
        <v>1.3541666666666665</v>
      </c>
    </row>
    <row r="130" spans="1:21" ht="3" customHeight="1">
      <c r="A130" s="69"/>
      <c r="B130" s="356"/>
      <c r="C130" s="349"/>
      <c r="D130" s="70"/>
      <c r="E130" s="69"/>
      <c r="F130" s="70"/>
      <c r="G130" s="70"/>
      <c r="H130" s="71"/>
      <c r="I130" s="71"/>
      <c r="J130" s="371"/>
      <c r="K130" s="358"/>
      <c r="L130" s="71"/>
      <c r="M130" s="71"/>
      <c r="N130" s="71"/>
      <c r="O130" s="71"/>
      <c r="P130" s="71"/>
      <c r="Q130" s="71"/>
      <c r="R130" s="87"/>
      <c r="S130" s="87"/>
      <c r="T130" s="87"/>
      <c r="U130" s="87"/>
    </row>
    <row r="131" spans="1:21">
      <c r="A131" s="72">
        <v>3</v>
      </c>
      <c r="B131" s="368" t="s">
        <v>163</v>
      </c>
      <c r="C131" s="74">
        <v>1400</v>
      </c>
      <c r="D131" s="68"/>
      <c r="E131" s="370" t="s">
        <v>128</v>
      </c>
      <c r="F131" s="74">
        <v>50</v>
      </c>
      <c r="G131" s="74"/>
      <c r="H131" s="353">
        <f>SUM(C131:G131)</f>
        <v>1450</v>
      </c>
      <c r="I131" s="283">
        <v>1100</v>
      </c>
      <c r="J131" s="97">
        <f>H131/I131</f>
        <v>1.3181818181818181</v>
      </c>
      <c r="K131" s="357" t="s">
        <v>97</v>
      </c>
      <c r="L131" s="73" t="s">
        <v>97</v>
      </c>
      <c r="M131" s="73" t="s">
        <v>97</v>
      </c>
      <c r="N131" s="73" t="s">
        <v>97</v>
      </c>
      <c r="O131" s="73" t="s">
        <v>97</v>
      </c>
      <c r="P131" s="73">
        <f>SUM((IF(K131="=",0,IF(K131="+",1,-1)))+(IF(L131="=",0,IF(L131="+",1,-1)))+(IF(M131="=",0,IF(M131="+",1,-1)))+(IF(N131="=",0,IF(N131="+",1,-1)))+(IF(O131="=",0,IF(O131="+",1,-1))))</f>
        <v>0</v>
      </c>
      <c r="Q131" s="357" t="str">
        <f>IF(P131=0,"=",IF(P131&gt;0,"+","-"))</f>
        <v>=</v>
      </c>
      <c r="R131" s="87"/>
      <c r="S131" s="463"/>
      <c r="T131" s="461" t="s">
        <v>206</v>
      </c>
      <c r="U131" s="463"/>
    </row>
    <row r="132" spans="1:21" ht="3" customHeight="1">
      <c r="A132" s="69"/>
      <c r="B132" s="356"/>
      <c r="C132" s="349"/>
      <c r="D132" s="70"/>
      <c r="E132" s="69"/>
      <c r="F132" s="70"/>
      <c r="G132" s="70"/>
      <c r="H132" s="71"/>
      <c r="I132" s="71"/>
      <c r="J132" s="354"/>
      <c r="K132" s="358"/>
      <c r="L132" s="71"/>
      <c r="M132" s="71"/>
      <c r="N132" s="71"/>
      <c r="O132" s="71"/>
      <c r="P132" s="71"/>
      <c r="Q132" s="71"/>
      <c r="R132" s="87"/>
      <c r="S132" s="462">
        <f>O132</f>
        <v>0</v>
      </c>
      <c r="T132" s="462"/>
      <c r="U132" s="462"/>
    </row>
    <row r="133" spans="1:21">
      <c r="A133" s="72">
        <v>4</v>
      </c>
      <c r="B133" s="368" t="s">
        <v>164</v>
      </c>
      <c r="C133" s="74">
        <v>1375</v>
      </c>
      <c r="D133" s="68"/>
      <c r="E133" s="370" t="s">
        <v>83</v>
      </c>
      <c r="F133" s="74"/>
      <c r="G133" s="74"/>
      <c r="H133" s="353">
        <f>SUM(C133:G133)</f>
        <v>1375</v>
      </c>
      <c r="I133" s="283">
        <v>1075</v>
      </c>
      <c r="J133" s="97">
        <f>H133/I133</f>
        <v>1.2790697674418605</v>
      </c>
      <c r="K133" s="357" t="s">
        <v>97</v>
      </c>
      <c r="L133" s="73" t="s">
        <v>97</v>
      </c>
      <c r="M133" s="73" t="s">
        <v>97</v>
      </c>
      <c r="N133" s="73" t="s">
        <v>97</v>
      </c>
      <c r="O133" s="73" t="s">
        <v>97</v>
      </c>
      <c r="P133" s="73">
        <f>SUM((IF(K133="=",0,IF(K133="+",1,-1)))+(IF(L133="=",0,IF(L133="+",1,-1)))+(IF(M133="=",0,IF(M133="+",1,-1)))+(IF(N133="=",0,IF(N133="+",1,-1)))+(IF(O133="=",0,IF(O133="+",1,-1))))</f>
        <v>0</v>
      </c>
      <c r="Q133" s="357" t="str">
        <f>IF(P133=0,"=",IF(P133&gt;0,"+","-"))</f>
        <v>=</v>
      </c>
      <c r="R133" s="87"/>
      <c r="S133" s="461" t="s">
        <v>134</v>
      </c>
      <c r="T133" s="461" t="s">
        <v>135</v>
      </c>
      <c r="U133" s="461" t="s">
        <v>186</v>
      </c>
    </row>
    <row r="134" spans="1:21" ht="3" customHeight="1" thickBot="1">
      <c r="A134" s="69"/>
      <c r="B134" s="356"/>
      <c r="C134" s="349"/>
      <c r="D134" s="70"/>
      <c r="E134" s="69"/>
      <c r="F134" s="70"/>
      <c r="G134" s="70"/>
      <c r="H134" s="71"/>
      <c r="I134" s="71"/>
      <c r="J134" s="354"/>
      <c r="K134" s="358"/>
      <c r="L134" s="71"/>
      <c r="M134" s="71"/>
      <c r="N134" s="71"/>
      <c r="O134" s="71"/>
      <c r="P134" s="71"/>
      <c r="Q134" s="71"/>
      <c r="R134" s="87"/>
      <c r="S134" s="71"/>
      <c r="T134" s="71"/>
      <c r="U134" s="441"/>
    </row>
    <row r="135" spans="1:21" ht="14.45" customHeight="1" thickBot="1">
      <c r="A135" s="72">
        <v>5</v>
      </c>
      <c r="B135" s="368" t="s">
        <v>165</v>
      </c>
      <c r="C135" s="350">
        <v>1350</v>
      </c>
      <c r="D135" s="68"/>
      <c r="E135" s="370" t="s">
        <v>83</v>
      </c>
      <c r="F135" s="74"/>
      <c r="G135" s="74"/>
      <c r="H135" s="353">
        <f>SUM(C135:G135)</f>
        <v>1350</v>
      </c>
      <c r="I135" s="283">
        <v>1050</v>
      </c>
      <c r="J135" s="97">
        <f>H135/I135</f>
        <v>1.2857142857142858</v>
      </c>
      <c r="K135" s="357" t="s">
        <v>97</v>
      </c>
      <c r="L135" s="73" t="s">
        <v>97</v>
      </c>
      <c r="M135" s="73" t="s">
        <v>97</v>
      </c>
      <c r="N135" s="73" t="s">
        <v>97</v>
      </c>
      <c r="O135" s="73" t="s">
        <v>97</v>
      </c>
      <c r="P135" s="73">
        <f>SUM((IF(K135="=",0,IF(K135="+",1,-1)))+(IF(L135="=",0,IF(L135="+",1,-1)))+(IF(M135="=",0,IF(M135="+",1,-1)))+(IF(N135="=",0,IF(N135="+",1,-1)))+(IF(O135="=",0,IF(O135="+",1,-1))))</f>
        <v>0</v>
      </c>
      <c r="Q135" s="357" t="str">
        <f>IF(P135=0,"=",IF(P135&gt;0,"+","-"))</f>
        <v>=</v>
      </c>
      <c r="R135" s="87"/>
      <c r="S135" s="376">
        <f>MIN(H127:H135)</f>
        <v>1325</v>
      </c>
      <c r="T135" s="377">
        <f>MAX(H127:H135)</f>
        <v>1450</v>
      </c>
      <c r="U135" s="375">
        <f>AVERAGE(H127:H135)</f>
        <v>1375</v>
      </c>
    </row>
    <row r="136" spans="1:21" ht="3" customHeight="1">
      <c r="A136" s="75"/>
      <c r="B136" s="76"/>
      <c r="C136" s="351"/>
      <c r="D136" s="78"/>
      <c r="E136" s="79"/>
      <c r="F136" s="79"/>
      <c r="G136" s="79"/>
      <c r="H136" s="351"/>
      <c r="I136" s="83"/>
      <c r="J136" s="82"/>
      <c r="K136" s="83"/>
      <c r="L136" s="83"/>
      <c r="M136" s="84"/>
      <c r="N136" s="84"/>
      <c r="O136" s="84"/>
      <c r="P136" s="84"/>
      <c r="Q136" s="83"/>
      <c r="R136" s="87"/>
      <c r="S136" s="87"/>
      <c r="T136" s="87"/>
      <c r="U136" s="87"/>
    </row>
    <row r="137" spans="1:21">
      <c r="A137" s="460"/>
      <c r="B137" s="457"/>
      <c r="C137" s="372"/>
      <c r="D137" s="459"/>
      <c r="E137" s="459"/>
      <c r="F137" s="458"/>
      <c r="G137" s="458"/>
      <c r="H137" s="372"/>
      <c r="I137" s="372"/>
      <c r="J137" s="372"/>
      <c r="K137" s="457"/>
      <c r="L137" s="457"/>
      <c r="M137" s="457"/>
      <c r="N137" s="457"/>
      <c r="O137" s="457"/>
      <c r="P137" s="457"/>
      <c r="Q137" s="457"/>
      <c r="R137" s="87"/>
      <c r="S137" s="87"/>
      <c r="T137" s="87"/>
      <c r="U137" s="87"/>
    </row>
    <row r="138" spans="1:21">
      <c r="A138" s="87"/>
      <c r="B138" s="87"/>
      <c r="C138" s="476"/>
      <c r="D138" s="87"/>
      <c r="E138" s="87"/>
      <c r="F138" s="87"/>
      <c r="G138" s="87"/>
      <c r="H138" s="476"/>
      <c r="I138" s="476"/>
      <c r="J138" s="476"/>
      <c r="K138" s="87"/>
      <c r="L138" s="87"/>
      <c r="M138" s="87"/>
      <c r="N138" s="87"/>
      <c r="O138" s="87"/>
      <c r="P138" s="87"/>
      <c r="Q138" s="87"/>
      <c r="R138" s="87"/>
      <c r="S138" s="87"/>
      <c r="T138" s="87"/>
      <c r="U138" s="87"/>
    </row>
    <row r="139" spans="1:21" ht="18.75">
      <c r="A139" s="475"/>
      <c r="B139" s="473"/>
      <c r="C139" s="474"/>
      <c r="D139" s="470"/>
      <c r="E139" s="470"/>
      <c r="F139" s="473"/>
      <c r="G139" s="470"/>
      <c r="H139" s="471"/>
      <c r="I139" s="472" t="s">
        <v>148</v>
      </c>
      <c r="J139" s="471"/>
      <c r="K139" s="470"/>
      <c r="L139" s="470"/>
      <c r="M139" s="470"/>
      <c r="N139" s="470"/>
      <c r="O139" s="470"/>
      <c r="P139" s="470"/>
      <c r="Q139" s="470"/>
      <c r="R139" s="87"/>
      <c r="S139" s="87"/>
      <c r="T139" s="87"/>
      <c r="U139" s="87"/>
    </row>
    <row r="140" spans="1:21">
      <c r="A140" s="457"/>
      <c r="B140" s="457"/>
      <c r="C140" s="372"/>
      <c r="D140" s="457"/>
      <c r="E140" s="457"/>
      <c r="F140" s="457"/>
      <c r="G140" s="457"/>
      <c r="H140" s="372"/>
      <c r="I140" s="372"/>
      <c r="J140" s="372"/>
      <c r="K140" s="457"/>
      <c r="L140" s="457"/>
      <c r="M140" s="457"/>
      <c r="N140" s="457"/>
      <c r="O140" s="457"/>
      <c r="P140" s="457"/>
      <c r="Q140" s="457"/>
      <c r="R140" s="87"/>
      <c r="S140" s="87"/>
      <c r="T140" s="87"/>
      <c r="U140" s="87"/>
    </row>
    <row r="141" spans="1:21">
      <c r="A141" s="365"/>
      <c r="B141" s="461"/>
      <c r="C141" s="365"/>
      <c r="D141" s="366" t="s">
        <v>180</v>
      </c>
      <c r="E141" s="461"/>
      <c r="F141" s="365"/>
      <c r="G141" s="366" t="s">
        <v>86</v>
      </c>
      <c r="H141" s="461" t="s">
        <v>87</v>
      </c>
      <c r="I141" s="461" t="s">
        <v>10</v>
      </c>
      <c r="J141" s="461" t="s">
        <v>88</v>
      </c>
      <c r="K141" s="363"/>
      <c r="L141" s="461" t="s">
        <v>193</v>
      </c>
      <c r="M141" s="461"/>
      <c r="N141" s="461" t="s">
        <v>179</v>
      </c>
      <c r="O141" s="461" t="s">
        <v>89</v>
      </c>
      <c r="P141" s="461"/>
      <c r="Q141" s="461" t="s">
        <v>90</v>
      </c>
      <c r="R141" s="87"/>
      <c r="S141" s="463"/>
      <c r="T141" s="461" t="s">
        <v>187</v>
      </c>
      <c r="U141" s="463"/>
    </row>
    <row r="142" spans="1:21" ht="15.75" thickBot="1">
      <c r="A142" s="66" t="s">
        <v>183</v>
      </c>
      <c r="B142" s="367" t="s">
        <v>182</v>
      </c>
      <c r="C142" s="66" t="s">
        <v>181</v>
      </c>
      <c r="D142" s="65" t="s">
        <v>81</v>
      </c>
      <c r="E142" s="67" t="s">
        <v>91</v>
      </c>
      <c r="F142" s="67" t="s">
        <v>185</v>
      </c>
      <c r="G142" s="65" t="s">
        <v>92</v>
      </c>
      <c r="H142" s="67" t="s">
        <v>5</v>
      </c>
      <c r="I142" s="67" t="s">
        <v>25</v>
      </c>
      <c r="J142" s="67" t="s">
        <v>177</v>
      </c>
      <c r="K142" s="364" t="s">
        <v>0</v>
      </c>
      <c r="L142" s="67" t="s">
        <v>178</v>
      </c>
      <c r="M142" s="67" t="s">
        <v>93</v>
      </c>
      <c r="N142" s="67" t="s">
        <v>94</v>
      </c>
      <c r="O142" s="67" t="s">
        <v>95</v>
      </c>
      <c r="P142" s="67"/>
      <c r="Q142" s="67" t="s">
        <v>96</v>
      </c>
      <c r="R142" s="87"/>
      <c r="S142" s="461" t="s">
        <v>176</v>
      </c>
      <c r="T142" s="461" t="s">
        <v>175</v>
      </c>
      <c r="U142" s="67" t="s">
        <v>186</v>
      </c>
    </row>
    <row r="143" spans="1:21" ht="15.75" thickBot="1">
      <c r="A143" s="90" t="s">
        <v>166</v>
      </c>
      <c r="B143" s="469" t="str">
        <f>$B$17</f>
        <v>Subject Project Name</v>
      </c>
      <c r="C143" s="373">
        <f>IF(S143&lt;T143,CONCATENATE(TEXT(S143,"$#,##0_);($#,##0)"), "to ", TEXT(T143,"$#,##0_);($#,##0)" )),S143)</f>
        <v>1700</v>
      </c>
      <c r="D143" s="68">
        <v>0</v>
      </c>
      <c r="E143" s="370" t="s">
        <v>83</v>
      </c>
      <c r="F143" s="350"/>
      <c r="G143" s="74" t="s">
        <v>133</v>
      </c>
      <c r="H143" s="353">
        <f>IF(S143&lt;T143,CONCATENATE(TEXT(S145,"$#,##0_);($#,##0)"), "to ", TEXT(T145,"$#,##0_);($#,##0)" )),C143)</f>
        <v>1700</v>
      </c>
      <c r="I143" s="283">
        <f>'Unit Mix Summary'!D16</f>
        <v>1400</v>
      </c>
      <c r="J143" s="372">
        <f>IF(S147&lt;T147,CONCATENATE(TEXT(S147,"$#,##0.00_);($#,##0.00)"), "to ", TEXT(T147,"$#,##0.00_);($#,##0.00)" )),U147)</f>
        <v>1.2142857142857142</v>
      </c>
      <c r="K143" s="468"/>
      <c r="L143" s="467"/>
      <c r="M143" s="467"/>
      <c r="N143" s="467"/>
      <c r="O143" s="467"/>
      <c r="P143" s="467"/>
      <c r="Q143" s="467"/>
      <c r="R143" s="87"/>
      <c r="S143" s="376">
        <f>'Rent Roll '!AA45</f>
        <v>1700</v>
      </c>
      <c r="T143" s="377">
        <f>'Rent Roll '!AA46</f>
        <v>1700</v>
      </c>
      <c r="U143" s="375">
        <f>'Rent Roll '!AA47</f>
        <v>1700</v>
      </c>
    </row>
    <row r="144" spans="1:21" ht="6.95" customHeight="1">
      <c r="A144" s="91"/>
      <c r="B144" s="359"/>
      <c r="C144" s="352"/>
      <c r="D144" s="92"/>
      <c r="E144" s="91"/>
      <c r="F144" s="92"/>
      <c r="G144" s="92"/>
      <c r="H144" s="93"/>
      <c r="I144" s="93"/>
      <c r="J144" s="93"/>
      <c r="K144" s="359"/>
      <c r="L144" s="91"/>
      <c r="M144" s="91"/>
      <c r="N144" s="91"/>
      <c r="O144" s="91"/>
      <c r="P144" s="91"/>
      <c r="Q144" s="91"/>
      <c r="R144" s="87"/>
      <c r="S144" s="466"/>
      <c r="T144" s="466"/>
      <c r="U144" s="465"/>
    </row>
    <row r="145" spans="1:21">
      <c r="A145" s="72">
        <v>1</v>
      </c>
      <c r="B145" s="368" t="s">
        <v>161</v>
      </c>
      <c r="C145" s="74">
        <v>1450</v>
      </c>
      <c r="D145" s="68"/>
      <c r="E145" s="370" t="s">
        <v>83</v>
      </c>
      <c r="F145" s="74"/>
      <c r="G145" s="74">
        <v>-25</v>
      </c>
      <c r="H145" s="353">
        <f>SUM(C145:G145)</f>
        <v>1425</v>
      </c>
      <c r="I145" s="283">
        <v>1350</v>
      </c>
      <c r="J145" s="97">
        <f>H145/I145</f>
        <v>1.0555555555555556</v>
      </c>
      <c r="K145" s="357" t="s">
        <v>97</v>
      </c>
      <c r="L145" s="73" t="s">
        <v>97</v>
      </c>
      <c r="M145" s="73" t="s">
        <v>97</v>
      </c>
      <c r="N145" s="73" t="s">
        <v>97</v>
      </c>
      <c r="O145" s="73" t="s">
        <v>97</v>
      </c>
      <c r="P145" s="73">
        <f>SUM((IF(K145="=",0,IF(K145="+",1,-1)))+(IF(L145="=",0,IF(L145="+",1,-1)))+(IF(M145="=",0,IF(M145="+",1,-1)))+(IF(N145="=",0,IF(N145="+",1,-1)))+(IF(O145="=",0,IF(O145="+",1,-1))))</f>
        <v>0</v>
      </c>
      <c r="Q145" s="357" t="str">
        <f>IF(P145=0,"=",IF(P145&gt;0,"+","-"))</f>
        <v>=</v>
      </c>
      <c r="R145" s="87"/>
      <c r="S145" s="399">
        <f>S143+SUM(D143:G143)</f>
        <v>1700</v>
      </c>
      <c r="T145" s="399">
        <f>T143+SUM(D143:G143)</f>
        <v>1700</v>
      </c>
      <c r="U145" s="399">
        <f>AVERAGE(S145:T145)</f>
        <v>1700</v>
      </c>
    </row>
    <row r="146" spans="1:21" ht="3" customHeight="1">
      <c r="A146" s="69"/>
      <c r="B146" s="356"/>
      <c r="C146" s="349"/>
      <c r="D146" s="70"/>
      <c r="E146" s="69"/>
      <c r="F146" s="70"/>
      <c r="G146" s="70"/>
      <c r="H146" s="71"/>
      <c r="I146" s="71"/>
      <c r="J146" s="371"/>
      <c r="K146" s="358"/>
      <c r="L146" s="71"/>
      <c r="M146" s="71"/>
      <c r="N146" s="71"/>
      <c r="O146" s="71"/>
      <c r="P146" s="71"/>
      <c r="Q146" s="71"/>
      <c r="R146" s="87"/>
      <c r="S146" s="464"/>
      <c r="T146" s="464"/>
      <c r="U146" s="464"/>
    </row>
    <row r="147" spans="1:21">
      <c r="A147" s="72">
        <v>2</v>
      </c>
      <c r="B147" s="368" t="s">
        <v>162</v>
      </c>
      <c r="C147" s="74">
        <v>1475</v>
      </c>
      <c r="D147" s="68"/>
      <c r="E147" s="370" t="s">
        <v>184</v>
      </c>
      <c r="F147" s="74">
        <v>25</v>
      </c>
      <c r="G147" s="74">
        <v>-25</v>
      </c>
      <c r="H147" s="353">
        <f>SUM(C147:G147)</f>
        <v>1475</v>
      </c>
      <c r="I147" s="283">
        <v>1375</v>
      </c>
      <c r="J147" s="97">
        <f>H147/I147</f>
        <v>1.0727272727272728</v>
      </c>
      <c r="K147" s="357" t="s">
        <v>97</v>
      </c>
      <c r="L147" s="73" t="s">
        <v>97</v>
      </c>
      <c r="M147" s="73" t="s">
        <v>97</v>
      </c>
      <c r="N147" s="73" t="s">
        <v>97</v>
      </c>
      <c r="O147" s="73" t="s">
        <v>97</v>
      </c>
      <c r="P147" s="73">
        <f>SUM((IF(K147="=",0,IF(K147="+",1,-1)))+(IF(L147="=",0,IF(L147="+",1,-1)))+(IF(M147="=",0,IF(M147="+",1,-1)))+(IF(N147="=",0,IF(N147="+",1,-1)))+(IF(O147="=",0,IF(O147="+",1,-1))))</f>
        <v>0</v>
      </c>
      <c r="Q147" s="357" t="str">
        <f>IF(P147=0,"=",IF(P147&gt;0,"+","-"))</f>
        <v>=</v>
      </c>
      <c r="R147" s="87"/>
      <c r="S147" s="401">
        <f>S145/I143</f>
        <v>1.2142857142857142</v>
      </c>
      <c r="T147" s="401">
        <f>T145/I143</f>
        <v>1.2142857142857142</v>
      </c>
      <c r="U147" s="401">
        <f>AVERAGE(S147:T147)</f>
        <v>1.2142857142857142</v>
      </c>
    </row>
    <row r="148" spans="1:21" ht="3" customHeight="1">
      <c r="A148" s="69"/>
      <c r="B148" s="356"/>
      <c r="C148" s="349"/>
      <c r="D148" s="70"/>
      <c r="E148" s="69"/>
      <c r="F148" s="70"/>
      <c r="G148" s="70"/>
      <c r="H148" s="71"/>
      <c r="I148" s="71"/>
      <c r="J148" s="371"/>
      <c r="K148" s="358"/>
      <c r="L148" s="71"/>
      <c r="M148" s="71"/>
      <c r="N148" s="71"/>
      <c r="O148" s="71"/>
      <c r="P148" s="71"/>
      <c r="Q148" s="71"/>
      <c r="R148" s="87"/>
      <c r="S148" s="87"/>
      <c r="T148" s="87"/>
      <c r="U148" s="87"/>
    </row>
    <row r="149" spans="1:21">
      <c r="A149" s="72">
        <v>3</v>
      </c>
      <c r="B149" s="368" t="s">
        <v>163</v>
      </c>
      <c r="C149" s="74">
        <v>1500</v>
      </c>
      <c r="D149" s="68"/>
      <c r="E149" s="370" t="s">
        <v>128</v>
      </c>
      <c r="F149" s="74">
        <v>50</v>
      </c>
      <c r="G149" s="74"/>
      <c r="H149" s="353">
        <f>SUM(C149:G149)</f>
        <v>1550</v>
      </c>
      <c r="I149" s="283">
        <v>1400</v>
      </c>
      <c r="J149" s="97">
        <f>H149/I149</f>
        <v>1.1071428571428572</v>
      </c>
      <c r="K149" s="357" t="s">
        <v>97</v>
      </c>
      <c r="L149" s="73" t="s">
        <v>97</v>
      </c>
      <c r="M149" s="73" t="s">
        <v>97</v>
      </c>
      <c r="N149" s="73" t="s">
        <v>97</v>
      </c>
      <c r="O149" s="73" t="s">
        <v>97</v>
      </c>
      <c r="P149" s="73">
        <f>SUM((IF(K149="=",0,IF(K149="+",1,-1)))+(IF(L149="=",0,IF(L149="+",1,-1)))+(IF(M149="=",0,IF(M149="+",1,-1)))+(IF(N149="=",0,IF(N149="+",1,-1)))+(IF(O149="=",0,IF(O149="+",1,-1))))</f>
        <v>0</v>
      </c>
      <c r="Q149" s="357" t="str">
        <f>IF(P149=0,"=",IF(P149&gt;0,"+","-"))</f>
        <v>=</v>
      </c>
      <c r="R149" s="87"/>
      <c r="S149" s="463"/>
      <c r="T149" s="461" t="s">
        <v>206</v>
      </c>
      <c r="U149" s="463"/>
    </row>
    <row r="150" spans="1:21" ht="3" customHeight="1">
      <c r="A150" s="69"/>
      <c r="B150" s="356"/>
      <c r="C150" s="349"/>
      <c r="D150" s="70"/>
      <c r="E150" s="69"/>
      <c r="F150" s="70"/>
      <c r="G150" s="70"/>
      <c r="H150" s="71"/>
      <c r="I150" s="71"/>
      <c r="J150" s="354"/>
      <c r="K150" s="358"/>
      <c r="L150" s="71"/>
      <c r="M150" s="71"/>
      <c r="N150" s="71"/>
      <c r="O150" s="71"/>
      <c r="P150" s="71"/>
      <c r="Q150" s="71"/>
      <c r="R150" s="87"/>
      <c r="S150" s="462">
        <f>O150</f>
        <v>0</v>
      </c>
      <c r="T150" s="462"/>
      <c r="U150" s="462"/>
    </row>
    <row r="151" spans="1:21">
      <c r="A151" s="72">
        <v>4</v>
      </c>
      <c r="B151" s="368" t="s">
        <v>164</v>
      </c>
      <c r="C151" s="74">
        <v>1475</v>
      </c>
      <c r="D151" s="68"/>
      <c r="E151" s="370" t="s">
        <v>83</v>
      </c>
      <c r="F151" s="74"/>
      <c r="G151" s="74"/>
      <c r="H151" s="353">
        <f>SUM(C151:G151)</f>
        <v>1475</v>
      </c>
      <c r="I151" s="283">
        <v>1375</v>
      </c>
      <c r="J151" s="97">
        <f>H151/I151</f>
        <v>1.0727272727272728</v>
      </c>
      <c r="K151" s="357" t="s">
        <v>97</v>
      </c>
      <c r="L151" s="73" t="s">
        <v>97</v>
      </c>
      <c r="M151" s="73" t="s">
        <v>97</v>
      </c>
      <c r="N151" s="73" t="s">
        <v>97</v>
      </c>
      <c r="O151" s="73" t="s">
        <v>97</v>
      </c>
      <c r="P151" s="73">
        <f>SUM((IF(K151="=",0,IF(K151="+",1,-1)))+(IF(L151="=",0,IF(L151="+",1,-1)))+(IF(M151="=",0,IF(M151="+",1,-1)))+(IF(N151="=",0,IF(N151="+",1,-1)))+(IF(O151="=",0,IF(O151="+",1,-1))))</f>
        <v>0</v>
      </c>
      <c r="Q151" s="357" t="str">
        <f>IF(P151=0,"=",IF(P151&gt;0,"+","-"))</f>
        <v>=</v>
      </c>
      <c r="R151" s="87"/>
      <c r="S151" s="461" t="s">
        <v>176</v>
      </c>
      <c r="T151" s="461" t="s">
        <v>175</v>
      </c>
      <c r="U151" s="461" t="s">
        <v>186</v>
      </c>
    </row>
    <row r="152" spans="1:21" ht="3" customHeight="1" thickBot="1">
      <c r="A152" s="69"/>
      <c r="B152" s="356"/>
      <c r="C152" s="349"/>
      <c r="D152" s="70"/>
      <c r="E152" s="69"/>
      <c r="F152" s="70"/>
      <c r="G152" s="70"/>
      <c r="H152" s="71"/>
      <c r="I152" s="71"/>
      <c r="J152" s="354"/>
      <c r="K152" s="358"/>
      <c r="L152" s="71"/>
      <c r="M152" s="71"/>
      <c r="N152" s="71"/>
      <c r="O152" s="71"/>
      <c r="P152" s="71"/>
      <c r="Q152" s="71"/>
      <c r="R152" s="87"/>
      <c r="S152" s="71"/>
      <c r="T152" s="71"/>
      <c r="U152" s="441"/>
    </row>
    <row r="153" spans="1:21" ht="15.75" thickBot="1">
      <c r="A153" s="72">
        <v>5</v>
      </c>
      <c r="B153" s="368" t="s">
        <v>165</v>
      </c>
      <c r="C153" s="350">
        <v>1450</v>
      </c>
      <c r="D153" s="68"/>
      <c r="E153" s="370" t="s">
        <v>83</v>
      </c>
      <c r="F153" s="74"/>
      <c r="G153" s="74"/>
      <c r="H153" s="353">
        <f>SUM(C153:G153)</f>
        <v>1450</v>
      </c>
      <c r="I153" s="283">
        <v>1350</v>
      </c>
      <c r="J153" s="97">
        <f>H153/I153</f>
        <v>1.0740740740740742</v>
      </c>
      <c r="K153" s="357" t="s">
        <v>97</v>
      </c>
      <c r="L153" s="73" t="s">
        <v>97</v>
      </c>
      <c r="M153" s="73" t="s">
        <v>97</v>
      </c>
      <c r="N153" s="73" t="s">
        <v>97</v>
      </c>
      <c r="O153" s="73" t="s">
        <v>97</v>
      </c>
      <c r="P153" s="73">
        <f>SUM((IF(K153="=",0,IF(K153="+",1,-1)))+(IF(L153="=",0,IF(L153="+",1,-1)))+(IF(M153="=",0,IF(M153="+",1,-1)))+(IF(N153="=",0,IF(N153="+",1,-1)))+(IF(O153="=",0,IF(O153="+",1,-1))))</f>
        <v>0</v>
      </c>
      <c r="Q153" s="357" t="str">
        <f>IF(P153=0,"=",IF(P153&gt;0,"+","-"))</f>
        <v>=</v>
      </c>
      <c r="R153" s="87"/>
      <c r="S153" s="376">
        <f>MIN(H145:H153)</f>
        <v>1425</v>
      </c>
      <c r="T153" s="377">
        <f>MAX(H145:H153)</f>
        <v>1550</v>
      </c>
      <c r="U153" s="375">
        <f>AVERAGE(H145:H153)</f>
        <v>1475</v>
      </c>
    </row>
    <row r="154" spans="1:21" ht="3" customHeight="1">
      <c r="A154" s="75"/>
      <c r="B154" s="76"/>
      <c r="C154" s="77"/>
      <c r="D154" s="78"/>
      <c r="E154" s="79"/>
      <c r="F154" s="79"/>
      <c r="G154" s="79"/>
      <c r="H154" s="80"/>
      <c r="I154" s="81"/>
      <c r="J154" s="82"/>
      <c r="K154" s="83"/>
      <c r="L154" s="83"/>
      <c r="M154" s="84"/>
      <c r="N154" s="84"/>
      <c r="O154" s="84"/>
      <c r="P154" s="84"/>
      <c r="Q154" s="83"/>
      <c r="R154" s="87"/>
      <c r="S154" s="87"/>
      <c r="T154" s="87"/>
      <c r="U154" s="87"/>
    </row>
    <row r="155" spans="1:21">
      <c r="A155" s="460"/>
      <c r="B155" s="457"/>
      <c r="C155" s="457"/>
      <c r="D155" s="459"/>
      <c r="E155" s="459"/>
      <c r="F155" s="458"/>
      <c r="G155" s="458"/>
      <c r="H155" s="457"/>
      <c r="I155" s="457"/>
      <c r="J155" s="372"/>
      <c r="K155" s="457"/>
      <c r="L155" s="457"/>
      <c r="M155" s="457"/>
      <c r="N155" s="457"/>
      <c r="O155" s="457"/>
      <c r="P155" s="457"/>
      <c r="Q155" s="457"/>
      <c r="R155" s="87"/>
      <c r="S155" s="87"/>
      <c r="T155" s="87"/>
      <c r="U155" s="87"/>
    </row>
  </sheetData>
  <mergeCells count="1">
    <mergeCell ref="K1:M1"/>
  </mergeCells>
  <dataValidations count="1">
    <dataValidation type="list" allowBlank="1" showInputMessage="1" showErrorMessage="1" sqref="E53 E55 E57 E59 E61 E63 E73 E75 E77 E79 E81 E71 E17 E19 E21 E23 E25 E27 E35 E37 E39 E41 E43 E45 E89 E91 E93 E95 E97 E99 E107 E109 E111 E113 E115 E117 E143 E145 E147 E149 E151 E153 E125 E127 E129 E131 E133 E135" xr:uid="{65AC6F78-2FE5-4F0E-8C51-49A649F2EA2F}">
      <formula1>"Surface, Carport, Garage"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335C1-004C-408B-8CC9-6B3F45685030}">
  <sheetPr>
    <pageSetUpPr fitToPage="1"/>
  </sheetPr>
  <dimension ref="B1:AG52"/>
  <sheetViews>
    <sheetView showGridLines="0" zoomScale="85" zoomScaleNormal="85" workbookViewId="0">
      <selection activeCell="M28" sqref="M28"/>
    </sheetView>
  </sheetViews>
  <sheetFormatPr defaultColWidth="4.85546875" defaultRowHeight="12"/>
  <cols>
    <col min="1" max="1" width="2.42578125" style="98" customWidth="1"/>
    <col min="2" max="2" width="28.7109375" style="98" customWidth="1"/>
    <col min="3" max="3" width="12.7109375" style="98" customWidth="1"/>
    <col min="4" max="4" width="10.140625" style="98" customWidth="1"/>
    <col min="5" max="5" width="9.140625" style="98" customWidth="1"/>
    <col min="6" max="6" width="9.42578125" style="98" customWidth="1"/>
    <col min="7" max="7" width="12.7109375" style="98" hidden="1" customWidth="1"/>
    <col min="8" max="8" width="10.140625" style="98" hidden="1" customWidth="1"/>
    <col min="9" max="9" width="9.140625" style="98" hidden="1" customWidth="1"/>
    <col min="10" max="10" width="9.42578125" style="98" hidden="1" customWidth="1"/>
    <col min="11" max="11" width="12.7109375" style="98" customWidth="1"/>
    <col min="12" max="12" width="10.140625" style="98" customWidth="1"/>
    <col min="13" max="13" width="9.140625" style="98" customWidth="1"/>
    <col min="14" max="14" width="9.42578125" style="98" customWidth="1"/>
    <col min="15" max="15" width="12.7109375" style="98" customWidth="1"/>
    <col min="16" max="16" width="10.140625" style="98" customWidth="1"/>
    <col min="17" max="17" width="9.140625" style="98" customWidth="1"/>
    <col min="18" max="18" width="9.42578125" style="98" customWidth="1"/>
    <col min="19" max="21" width="9.7109375" style="98" customWidth="1"/>
    <col min="22" max="22" width="1.140625" style="98" customWidth="1"/>
    <col min="23" max="24" width="4.85546875" style="98"/>
    <col min="25" max="25" width="12.85546875" style="98" customWidth="1"/>
    <col min="26" max="26" width="13.28515625" style="98" customWidth="1"/>
    <col min="27" max="27" width="13.42578125" style="98" customWidth="1"/>
    <col min="28" max="28" width="13" style="98" customWidth="1"/>
    <col min="29" max="29" width="10.140625" style="98" bestFit="1" customWidth="1"/>
    <col min="30" max="30" width="10.7109375" style="98" bestFit="1" customWidth="1"/>
    <col min="31" max="31" width="10.7109375" style="98" customWidth="1"/>
    <col min="32" max="32" width="11.42578125" style="98" customWidth="1"/>
    <col min="33" max="33" width="11.5703125" style="98" customWidth="1"/>
    <col min="34" max="16384" width="4.85546875" style="98"/>
  </cols>
  <sheetData>
    <row r="1" spans="2:33">
      <c r="B1" s="99"/>
    </row>
    <row r="3" spans="2:33" ht="18.75">
      <c r="B3" s="510" t="s">
        <v>118</v>
      </c>
      <c r="C3" s="510"/>
      <c r="D3" s="510"/>
      <c r="E3" s="510"/>
      <c r="F3" s="510"/>
      <c r="G3" s="510"/>
      <c r="H3" s="510"/>
      <c r="I3" s="510"/>
      <c r="J3" s="510"/>
      <c r="K3" s="510"/>
      <c r="L3" s="510"/>
      <c r="M3" s="510"/>
      <c r="N3" s="510"/>
      <c r="O3" s="510"/>
      <c r="P3" s="510"/>
      <c r="Q3" s="510"/>
      <c r="R3" s="510"/>
      <c r="S3" s="510"/>
      <c r="T3" s="510"/>
      <c r="U3" s="510"/>
      <c r="V3" s="510"/>
    </row>
    <row r="4" spans="2:33" ht="16.5" thickBot="1">
      <c r="B4" s="236"/>
      <c r="C4" s="237"/>
      <c r="D4" s="235"/>
      <c r="E4" s="235"/>
      <c r="F4" s="235"/>
      <c r="G4" s="237"/>
      <c r="H4" s="235"/>
      <c r="I4" s="235"/>
      <c r="J4" s="235"/>
      <c r="K4" s="237"/>
      <c r="L4" s="235"/>
      <c r="M4" s="235"/>
      <c r="N4" s="235"/>
      <c r="O4" s="238"/>
      <c r="P4" s="239"/>
      <c r="Q4" s="239"/>
      <c r="R4" s="239"/>
      <c r="S4" s="235"/>
      <c r="T4" s="235"/>
      <c r="U4" s="235"/>
      <c r="V4" s="235"/>
    </row>
    <row r="5" spans="2:33" s="100" customFormat="1" ht="14.1" customHeight="1">
      <c r="B5" s="320"/>
      <c r="C5" s="321"/>
      <c r="D5" s="321"/>
      <c r="E5" s="321"/>
      <c r="F5" s="322"/>
      <c r="G5" s="321"/>
      <c r="H5" s="321"/>
      <c r="I5" s="321"/>
      <c r="J5" s="322"/>
      <c r="K5" s="321"/>
      <c r="L5" s="321"/>
      <c r="M5" s="321"/>
      <c r="N5" s="322"/>
      <c r="O5" s="323"/>
      <c r="P5" s="323"/>
      <c r="Q5" s="323"/>
      <c r="R5" s="324"/>
      <c r="S5" s="321" t="s">
        <v>55</v>
      </c>
      <c r="T5" s="321"/>
      <c r="U5" s="321"/>
      <c r="V5" s="325"/>
    </row>
    <row r="6" spans="2:33" s="100" customFormat="1" ht="14.1" customHeight="1" thickBot="1">
      <c r="B6" s="335" t="s">
        <v>56</v>
      </c>
      <c r="C6" s="326" t="s">
        <v>170</v>
      </c>
      <c r="D6" s="326"/>
      <c r="E6" s="326"/>
      <c r="F6" s="327"/>
      <c r="G6" s="326" t="s">
        <v>101</v>
      </c>
      <c r="H6" s="326"/>
      <c r="I6" s="326"/>
      <c r="J6" s="327"/>
      <c r="K6" s="326" t="s">
        <v>171</v>
      </c>
      <c r="L6" s="326"/>
      <c r="M6" s="326"/>
      <c r="N6" s="327"/>
      <c r="O6" s="326" t="s">
        <v>172</v>
      </c>
      <c r="P6" s="326"/>
      <c r="Q6" s="326"/>
      <c r="R6" s="327"/>
      <c r="S6" s="326" t="s">
        <v>57</v>
      </c>
      <c r="T6" s="326"/>
      <c r="U6" s="326"/>
      <c r="V6" s="328"/>
    </row>
    <row r="7" spans="2:33" s="100" customFormat="1" ht="14.1" customHeight="1" thickBot="1">
      <c r="B7" s="101"/>
      <c r="C7" s="240"/>
      <c r="D7" s="240"/>
      <c r="E7" s="240"/>
      <c r="F7" s="102"/>
      <c r="G7" s="240"/>
      <c r="H7" s="240"/>
      <c r="I7" s="240"/>
      <c r="J7" s="102"/>
      <c r="K7" s="240"/>
      <c r="L7" s="240"/>
      <c r="M7" s="240"/>
      <c r="N7" s="102"/>
      <c r="O7" s="240"/>
      <c r="P7" s="240"/>
      <c r="Q7" s="240"/>
      <c r="R7" s="102"/>
      <c r="S7" s="240"/>
      <c r="T7" s="240"/>
      <c r="U7" s="240"/>
      <c r="V7" s="102"/>
    </row>
    <row r="8" spans="2:33" s="100" customFormat="1" ht="17.25" customHeight="1" thickBot="1">
      <c r="B8" s="329" t="s">
        <v>58</v>
      </c>
      <c r="C8" s="103" t="s">
        <v>59</v>
      </c>
      <c r="D8" s="103" t="s">
        <v>60</v>
      </c>
      <c r="E8" s="103" t="s">
        <v>150</v>
      </c>
      <c r="F8" s="104" t="s">
        <v>62</v>
      </c>
      <c r="G8" s="103" t="s">
        <v>59</v>
      </c>
      <c r="H8" s="103" t="s">
        <v>60</v>
      </c>
      <c r="I8" s="103" t="s">
        <v>61</v>
      </c>
      <c r="J8" s="104" t="s">
        <v>62</v>
      </c>
      <c r="K8" s="103" t="s">
        <v>59</v>
      </c>
      <c r="L8" s="103" t="s">
        <v>60</v>
      </c>
      <c r="M8" s="103" t="s">
        <v>150</v>
      </c>
      <c r="N8" s="104" t="s">
        <v>62</v>
      </c>
      <c r="O8" s="103" t="s">
        <v>59</v>
      </c>
      <c r="P8" s="103" t="s">
        <v>60</v>
      </c>
      <c r="Q8" s="103" t="s">
        <v>150</v>
      </c>
      <c r="R8" s="104" t="s">
        <v>62</v>
      </c>
      <c r="S8" s="103" t="s">
        <v>134</v>
      </c>
      <c r="T8" s="103" t="s">
        <v>135</v>
      </c>
      <c r="U8" s="103" t="s">
        <v>63</v>
      </c>
      <c r="V8" s="105"/>
    </row>
    <row r="9" spans="2:33" s="100" customFormat="1" ht="14.1" customHeight="1">
      <c r="B9" s="106"/>
      <c r="C9" s="241">
        <v>99465</v>
      </c>
      <c r="D9" s="242">
        <f>C9/C32</f>
        <v>12433.125</v>
      </c>
      <c r="E9" s="243">
        <f>C9/C35</f>
        <v>22.103333333333332</v>
      </c>
      <c r="F9" s="107">
        <f>+C9/C9</f>
        <v>1</v>
      </c>
      <c r="G9" s="241">
        <v>176631</v>
      </c>
      <c r="H9" s="242">
        <f>G9/G32</f>
        <v>8831.5499999999993</v>
      </c>
      <c r="I9" s="243">
        <f>G9/G35</f>
        <v>10.836257668711657</v>
      </c>
      <c r="J9" s="107">
        <f>+G9/G9</f>
        <v>1</v>
      </c>
      <c r="K9" s="241">
        <v>291840</v>
      </c>
      <c r="L9" s="242">
        <f>K9/K32</f>
        <v>13265.454545454546</v>
      </c>
      <c r="M9" s="243">
        <f>K9/K35</f>
        <v>16.30391061452514</v>
      </c>
      <c r="N9" s="107">
        <f>+K9/K9</f>
        <v>1</v>
      </c>
      <c r="O9" s="241">
        <v>96607.4</v>
      </c>
      <c r="P9" s="242">
        <f>O9/O32</f>
        <v>12075.924999999999</v>
      </c>
      <c r="Q9" s="243">
        <f>O9/O35</f>
        <v>16.374135593220338</v>
      </c>
      <c r="R9" s="107">
        <f>+O9/O9</f>
        <v>1</v>
      </c>
      <c r="S9" s="108">
        <f>MIN(D9,L9,P9)</f>
        <v>12075.924999999999</v>
      </c>
      <c r="T9" s="108">
        <f>MAX(D9,L9,P9)</f>
        <v>13265.454545454546</v>
      </c>
      <c r="U9" s="108">
        <f>AVERAGE(D9,L9,P9)</f>
        <v>12591.501515151516</v>
      </c>
      <c r="V9" s="102"/>
    </row>
    <row r="10" spans="2:33" s="100" customFormat="1" ht="14.1" customHeight="1" thickBot="1">
      <c r="B10" s="106"/>
      <c r="C10" s="240"/>
      <c r="D10" s="240"/>
      <c r="E10" s="240"/>
      <c r="F10" s="102"/>
      <c r="G10" s="240"/>
      <c r="H10" s="240"/>
      <c r="I10" s="240"/>
      <c r="J10" s="102"/>
      <c r="K10" s="240"/>
      <c r="L10" s="240"/>
      <c r="M10" s="240"/>
      <c r="N10" s="102"/>
      <c r="O10" s="240"/>
      <c r="P10" s="240"/>
      <c r="Q10" s="240"/>
      <c r="R10" s="102"/>
      <c r="S10" s="240"/>
      <c r="T10" s="240"/>
      <c r="U10" s="240"/>
      <c r="V10" s="102"/>
    </row>
    <row r="11" spans="2:33" s="100" customFormat="1" ht="17.25" customHeight="1" thickBot="1">
      <c r="B11" s="329" t="s">
        <v>64</v>
      </c>
      <c r="C11" s="240"/>
      <c r="D11" s="240"/>
      <c r="E11" s="240"/>
      <c r="F11" s="102"/>
      <c r="G11" s="240"/>
      <c r="H11" s="240"/>
      <c r="I11" s="240"/>
      <c r="J11" s="102"/>
      <c r="K11" s="240"/>
      <c r="L11" s="240"/>
      <c r="M11" s="240"/>
      <c r="N11" s="102"/>
      <c r="O11" s="240"/>
      <c r="P11" s="240"/>
      <c r="Q11" s="240"/>
      <c r="R11" s="102"/>
      <c r="S11" s="240"/>
      <c r="T11" s="240"/>
      <c r="U11" s="240"/>
      <c r="V11" s="102"/>
      <c r="Y11" s="355"/>
      <c r="Z11" s="64" t="s">
        <v>205</v>
      </c>
      <c r="AA11" s="355"/>
      <c r="AB11" s="268"/>
      <c r="AE11" s="355"/>
      <c r="AF11" s="64" t="s">
        <v>201</v>
      </c>
      <c r="AG11" s="355"/>
    </row>
    <row r="12" spans="2:33" s="100" customFormat="1" ht="15.75" customHeight="1">
      <c r="B12" s="106" t="s">
        <v>65</v>
      </c>
      <c r="C12" s="242">
        <v>9817</v>
      </c>
      <c r="D12" s="242">
        <f t="shared" ref="D12:D25" si="0">+C12/$C$32</f>
        <v>1227.125</v>
      </c>
      <c r="E12" s="243">
        <f t="shared" ref="E12:E25" si="1">+C12/$C$35</f>
        <v>2.1815555555555557</v>
      </c>
      <c r="F12" s="107">
        <f>+C12/$C$9</f>
        <v>9.8698034484492034E-2</v>
      </c>
      <c r="G12" s="242">
        <v>19607</v>
      </c>
      <c r="H12" s="242">
        <f>+G12/$K$32</f>
        <v>891.22727272727275</v>
      </c>
      <c r="I12" s="243">
        <f>+G12/$K$35</f>
        <v>1.0953631284916201</v>
      </c>
      <c r="J12" s="107">
        <f>+G12/$K$9</f>
        <v>6.7184073464912286E-2</v>
      </c>
      <c r="K12" s="242">
        <v>20822</v>
      </c>
      <c r="L12" s="242">
        <f>+K12/$K$32</f>
        <v>946.4545454545455</v>
      </c>
      <c r="M12" s="243">
        <f>+K12/$K$35</f>
        <v>1.1632402234636872</v>
      </c>
      <c r="N12" s="107">
        <f>+K12/$K$9</f>
        <v>7.1347313596491227E-2</v>
      </c>
      <c r="O12" s="242">
        <v>8950</v>
      </c>
      <c r="P12" s="242">
        <f t="shared" ref="P12:P17" si="2">+O12/$O$32</f>
        <v>1118.75</v>
      </c>
      <c r="Q12" s="243">
        <f>+O12/$O$35</f>
        <v>1.5169491525423728</v>
      </c>
      <c r="R12" s="107">
        <f t="shared" ref="R12:R17" si="3">+O12/$O$9</f>
        <v>9.264300664338343E-2</v>
      </c>
      <c r="S12" s="108">
        <f>MIN(D12,L12,P12)</f>
        <v>946.4545454545455</v>
      </c>
      <c r="T12" s="108">
        <f>MAX(D12,L12,P12)</f>
        <v>1227.125</v>
      </c>
      <c r="U12" s="108">
        <f t="shared" ref="U12:U17" si="4">AVERAGE(D12,L12,P12)</f>
        <v>1097.4431818181818</v>
      </c>
      <c r="V12" s="109"/>
      <c r="Y12" s="67" t="s">
        <v>176</v>
      </c>
      <c r="Z12" s="67" t="s">
        <v>175</v>
      </c>
      <c r="AA12" s="67" t="s">
        <v>186</v>
      </c>
      <c r="AB12" s="268"/>
      <c r="AE12" s="67" t="s">
        <v>202</v>
      </c>
      <c r="AF12" s="67" t="s">
        <v>203</v>
      </c>
      <c r="AG12" s="67" t="s">
        <v>204</v>
      </c>
    </row>
    <row r="13" spans="2:33" s="100" customFormat="1" ht="14.1" customHeight="1">
      <c r="B13" s="110" t="s">
        <v>66</v>
      </c>
      <c r="C13" s="242">
        <v>2506</v>
      </c>
      <c r="D13" s="242">
        <f t="shared" si="0"/>
        <v>313.25</v>
      </c>
      <c r="E13" s="243">
        <f t="shared" si="1"/>
        <v>0.55688888888888888</v>
      </c>
      <c r="F13" s="107">
        <f t="shared" ref="F13:F25" si="5">+C13/$C$9</f>
        <v>2.5194792137937967E-2</v>
      </c>
      <c r="G13" s="242">
        <v>5107</v>
      </c>
      <c r="H13" s="242">
        <f t="shared" ref="H13:H25" si="6">+G13/$K$32</f>
        <v>232.13636363636363</v>
      </c>
      <c r="I13" s="243">
        <f t="shared" ref="I13:I25" si="7">+G13/$K$35</f>
        <v>0.28530726256983241</v>
      </c>
      <c r="J13" s="107">
        <f t="shared" ref="J13:J25" si="8">+G13/$K$9</f>
        <v>1.7499314692982455E-2</v>
      </c>
      <c r="K13" s="242">
        <v>11000</v>
      </c>
      <c r="L13" s="242">
        <f t="shared" ref="L13:L25" si="9">+K13/$K$32</f>
        <v>500</v>
      </c>
      <c r="M13" s="243">
        <f t="shared" ref="M13:M25" si="10">+K13/$K$35</f>
        <v>0.61452513966480449</v>
      </c>
      <c r="N13" s="107">
        <f t="shared" ref="N13:N25" si="11">+K13/$K$9</f>
        <v>3.7691885964912283E-2</v>
      </c>
      <c r="O13" s="242">
        <v>1600</v>
      </c>
      <c r="P13" s="242">
        <f t="shared" si="2"/>
        <v>200</v>
      </c>
      <c r="Q13" s="243">
        <f t="shared" ref="Q13:Q25" si="12">+O13/$O$35</f>
        <v>0.2711864406779661</v>
      </c>
      <c r="R13" s="107">
        <f t="shared" si="3"/>
        <v>1.6561878282616033E-2</v>
      </c>
      <c r="S13" s="108">
        <f>MIN(D13,L13,P13)</f>
        <v>200</v>
      </c>
      <c r="T13" s="108">
        <f t="shared" ref="T13:T25" si="13">MAX(D13,L13,P13)</f>
        <v>500</v>
      </c>
      <c r="U13" s="108">
        <f t="shared" si="4"/>
        <v>337.75</v>
      </c>
      <c r="V13" s="109"/>
      <c r="Y13" s="374"/>
      <c r="Z13" s="374"/>
      <c r="AA13" s="374"/>
      <c r="AB13" s="268"/>
      <c r="AE13" s="374"/>
      <c r="AF13" s="374"/>
      <c r="AG13" s="374"/>
    </row>
    <row r="14" spans="2:33" s="100" customFormat="1" ht="14.1" customHeight="1">
      <c r="B14" s="110" t="s">
        <v>67</v>
      </c>
      <c r="C14" s="242">
        <v>0</v>
      </c>
      <c r="D14" s="242">
        <f t="shared" si="0"/>
        <v>0</v>
      </c>
      <c r="E14" s="243">
        <f>+C14/$C$35</f>
        <v>0</v>
      </c>
      <c r="F14" s="107">
        <f>+C14/$C$9</f>
        <v>0</v>
      </c>
      <c r="G14" s="242">
        <v>5782</v>
      </c>
      <c r="H14" s="242">
        <f t="shared" si="6"/>
        <v>262.81818181818181</v>
      </c>
      <c r="I14" s="243">
        <f t="shared" si="7"/>
        <v>0.32301675977653632</v>
      </c>
      <c r="J14" s="107">
        <f t="shared" si="8"/>
        <v>1.9812225877192981E-2</v>
      </c>
      <c r="K14" s="242">
        <v>0</v>
      </c>
      <c r="L14" s="242">
        <f t="shared" si="9"/>
        <v>0</v>
      </c>
      <c r="M14" s="243">
        <f t="shared" si="10"/>
        <v>0</v>
      </c>
      <c r="N14" s="107">
        <f t="shared" si="11"/>
        <v>0</v>
      </c>
      <c r="O14" s="242">
        <v>0</v>
      </c>
      <c r="P14" s="242">
        <f t="shared" si="2"/>
        <v>0</v>
      </c>
      <c r="Q14" s="243">
        <f t="shared" si="12"/>
        <v>0</v>
      </c>
      <c r="R14" s="107">
        <f t="shared" si="3"/>
        <v>0</v>
      </c>
      <c r="S14" s="108">
        <f>MIN(D14,L14,P14)</f>
        <v>0</v>
      </c>
      <c r="T14" s="108">
        <f>MAX(D14,L14,P14)</f>
        <v>0</v>
      </c>
      <c r="U14" s="108">
        <f>AVERAGE(D14,L14,P14)</f>
        <v>0</v>
      </c>
      <c r="V14" s="109"/>
      <c r="Y14" s="399">
        <f>MIN(AE14:AG14)</f>
        <v>750</v>
      </c>
      <c r="Z14" s="399">
        <f>MAX(AE14:AG14)</f>
        <v>965</v>
      </c>
      <c r="AA14" s="399">
        <f>AVERAGE(AE14:AG14)</f>
        <v>876.21212121212113</v>
      </c>
      <c r="AB14" s="268" t="s">
        <v>199</v>
      </c>
      <c r="AE14" s="399">
        <f>D16+D20+D21+D24</f>
        <v>965</v>
      </c>
      <c r="AF14" s="399">
        <f>L16+L20+L21+L24</f>
        <v>913.63636363636363</v>
      </c>
      <c r="AG14" s="399">
        <f>P16+P19+P20+P21</f>
        <v>750</v>
      </c>
    </row>
    <row r="15" spans="2:33" s="100" customFormat="1" ht="14.1" customHeight="1">
      <c r="B15" s="110" t="s">
        <v>68</v>
      </c>
      <c r="C15" s="242">
        <v>5968</v>
      </c>
      <c r="D15" s="242">
        <f t="shared" si="0"/>
        <v>746</v>
      </c>
      <c r="E15" s="243">
        <f>+C15/$C$35</f>
        <v>1.3262222222222222</v>
      </c>
      <c r="F15" s="107">
        <f>+C15/$C$9</f>
        <v>6.0001005378776451E-2</v>
      </c>
      <c r="G15" s="242">
        <v>8801</v>
      </c>
      <c r="H15" s="242">
        <f t="shared" si="6"/>
        <v>400.04545454545456</v>
      </c>
      <c r="I15" s="243">
        <f t="shared" si="7"/>
        <v>0.4916759776536313</v>
      </c>
      <c r="J15" s="107">
        <f t="shared" si="8"/>
        <v>3.0156935307017543E-2</v>
      </c>
      <c r="K15" s="242">
        <v>21680</v>
      </c>
      <c r="L15" s="242">
        <f t="shared" si="9"/>
        <v>985.4545454545455</v>
      </c>
      <c r="M15" s="243">
        <f t="shared" si="10"/>
        <v>1.211173184357542</v>
      </c>
      <c r="N15" s="107">
        <f t="shared" si="11"/>
        <v>7.4287280701754388E-2</v>
      </c>
      <c r="O15" s="242">
        <v>6286</v>
      </c>
      <c r="P15" s="242">
        <f t="shared" si="2"/>
        <v>785.75</v>
      </c>
      <c r="Q15" s="243">
        <f t="shared" si="12"/>
        <v>1.0654237288135593</v>
      </c>
      <c r="R15" s="107">
        <f t="shared" si="3"/>
        <v>6.5067479302827733E-2</v>
      </c>
      <c r="S15" s="108">
        <f t="shared" ref="S15:S25" si="14">MIN(D15,L15,P15)</f>
        <v>746</v>
      </c>
      <c r="T15" s="108">
        <f t="shared" si="13"/>
        <v>985.4545454545455</v>
      </c>
      <c r="U15" s="108">
        <f t="shared" si="4"/>
        <v>839.06818181818187</v>
      </c>
      <c r="V15" s="109"/>
      <c r="Y15" s="400"/>
      <c r="Z15" s="400"/>
      <c r="AA15" s="400"/>
      <c r="AB15" s="268"/>
      <c r="AE15" s="400"/>
      <c r="AF15" s="400"/>
      <c r="AG15" s="400"/>
    </row>
    <row r="16" spans="2:33" s="100" customFormat="1" ht="14.1" customHeight="1">
      <c r="B16" s="106" t="s">
        <v>69</v>
      </c>
      <c r="C16" s="242">
        <v>5520</v>
      </c>
      <c r="D16" s="242">
        <f>+C16/$C$32</f>
        <v>690</v>
      </c>
      <c r="E16" s="243">
        <f t="shared" si="1"/>
        <v>1.2266666666666666</v>
      </c>
      <c r="F16" s="107">
        <f t="shared" si="5"/>
        <v>5.5496908460262402E-2</v>
      </c>
      <c r="G16" s="242">
        <v>12520</v>
      </c>
      <c r="H16" s="242">
        <f t="shared" si="6"/>
        <v>569.09090909090912</v>
      </c>
      <c r="I16" s="243">
        <f t="shared" si="7"/>
        <v>0.69944134078212294</v>
      </c>
      <c r="J16" s="107">
        <f t="shared" si="8"/>
        <v>4.2900219298245612E-2</v>
      </c>
      <c r="K16" s="242">
        <v>11000</v>
      </c>
      <c r="L16" s="242">
        <f t="shared" si="9"/>
        <v>500</v>
      </c>
      <c r="M16" s="243">
        <f t="shared" si="10"/>
        <v>0.61452513966480449</v>
      </c>
      <c r="N16" s="107">
        <f t="shared" si="11"/>
        <v>3.7691885964912283E-2</v>
      </c>
      <c r="O16" s="242">
        <v>3200</v>
      </c>
      <c r="P16" s="242">
        <f t="shared" si="2"/>
        <v>400</v>
      </c>
      <c r="Q16" s="243">
        <f t="shared" si="12"/>
        <v>0.5423728813559322</v>
      </c>
      <c r="R16" s="107">
        <f t="shared" si="3"/>
        <v>3.3123756565232067E-2</v>
      </c>
      <c r="S16" s="108">
        <f t="shared" si="14"/>
        <v>400</v>
      </c>
      <c r="T16" s="108">
        <f t="shared" si="13"/>
        <v>690</v>
      </c>
      <c r="U16" s="108">
        <f t="shared" si="4"/>
        <v>530</v>
      </c>
      <c r="V16" s="109"/>
      <c r="Y16" s="399">
        <f>MIN(AE16:AG16)</f>
        <v>700</v>
      </c>
      <c r="Z16" s="399">
        <f>MAX(AE16:AG16)</f>
        <v>1200</v>
      </c>
      <c r="AA16" s="399">
        <f>AVERAGE(AE16:AG16)</f>
        <v>1027.3333333333333</v>
      </c>
      <c r="AB16" s="268" t="s">
        <v>200</v>
      </c>
      <c r="AE16" s="439">
        <f>D17+D18+D19</f>
        <v>700</v>
      </c>
      <c r="AF16" s="439">
        <f>L17+L18+L19</f>
        <v>1200</v>
      </c>
      <c r="AG16" s="439">
        <f>P17+P18+P19</f>
        <v>1182</v>
      </c>
    </row>
    <row r="17" spans="2:30" s="100" customFormat="1" ht="14.1" customHeight="1">
      <c r="B17" s="106" t="s">
        <v>102</v>
      </c>
      <c r="C17" s="242">
        <v>5600</v>
      </c>
      <c r="D17" s="242">
        <f t="shared" si="0"/>
        <v>700</v>
      </c>
      <c r="E17" s="243">
        <f t="shared" si="1"/>
        <v>1.2444444444444445</v>
      </c>
      <c r="F17" s="111">
        <f t="shared" si="5"/>
        <v>5.6301211481425625E-2</v>
      </c>
      <c r="G17" s="244">
        <v>19725</v>
      </c>
      <c r="H17" s="244">
        <f t="shared" si="6"/>
        <v>896.59090909090912</v>
      </c>
      <c r="I17" s="245">
        <f t="shared" si="7"/>
        <v>1.1019553072625698</v>
      </c>
      <c r="J17" s="112">
        <f t="shared" si="8"/>
        <v>6.7588404605263164E-2</v>
      </c>
      <c r="K17" s="242">
        <v>26400</v>
      </c>
      <c r="L17" s="242">
        <f t="shared" si="9"/>
        <v>1200</v>
      </c>
      <c r="M17" s="243">
        <f t="shared" si="10"/>
        <v>1.4748603351955307</v>
      </c>
      <c r="N17" s="111">
        <f t="shared" si="11"/>
        <v>9.0460526315789477E-2</v>
      </c>
      <c r="O17" s="242">
        <v>9456</v>
      </c>
      <c r="P17" s="242">
        <f t="shared" si="2"/>
        <v>1182</v>
      </c>
      <c r="Q17" s="243">
        <f t="shared" si="12"/>
        <v>1.6027118644067797</v>
      </c>
      <c r="R17" s="107">
        <f t="shared" si="3"/>
        <v>9.7880700650260749E-2</v>
      </c>
      <c r="S17" s="113">
        <f t="shared" si="14"/>
        <v>700</v>
      </c>
      <c r="T17" s="113">
        <f t="shared" si="13"/>
        <v>1200</v>
      </c>
      <c r="U17" s="113">
        <f t="shared" si="4"/>
        <v>1027.3333333333333</v>
      </c>
      <c r="V17" s="109"/>
      <c r="Z17" s="268"/>
      <c r="AA17" s="268"/>
      <c r="AB17" s="268"/>
      <c r="AC17" s="268"/>
      <c r="AD17" s="269"/>
    </row>
    <row r="18" spans="2:30" s="100" customFormat="1" ht="14.1" customHeight="1">
      <c r="B18" s="106" t="s">
        <v>103</v>
      </c>
      <c r="C18" s="242" t="s">
        <v>112</v>
      </c>
      <c r="D18" s="246">
        <v>0</v>
      </c>
      <c r="E18" s="247">
        <v>0</v>
      </c>
      <c r="F18" s="111">
        <v>0</v>
      </c>
      <c r="G18" s="242">
        <v>0</v>
      </c>
      <c r="H18" s="242">
        <f t="shared" si="6"/>
        <v>0</v>
      </c>
      <c r="I18" s="243">
        <f t="shared" si="7"/>
        <v>0</v>
      </c>
      <c r="J18" s="111">
        <f t="shared" si="8"/>
        <v>0</v>
      </c>
      <c r="K18" s="242" t="s">
        <v>112</v>
      </c>
      <c r="L18" s="246">
        <v>0</v>
      </c>
      <c r="M18" s="247">
        <v>0</v>
      </c>
      <c r="N18" s="111">
        <v>0</v>
      </c>
      <c r="O18" s="242" t="str">
        <f>K18</f>
        <v>Incld.</v>
      </c>
      <c r="P18" s="242">
        <v>0</v>
      </c>
      <c r="Q18" s="243">
        <v>0</v>
      </c>
      <c r="R18" s="107">
        <v>0</v>
      </c>
      <c r="S18" s="113">
        <f t="shared" si="14"/>
        <v>0</v>
      </c>
      <c r="T18" s="113">
        <f t="shared" si="13"/>
        <v>0</v>
      </c>
      <c r="U18" s="113">
        <v>0</v>
      </c>
      <c r="V18" s="109"/>
      <c r="Z18" s="268"/>
      <c r="AA18" s="268"/>
      <c r="AB18" s="269"/>
      <c r="AC18" s="269"/>
      <c r="AD18" s="268"/>
    </row>
    <row r="19" spans="2:30" s="100" customFormat="1" ht="14.1" customHeight="1">
      <c r="B19" s="106" t="s">
        <v>104</v>
      </c>
      <c r="C19" s="242" t="s">
        <v>112</v>
      </c>
      <c r="D19" s="242">
        <v>0</v>
      </c>
      <c r="E19" s="243">
        <v>0</v>
      </c>
      <c r="F19" s="111">
        <v>0</v>
      </c>
      <c r="G19" s="242">
        <v>0</v>
      </c>
      <c r="H19" s="242">
        <f t="shared" si="6"/>
        <v>0</v>
      </c>
      <c r="I19" s="243">
        <f t="shared" si="7"/>
        <v>0</v>
      </c>
      <c r="J19" s="111">
        <f t="shared" si="8"/>
        <v>0</v>
      </c>
      <c r="K19" s="242" t="s">
        <v>112</v>
      </c>
      <c r="L19" s="246">
        <v>0</v>
      </c>
      <c r="M19" s="247">
        <v>0</v>
      </c>
      <c r="N19" s="111">
        <v>0</v>
      </c>
      <c r="O19" s="242" t="str">
        <f>K19</f>
        <v>Incld.</v>
      </c>
      <c r="P19" s="242">
        <v>0</v>
      </c>
      <c r="Q19" s="243">
        <v>0</v>
      </c>
      <c r="R19" s="107">
        <v>0</v>
      </c>
      <c r="S19" s="113">
        <f t="shared" si="14"/>
        <v>0</v>
      </c>
      <c r="T19" s="113">
        <f t="shared" si="13"/>
        <v>0</v>
      </c>
      <c r="U19" s="113">
        <f t="shared" ref="U19:U23" si="15">AVERAGE(E19,L19,P19)</f>
        <v>0</v>
      </c>
      <c r="V19" s="109"/>
      <c r="Z19" s="268"/>
      <c r="AA19" s="268"/>
      <c r="AB19" s="269"/>
      <c r="AC19" s="269"/>
      <c r="AD19" s="268"/>
    </row>
    <row r="20" spans="2:30" s="100" customFormat="1" ht="14.1" customHeight="1">
      <c r="B20" s="106" t="s">
        <v>105</v>
      </c>
      <c r="C20" s="242">
        <v>0</v>
      </c>
      <c r="D20" s="242">
        <f t="shared" ref="D20:D21" si="16">+C20/$C$32</f>
        <v>0</v>
      </c>
      <c r="E20" s="243">
        <f t="shared" ref="E20:E21" si="17">+C20/$C$35</f>
        <v>0</v>
      </c>
      <c r="F20" s="111">
        <f t="shared" ref="F20:F21" si="18">+C20/$C$9</f>
        <v>0</v>
      </c>
      <c r="G20" s="242">
        <v>3000</v>
      </c>
      <c r="H20" s="242">
        <f t="shared" si="6"/>
        <v>136.36363636363637</v>
      </c>
      <c r="I20" s="243">
        <f t="shared" si="7"/>
        <v>0.16759776536312848</v>
      </c>
      <c r="J20" s="107">
        <f t="shared" si="8"/>
        <v>1.0279605263157895E-2</v>
      </c>
      <c r="K20" s="242">
        <v>3600</v>
      </c>
      <c r="L20" s="242">
        <f t="shared" ref="L20" si="19">+K20/$K$32</f>
        <v>163.63636363636363</v>
      </c>
      <c r="M20" s="243">
        <f>+K20/$K$35</f>
        <v>0.2011173184357542</v>
      </c>
      <c r="N20" s="111">
        <f t="shared" ref="N20" si="20">+K20/$K$9</f>
        <v>1.2335526315789474E-2</v>
      </c>
      <c r="O20" s="242">
        <v>1200</v>
      </c>
      <c r="P20" s="242">
        <f>+O20/$O$32</f>
        <v>150</v>
      </c>
      <c r="Q20" s="243">
        <f t="shared" si="12"/>
        <v>0.20338983050847459</v>
      </c>
      <c r="R20" s="107">
        <f>+O20/$O$9</f>
        <v>1.2421408711962024E-2</v>
      </c>
      <c r="S20" s="108">
        <f t="shared" si="14"/>
        <v>0</v>
      </c>
      <c r="T20" s="108">
        <f t="shared" si="13"/>
        <v>163.63636363636363</v>
      </c>
      <c r="U20" s="108">
        <f>AVERAGE(D20,L20,P20)</f>
        <v>104.54545454545455</v>
      </c>
      <c r="V20" s="109"/>
      <c r="Z20" s="268"/>
      <c r="AA20" s="268"/>
      <c r="AB20" s="269"/>
      <c r="AC20" s="269"/>
      <c r="AD20" s="268"/>
    </row>
    <row r="21" spans="2:30" s="100" customFormat="1" ht="14.1" customHeight="1">
      <c r="B21" s="106" t="s">
        <v>106</v>
      </c>
      <c r="C21" s="242">
        <v>2200</v>
      </c>
      <c r="D21" s="242">
        <f t="shared" si="16"/>
        <v>275</v>
      </c>
      <c r="E21" s="243">
        <f t="shared" si="17"/>
        <v>0.48888888888888887</v>
      </c>
      <c r="F21" s="111">
        <f t="shared" si="18"/>
        <v>2.2118333081988639E-2</v>
      </c>
      <c r="G21" s="242">
        <v>1164</v>
      </c>
      <c r="H21" s="242">
        <f t="shared" si="6"/>
        <v>52.909090909090907</v>
      </c>
      <c r="I21" s="243">
        <f t="shared" si="7"/>
        <v>6.5027932960893861E-2</v>
      </c>
      <c r="J21" s="107">
        <f t="shared" si="8"/>
        <v>3.9884868421052634E-3</v>
      </c>
      <c r="K21" s="248">
        <v>5500</v>
      </c>
      <c r="L21" s="242">
        <f>+K21/$K$32</f>
        <v>250</v>
      </c>
      <c r="M21" s="243">
        <f>+K21/$K$35</f>
        <v>0.30726256983240224</v>
      </c>
      <c r="N21" s="107">
        <f>+K21/$K$9</f>
        <v>1.8845942982456142E-2</v>
      </c>
      <c r="O21" s="248">
        <v>1600</v>
      </c>
      <c r="P21" s="242">
        <f>+O21/$O$32</f>
        <v>200</v>
      </c>
      <c r="Q21" s="243">
        <f t="shared" si="12"/>
        <v>0.2711864406779661</v>
      </c>
      <c r="R21" s="107">
        <f>+O21/$O$9</f>
        <v>1.6561878282616033E-2</v>
      </c>
      <c r="S21" s="108">
        <f t="shared" si="14"/>
        <v>200</v>
      </c>
      <c r="T21" s="108">
        <f t="shared" si="13"/>
        <v>275</v>
      </c>
      <c r="U21" s="108">
        <f>AVERAGE(D21,L21,P21)</f>
        <v>241.66666666666666</v>
      </c>
      <c r="V21" s="109"/>
      <c r="Z21" s="268"/>
      <c r="AA21" s="268"/>
      <c r="AB21" s="268"/>
      <c r="AC21" s="268"/>
      <c r="AD21" s="268"/>
    </row>
    <row r="22" spans="2:30" s="100" customFormat="1" ht="14.1" hidden="1" customHeight="1">
      <c r="B22" s="106" t="s">
        <v>84</v>
      </c>
      <c r="C22" s="242">
        <v>0</v>
      </c>
      <c r="D22" s="242">
        <v>0</v>
      </c>
      <c r="E22" s="243">
        <v>0</v>
      </c>
      <c r="F22" s="111">
        <v>0</v>
      </c>
      <c r="G22" s="242">
        <v>0</v>
      </c>
      <c r="H22" s="242">
        <f t="shared" si="6"/>
        <v>0</v>
      </c>
      <c r="I22" s="243">
        <f t="shared" si="7"/>
        <v>0</v>
      </c>
      <c r="J22" s="107">
        <f t="shared" si="8"/>
        <v>0</v>
      </c>
      <c r="K22" s="242">
        <v>0</v>
      </c>
      <c r="L22" s="242">
        <f t="shared" si="9"/>
        <v>0</v>
      </c>
      <c r="M22" s="243">
        <f t="shared" si="10"/>
        <v>0</v>
      </c>
      <c r="N22" s="107">
        <f t="shared" si="11"/>
        <v>0</v>
      </c>
      <c r="O22" s="242">
        <v>0</v>
      </c>
      <c r="P22" s="242">
        <f t="shared" ref="P22:P23" si="21">+O22/$O$32</f>
        <v>0</v>
      </c>
      <c r="Q22" s="243">
        <f t="shared" si="12"/>
        <v>0</v>
      </c>
      <c r="R22" s="107">
        <f t="shared" ref="R22:R23" si="22">+O22/$O$9</f>
        <v>0</v>
      </c>
      <c r="S22" s="108">
        <f t="shared" si="14"/>
        <v>0</v>
      </c>
      <c r="T22" s="108">
        <f t="shared" si="13"/>
        <v>0</v>
      </c>
      <c r="U22" s="108">
        <f t="shared" si="15"/>
        <v>0</v>
      </c>
      <c r="V22" s="109"/>
      <c r="Z22" s="268"/>
      <c r="AA22" s="268"/>
      <c r="AB22" s="268"/>
      <c r="AC22" s="268"/>
      <c r="AD22" s="268"/>
    </row>
    <row r="23" spans="2:30" s="100" customFormat="1" ht="14.1" hidden="1" customHeight="1">
      <c r="B23" s="106" t="s">
        <v>82</v>
      </c>
      <c r="C23" s="242">
        <v>0</v>
      </c>
      <c r="D23" s="242">
        <v>0</v>
      </c>
      <c r="E23" s="243">
        <v>0</v>
      </c>
      <c r="F23" s="111">
        <v>0</v>
      </c>
      <c r="G23" s="242">
        <v>0</v>
      </c>
      <c r="H23" s="242">
        <f t="shared" si="6"/>
        <v>0</v>
      </c>
      <c r="I23" s="243">
        <f t="shared" si="7"/>
        <v>0</v>
      </c>
      <c r="J23" s="107">
        <f t="shared" si="8"/>
        <v>0</v>
      </c>
      <c r="K23" s="242">
        <v>0</v>
      </c>
      <c r="L23" s="242">
        <f t="shared" si="9"/>
        <v>0</v>
      </c>
      <c r="M23" s="243">
        <f t="shared" si="10"/>
        <v>0</v>
      </c>
      <c r="N23" s="107">
        <f t="shared" si="11"/>
        <v>0</v>
      </c>
      <c r="O23" s="242">
        <v>0</v>
      </c>
      <c r="P23" s="242">
        <f t="shared" si="21"/>
        <v>0</v>
      </c>
      <c r="Q23" s="243">
        <f t="shared" si="12"/>
        <v>0</v>
      </c>
      <c r="R23" s="107">
        <f t="shared" si="22"/>
        <v>0</v>
      </c>
      <c r="S23" s="108">
        <f t="shared" si="14"/>
        <v>0</v>
      </c>
      <c r="T23" s="108">
        <f t="shared" si="13"/>
        <v>0</v>
      </c>
      <c r="U23" s="108">
        <f t="shared" si="15"/>
        <v>0</v>
      </c>
      <c r="V23" s="109"/>
      <c r="Z23" s="268"/>
      <c r="AA23" s="268"/>
      <c r="AB23" s="269"/>
      <c r="AC23" s="268"/>
      <c r="AD23" s="268"/>
    </row>
    <row r="24" spans="2:30" s="100" customFormat="1" ht="14.1" customHeight="1">
      <c r="B24" s="106" t="s">
        <v>107</v>
      </c>
      <c r="C24" s="242">
        <v>0</v>
      </c>
      <c r="D24" s="242">
        <v>0</v>
      </c>
      <c r="E24" s="243">
        <v>0</v>
      </c>
      <c r="F24" s="111">
        <v>0</v>
      </c>
      <c r="G24" s="242">
        <v>0</v>
      </c>
      <c r="H24" s="242">
        <f t="shared" si="6"/>
        <v>0</v>
      </c>
      <c r="I24" s="243">
        <f t="shared" si="7"/>
        <v>0</v>
      </c>
      <c r="J24" s="111">
        <f t="shared" si="8"/>
        <v>0</v>
      </c>
      <c r="K24" s="242">
        <v>0</v>
      </c>
      <c r="L24" s="242">
        <f t="shared" si="9"/>
        <v>0</v>
      </c>
      <c r="M24" s="243">
        <f t="shared" si="10"/>
        <v>0</v>
      </c>
      <c r="N24" s="111">
        <f t="shared" si="11"/>
        <v>0</v>
      </c>
      <c r="O24" s="242">
        <v>0</v>
      </c>
      <c r="P24" s="242">
        <v>0</v>
      </c>
      <c r="Q24" s="243">
        <v>0</v>
      </c>
      <c r="R24" s="107">
        <v>0</v>
      </c>
      <c r="S24" s="108">
        <f t="shared" si="14"/>
        <v>0</v>
      </c>
      <c r="T24" s="108">
        <f t="shared" si="13"/>
        <v>0</v>
      </c>
      <c r="U24" s="108">
        <f>AVERAGE(D24,L24,P24)</f>
        <v>0</v>
      </c>
      <c r="V24" s="109"/>
      <c r="Z24" s="268"/>
      <c r="AA24" s="268"/>
      <c r="AB24" s="268"/>
      <c r="AC24" s="268"/>
      <c r="AD24" s="268"/>
    </row>
    <row r="25" spans="2:30" s="100" customFormat="1" ht="14.1" customHeight="1">
      <c r="B25" s="106" t="s">
        <v>70</v>
      </c>
      <c r="C25" s="249">
        <v>2200</v>
      </c>
      <c r="D25" s="249">
        <f t="shared" si="0"/>
        <v>275</v>
      </c>
      <c r="E25" s="250">
        <f t="shared" si="1"/>
        <v>0.48888888888888887</v>
      </c>
      <c r="F25" s="114">
        <f t="shared" si="5"/>
        <v>2.2118333081988639E-2</v>
      </c>
      <c r="G25" s="249">
        <v>7981</v>
      </c>
      <c r="H25" s="249">
        <f t="shared" si="6"/>
        <v>362.77272727272725</v>
      </c>
      <c r="I25" s="250">
        <f t="shared" si="7"/>
        <v>0.44586592178770951</v>
      </c>
      <c r="J25" s="114">
        <f t="shared" si="8"/>
        <v>2.7347176535087718E-2</v>
      </c>
      <c r="K25" s="249">
        <v>5500</v>
      </c>
      <c r="L25" s="249">
        <f t="shared" si="9"/>
        <v>250</v>
      </c>
      <c r="M25" s="250">
        <f t="shared" si="10"/>
        <v>0.30726256983240224</v>
      </c>
      <c r="N25" s="114">
        <f t="shared" si="11"/>
        <v>1.8845942982456142E-2</v>
      </c>
      <c r="O25" s="249">
        <v>1600</v>
      </c>
      <c r="P25" s="249">
        <f>+O25/$O$32</f>
        <v>200</v>
      </c>
      <c r="Q25" s="250">
        <f t="shared" si="12"/>
        <v>0.2711864406779661</v>
      </c>
      <c r="R25" s="115">
        <f>+O25/$O$9</f>
        <v>1.6561878282616033E-2</v>
      </c>
      <c r="S25" s="493">
        <f t="shared" si="14"/>
        <v>200</v>
      </c>
      <c r="T25" s="493">
        <f t="shared" si="13"/>
        <v>275</v>
      </c>
      <c r="U25" s="493">
        <f>AVERAGE(D25,L25,P25)</f>
        <v>241.66666666666666</v>
      </c>
      <c r="V25" s="116"/>
      <c r="Z25" s="268"/>
      <c r="AA25" s="268"/>
      <c r="AB25" s="268"/>
      <c r="AC25" s="268"/>
      <c r="AD25" s="268"/>
    </row>
    <row r="26" spans="2:30" s="100" customFormat="1" ht="14.1" customHeight="1" thickBot="1">
      <c r="B26" s="106"/>
      <c r="C26" s="240"/>
      <c r="D26" s="240"/>
      <c r="E26" s="240"/>
      <c r="F26" s="102"/>
      <c r="G26" s="240"/>
      <c r="H26" s="240"/>
      <c r="I26" s="240"/>
      <c r="J26" s="102"/>
      <c r="K26" s="240"/>
      <c r="L26" s="240"/>
      <c r="M26" s="240"/>
      <c r="N26" s="102"/>
      <c r="O26" s="240"/>
      <c r="P26" s="240"/>
      <c r="Q26" s="240"/>
      <c r="R26" s="102"/>
      <c r="S26" s="108"/>
      <c r="T26" s="108"/>
      <c r="U26" s="108"/>
      <c r="V26" s="109"/>
      <c r="Z26" s="268"/>
      <c r="AA26" s="268"/>
      <c r="AB26" s="268"/>
      <c r="AC26" s="268"/>
      <c r="AD26" s="268"/>
    </row>
    <row r="27" spans="2:30" s="100" customFormat="1" ht="16.5" customHeight="1" thickBot="1">
      <c r="B27" s="330" t="s">
        <v>173</v>
      </c>
      <c r="C27" s="117">
        <f>SUM(C12:C25)</f>
        <v>33811</v>
      </c>
      <c r="D27" s="117">
        <f>SUM(D12:D25)</f>
        <v>4226.375</v>
      </c>
      <c r="E27" s="118">
        <f>SUM(E12:E25)</f>
        <v>7.5135555555555555</v>
      </c>
      <c r="F27" s="119">
        <f>SUM(F12:F25)</f>
        <v>0.33992861810687175</v>
      </c>
      <c r="G27" s="117">
        <f>SUM(G12:G26)</f>
        <v>83687</v>
      </c>
      <c r="H27" s="117">
        <f>SUM(H12:H25)</f>
        <v>3803.954545454546</v>
      </c>
      <c r="I27" s="118">
        <f>SUM(I12:I25)</f>
        <v>4.6752513966480453</v>
      </c>
      <c r="J27" s="119">
        <f>SUM(J12:J25)</f>
        <v>0.28675644188596494</v>
      </c>
      <c r="K27" s="117">
        <f>SUM(K12:K26)</f>
        <v>105502</v>
      </c>
      <c r="L27" s="117">
        <f>SUM(L12:L25)</f>
        <v>4795.545454545455</v>
      </c>
      <c r="M27" s="118">
        <f>SUM(M12:M25)</f>
        <v>5.8939664804469274</v>
      </c>
      <c r="N27" s="119">
        <f>SUM(N12:N25)</f>
        <v>0.36150630482456142</v>
      </c>
      <c r="O27" s="117">
        <f>SUM(O12:O26)</f>
        <v>33892</v>
      </c>
      <c r="P27" s="117">
        <f>SUM(P12:P25)</f>
        <v>4236.5</v>
      </c>
      <c r="Q27" s="118">
        <f>SUM(Q12:Q25)</f>
        <v>5.7444067796610172</v>
      </c>
      <c r="R27" s="119">
        <f>SUM(R12:R25)</f>
        <v>0.35082198672151405</v>
      </c>
      <c r="S27" s="120">
        <f>MIN(D27,L27,P27)</f>
        <v>4226.375</v>
      </c>
      <c r="T27" s="120">
        <f>MAX(D27,L27,P27)</f>
        <v>4795.545454545455</v>
      </c>
      <c r="U27" s="120">
        <f>AVERAGE(D27,L27,P27)</f>
        <v>4419.473484848485</v>
      </c>
      <c r="V27" s="121"/>
      <c r="Z27" s="268"/>
      <c r="AA27" s="268"/>
      <c r="AB27" s="268"/>
      <c r="AC27" s="268"/>
      <c r="AD27" s="268"/>
    </row>
    <row r="28" spans="2:30" s="100" customFormat="1" ht="22.15" customHeight="1">
      <c r="B28" s="494" t="s">
        <v>215</v>
      </c>
      <c r="C28" s="495">
        <f t="shared" ref="C28:R28" si="23">+C9-C27</f>
        <v>65654</v>
      </c>
      <c r="D28" s="495">
        <f t="shared" si="23"/>
        <v>8206.75</v>
      </c>
      <c r="E28" s="496">
        <f t="shared" si="23"/>
        <v>14.589777777777776</v>
      </c>
      <c r="F28" s="497">
        <f t="shared" si="23"/>
        <v>0.66007138189312831</v>
      </c>
      <c r="G28" s="495">
        <f t="shared" si="23"/>
        <v>92944</v>
      </c>
      <c r="H28" s="495">
        <f t="shared" si="23"/>
        <v>5027.5954545454533</v>
      </c>
      <c r="I28" s="496">
        <f t="shared" si="23"/>
        <v>6.1610062720636112</v>
      </c>
      <c r="J28" s="497">
        <f t="shared" si="23"/>
        <v>0.71324355811403506</v>
      </c>
      <c r="K28" s="495">
        <f t="shared" si="23"/>
        <v>186338</v>
      </c>
      <c r="L28" s="495">
        <f>+L9-L27</f>
        <v>8469.9090909090919</v>
      </c>
      <c r="M28" s="496">
        <f t="shared" si="23"/>
        <v>10.409944134078213</v>
      </c>
      <c r="N28" s="497">
        <f t="shared" si="23"/>
        <v>0.63849369517543852</v>
      </c>
      <c r="O28" s="495">
        <f t="shared" si="23"/>
        <v>62715.399999999994</v>
      </c>
      <c r="P28" s="495">
        <f t="shared" si="23"/>
        <v>7839.4249999999993</v>
      </c>
      <c r="Q28" s="496">
        <f t="shared" si="23"/>
        <v>10.629728813559321</v>
      </c>
      <c r="R28" s="497">
        <f t="shared" si="23"/>
        <v>0.6491780132784859</v>
      </c>
      <c r="S28" s="498">
        <f>MIN(F27,N27,R27)</f>
        <v>0.33992861810687175</v>
      </c>
      <c r="T28" s="498">
        <f>MAX(F27,N27,R27)</f>
        <v>0.36150630482456142</v>
      </c>
      <c r="U28" s="498">
        <f>AVERAGE(F27,N27,R27)</f>
        <v>0.35075230321764911</v>
      </c>
      <c r="V28" s="109"/>
      <c r="Z28" s="268"/>
      <c r="AA28" s="268"/>
      <c r="AB28" s="268"/>
      <c r="AC28" s="268"/>
      <c r="AD28" s="268"/>
    </row>
    <row r="29" spans="2:30" s="100" customFormat="1" ht="14.1" customHeight="1" thickBot="1">
      <c r="B29" s="106"/>
      <c r="C29" s="242"/>
      <c r="D29" s="242"/>
      <c r="E29" s="242"/>
      <c r="F29" s="122"/>
      <c r="G29" s="242"/>
      <c r="H29" s="242"/>
      <c r="I29" s="242"/>
      <c r="J29" s="122"/>
      <c r="K29" s="242"/>
      <c r="L29" s="242"/>
      <c r="M29" s="242"/>
      <c r="N29" s="122"/>
      <c r="O29" s="242"/>
      <c r="P29" s="242"/>
      <c r="Q29" s="242"/>
      <c r="R29" s="122"/>
      <c r="S29" s="242"/>
      <c r="T29" s="242"/>
      <c r="U29" s="242"/>
      <c r="V29" s="109"/>
      <c r="Z29" s="268"/>
      <c r="AA29" s="268"/>
      <c r="AB29" s="268"/>
      <c r="AC29" s="268"/>
      <c r="AD29" s="268"/>
    </row>
    <row r="30" spans="2:30" s="100" customFormat="1" ht="14.1" customHeight="1" thickBot="1">
      <c r="B30" s="329" t="s">
        <v>174</v>
      </c>
      <c r="C30" s="331"/>
      <c r="D30" s="332"/>
      <c r="E30" s="332"/>
      <c r="F30" s="333"/>
      <c r="G30" s="332"/>
      <c r="H30" s="332"/>
      <c r="I30" s="332"/>
      <c r="J30" s="333"/>
      <c r="K30" s="332"/>
      <c r="L30" s="332"/>
      <c r="M30" s="332"/>
      <c r="N30" s="333"/>
      <c r="O30" s="332"/>
      <c r="P30" s="332"/>
      <c r="Q30" s="332"/>
      <c r="R30" s="333"/>
      <c r="S30" s="332"/>
      <c r="T30" s="332"/>
      <c r="U30" s="332"/>
      <c r="V30" s="334"/>
      <c r="Z30" s="268"/>
      <c r="AA30" s="268"/>
      <c r="AB30" s="268"/>
      <c r="AC30" s="268"/>
      <c r="AD30" s="268"/>
    </row>
    <row r="31" spans="2:30" s="100" customFormat="1" ht="14.1" customHeight="1">
      <c r="B31" s="106" t="s">
        <v>0</v>
      </c>
      <c r="C31" s="251" t="s">
        <v>125</v>
      </c>
      <c r="D31" s="242"/>
      <c r="E31" s="242"/>
      <c r="F31" s="122"/>
      <c r="G31" s="251" t="s">
        <v>108</v>
      </c>
      <c r="H31" s="242"/>
      <c r="I31" s="242"/>
      <c r="J31" s="122"/>
      <c r="K31" s="251" t="s">
        <v>126</v>
      </c>
      <c r="L31" s="242"/>
      <c r="M31" s="251"/>
      <c r="N31" s="122"/>
      <c r="O31" s="251" t="s">
        <v>127</v>
      </c>
      <c r="P31" s="242"/>
      <c r="Q31" s="251"/>
      <c r="R31" s="122"/>
      <c r="S31" s="242"/>
      <c r="T31" s="242"/>
      <c r="U31" s="242"/>
      <c r="V31" s="109"/>
      <c r="Z31" s="268"/>
      <c r="AA31" s="268"/>
      <c r="AB31" s="268"/>
      <c r="AC31" s="270"/>
      <c r="AD31" s="268"/>
    </row>
    <row r="32" spans="2:30" s="100" customFormat="1" ht="14.1" customHeight="1">
      <c r="B32" s="106" t="s">
        <v>1</v>
      </c>
      <c r="C32" s="252">
        <v>8</v>
      </c>
      <c r="D32" s="253"/>
      <c r="E32" s="253"/>
      <c r="F32" s="122"/>
      <c r="G32" s="252">
        <v>20</v>
      </c>
      <c r="H32" s="253"/>
      <c r="I32" s="253"/>
      <c r="J32" s="122"/>
      <c r="K32" s="252">
        <v>22</v>
      </c>
      <c r="L32" s="253"/>
      <c r="M32" s="253"/>
      <c r="N32" s="122"/>
      <c r="O32" s="252">
        <v>8</v>
      </c>
      <c r="P32" s="253"/>
      <c r="Q32" s="253"/>
      <c r="R32" s="122"/>
      <c r="S32" s="254"/>
      <c r="T32" s="254"/>
      <c r="U32" s="254"/>
      <c r="V32" s="102"/>
      <c r="Z32" s="268"/>
      <c r="AA32" s="268"/>
      <c r="AB32" s="268"/>
      <c r="AC32" s="268"/>
      <c r="AD32" s="268"/>
    </row>
    <row r="33" spans="2:33" s="100" customFormat="1" ht="14.1" customHeight="1">
      <c r="B33" s="106" t="s">
        <v>71</v>
      </c>
      <c r="C33" s="255">
        <v>2018</v>
      </c>
      <c r="D33" s="254"/>
      <c r="E33" s="254"/>
      <c r="F33" s="123"/>
      <c r="G33" s="255">
        <v>2013</v>
      </c>
      <c r="H33" s="254"/>
      <c r="I33" s="254"/>
      <c r="J33" s="123"/>
      <c r="K33" s="255">
        <v>2018</v>
      </c>
      <c r="L33" s="254"/>
      <c r="M33" s="254"/>
      <c r="N33" s="123"/>
      <c r="O33" s="255">
        <v>2017</v>
      </c>
      <c r="P33" s="254"/>
      <c r="Q33" s="254"/>
      <c r="R33" s="123"/>
      <c r="S33" s="254"/>
      <c r="T33" s="254"/>
      <c r="U33" s="254"/>
      <c r="V33" s="102"/>
      <c r="Z33" s="268"/>
      <c r="AA33" s="268"/>
      <c r="AB33" s="268"/>
      <c r="AC33" s="268"/>
      <c r="AD33" s="268"/>
    </row>
    <row r="34" spans="2:33" s="100" customFormat="1" ht="14.1" customHeight="1">
      <c r="B34" s="106" t="s">
        <v>4</v>
      </c>
      <c r="C34" s="255">
        <v>1910</v>
      </c>
      <c r="D34" s="254"/>
      <c r="E34" s="254"/>
      <c r="F34" s="123"/>
      <c r="G34" s="255">
        <v>1977</v>
      </c>
      <c r="H34" s="254"/>
      <c r="I34" s="254"/>
      <c r="J34" s="123"/>
      <c r="K34" s="255">
        <v>1970</v>
      </c>
      <c r="L34" s="254"/>
      <c r="M34" s="254"/>
      <c r="N34" s="123"/>
      <c r="O34" s="255">
        <v>1964</v>
      </c>
      <c r="P34" s="254"/>
      <c r="Q34" s="254"/>
      <c r="R34" s="123"/>
      <c r="S34" s="254"/>
      <c r="T34" s="254"/>
      <c r="U34" s="254"/>
      <c r="V34" s="102"/>
    </row>
    <row r="35" spans="2:33" s="100" customFormat="1" ht="14.1" customHeight="1">
      <c r="B35" s="106" t="s">
        <v>72</v>
      </c>
      <c r="C35" s="256">
        <v>4500</v>
      </c>
      <c r="D35" s="254"/>
      <c r="E35" s="254"/>
      <c r="F35" s="123"/>
      <c r="G35" s="256">
        <v>16300</v>
      </c>
      <c r="H35" s="254"/>
      <c r="I35" s="254"/>
      <c r="J35" s="123"/>
      <c r="K35" s="256">
        <v>17900</v>
      </c>
      <c r="L35" s="254"/>
      <c r="M35" s="254"/>
      <c r="N35" s="123"/>
      <c r="O35" s="256">
        <v>5900</v>
      </c>
      <c r="P35" s="254"/>
      <c r="Q35" s="254"/>
      <c r="R35" s="123"/>
      <c r="S35" s="254"/>
      <c r="T35" s="254"/>
      <c r="U35" s="254"/>
      <c r="V35" s="102"/>
    </row>
    <row r="36" spans="2:33" s="100" customFormat="1" ht="14.1" customHeight="1">
      <c r="B36" s="106" t="s">
        <v>73</v>
      </c>
      <c r="C36" s="256">
        <f>C35/C32</f>
        <v>562.5</v>
      </c>
      <c r="D36" s="254"/>
      <c r="E36" s="254"/>
      <c r="F36" s="123"/>
      <c r="G36" s="256">
        <f>G35/G32</f>
        <v>815</v>
      </c>
      <c r="H36" s="254"/>
      <c r="I36" s="254"/>
      <c r="J36" s="123"/>
      <c r="K36" s="256">
        <f>K35/K32</f>
        <v>813.63636363636363</v>
      </c>
      <c r="L36" s="254"/>
      <c r="M36" s="254"/>
      <c r="N36" s="123"/>
      <c r="O36" s="256">
        <f>O35/O32</f>
        <v>737.5</v>
      </c>
      <c r="P36" s="254"/>
      <c r="Q36" s="254"/>
      <c r="R36" s="123"/>
      <c r="S36" s="254"/>
      <c r="T36" s="254"/>
      <c r="U36" s="254"/>
      <c r="V36" s="102"/>
    </row>
    <row r="37" spans="2:33" s="100" customFormat="1" ht="13.9" customHeight="1">
      <c r="B37" s="106" t="s">
        <v>114</v>
      </c>
      <c r="C37" s="256" t="s">
        <v>115</v>
      </c>
      <c r="D37" s="254"/>
      <c r="E37" s="254"/>
      <c r="F37" s="123"/>
      <c r="G37" s="256"/>
      <c r="H37" s="254"/>
      <c r="I37" s="254"/>
      <c r="J37" s="123"/>
      <c r="K37" s="256" t="s">
        <v>115</v>
      </c>
      <c r="L37" s="254"/>
      <c r="M37" s="254"/>
      <c r="N37" s="123"/>
      <c r="O37" s="256" t="s">
        <v>115</v>
      </c>
      <c r="P37" s="254"/>
      <c r="Q37" s="254"/>
      <c r="R37" s="123"/>
      <c r="S37" s="254"/>
      <c r="T37" s="254"/>
      <c r="U37" s="254"/>
      <c r="V37" s="102"/>
    </row>
    <row r="38" spans="2:33" s="100" customFormat="1" ht="82.5" hidden="1" customHeight="1">
      <c r="B38" s="124" t="s">
        <v>74</v>
      </c>
      <c r="C38" s="511" t="s">
        <v>109</v>
      </c>
      <c r="D38" s="512"/>
      <c r="E38" s="512"/>
      <c r="F38" s="513"/>
      <c r="G38" s="511" t="s">
        <v>110</v>
      </c>
      <c r="H38" s="512"/>
      <c r="I38" s="512"/>
      <c r="J38" s="513"/>
      <c r="K38" s="511" t="s">
        <v>111</v>
      </c>
      <c r="L38" s="512"/>
      <c r="M38" s="512"/>
      <c r="N38" s="513"/>
      <c r="O38" s="511" t="s">
        <v>111</v>
      </c>
      <c r="P38" s="514"/>
      <c r="Q38" s="514"/>
      <c r="R38" s="515"/>
      <c r="S38" s="254"/>
      <c r="T38" s="254"/>
      <c r="U38" s="254"/>
      <c r="V38" s="102"/>
    </row>
    <row r="39" spans="2:33" s="100" customFormat="1" ht="14.1" customHeight="1" thickBot="1">
      <c r="B39" s="125"/>
      <c r="C39" s="126" t="s">
        <v>7</v>
      </c>
      <c r="D39" s="127"/>
      <c r="E39" s="127"/>
      <c r="F39" s="128"/>
      <c r="G39" s="126" t="s">
        <v>7</v>
      </c>
      <c r="H39" s="127"/>
      <c r="I39" s="127"/>
      <c r="J39" s="128"/>
      <c r="K39" s="126" t="s">
        <v>7</v>
      </c>
      <c r="L39" s="127"/>
      <c r="M39" s="127"/>
      <c r="N39" s="128"/>
      <c r="O39" s="126" t="s">
        <v>7</v>
      </c>
      <c r="P39" s="127"/>
      <c r="Q39" s="127"/>
      <c r="R39" s="128"/>
      <c r="S39" s="129"/>
      <c r="T39" s="129"/>
      <c r="U39" s="129"/>
      <c r="V39" s="130"/>
      <c r="Y39" s="98"/>
      <c r="Z39" s="98"/>
      <c r="AA39" s="98"/>
      <c r="AB39" s="98"/>
      <c r="AC39" s="98"/>
      <c r="AD39" s="98"/>
      <c r="AE39" s="98"/>
      <c r="AF39" s="98"/>
      <c r="AG39" s="98"/>
    </row>
    <row r="45" spans="2:33">
      <c r="AB45" s="131"/>
      <c r="AC45" s="131"/>
      <c r="AD45" s="131"/>
    </row>
    <row r="46" spans="2:33">
      <c r="AB46" s="131"/>
      <c r="AC46" s="131"/>
      <c r="AD46" s="131"/>
    </row>
    <row r="47" spans="2:33">
      <c r="AB47" s="131"/>
      <c r="AC47" s="131"/>
      <c r="AD47" s="131"/>
    </row>
    <row r="48" spans="2:33">
      <c r="AB48" s="131"/>
      <c r="AC48" s="131"/>
      <c r="AD48" s="131"/>
    </row>
    <row r="49" spans="28:30">
      <c r="AB49" s="131"/>
      <c r="AC49" s="131"/>
      <c r="AD49" s="131"/>
    </row>
    <row r="50" spans="28:30">
      <c r="AB50" s="131"/>
      <c r="AC50" s="131"/>
      <c r="AD50" s="132"/>
    </row>
    <row r="51" spans="28:30">
      <c r="AB51" s="131"/>
      <c r="AC51" s="131"/>
      <c r="AD51" s="132"/>
    </row>
    <row r="52" spans="28:30">
      <c r="AB52" s="131"/>
      <c r="AC52" s="131"/>
      <c r="AD52" s="131"/>
    </row>
  </sheetData>
  <mergeCells count="5">
    <mergeCell ref="B3:V3"/>
    <mergeCell ref="C38:F38"/>
    <mergeCell ref="G38:J38"/>
    <mergeCell ref="K38:N38"/>
    <mergeCell ref="O38:R38"/>
  </mergeCells>
  <printOptions horizontalCentered="1" verticalCentered="1"/>
  <pageMargins left="0.25" right="0.25" top="0.75" bottom="0.75" header="0.3" footer="0.3"/>
  <pageSetup scale="31"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C77"/>
  <sheetViews>
    <sheetView showGridLines="0" tabSelected="1" zoomScale="110" zoomScaleNormal="110" workbookViewId="0">
      <selection activeCell="T2" sqref="T2"/>
    </sheetView>
  </sheetViews>
  <sheetFormatPr defaultColWidth="6.85546875" defaultRowHeight="11.25"/>
  <cols>
    <col min="1" max="1" width="1.42578125" style="131" customWidth="1"/>
    <col min="2" max="2" width="12.5703125" style="131" customWidth="1"/>
    <col min="3" max="3" width="10.140625" style="131" customWidth="1"/>
    <col min="4" max="4" width="13.140625" style="131" customWidth="1"/>
    <col min="5" max="5" width="5.5703125" style="131" customWidth="1"/>
    <col min="6" max="6" width="6" style="131" customWidth="1"/>
    <col min="7" max="7" width="6.140625" style="131" customWidth="1"/>
    <col min="8" max="8" width="4.7109375" style="131" customWidth="1"/>
    <col min="9" max="9" width="11.7109375" style="131" customWidth="1"/>
    <col min="10" max="10" width="0.85546875" style="131" customWidth="1"/>
    <col min="11" max="11" width="13.140625" style="131" customWidth="1"/>
    <col min="12" max="12" width="0.85546875" style="131" customWidth="1"/>
    <col min="13" max="13" width="11.5703125" style="131" customWidth="1"/>
    <col min="14" max="14" width="0.85546875" style="131" customWidth="1"/>
    <col min="15" max="15" width="11.5703125" style="131" customWidth="1"/>
    <col min="16" max="16" width="0.7109375" style="131" customWidth="1"/>
    <col min="17" max="17" width="10.42578125" style="131" customWidth="1"/>
    <col min="18" max="18" width="1.7109375" style="131" customWidth="1"/>
    <col min="19" max="19" width="3.7109375" style="131" customWidth="1"/>
    <col min="20" max="21" width="12" style="131" customWidth="1"/>
    <col min="22" max="22" width="13.28515625" style="131" customWidth="1"/>
    <col min="23" max="27" width="11.5703125" style="131" customWidth="1"/>
    <col min="28" max="28" width="3.42578125" style="131" customWidth="1"/>
    <col min="29" max="16384" width="6.85546875" style="131"/>
  </cols>
  <sheetData>
    <row r="1" spans="1:22" ht="18.75">
      <c r="A1" s="516" t="s">
        <v>28</v>
      </c>
      <c r="B1" s="517"/>
      <c r="C1" s="517"/>
      <c r="D1" s="517"/>
      <c r="E1" s="517"/>
      <c r="F1" s="517"/>
      <c r="G1" s="517"/>
      <c r="H1" s="517"/>
      <c r="I1" s="517"/>
      <c r="J1" s="517"/>
      <c r="K1" s="517"/>
      <c r="L1" s="517"/>
      <c r="M1" s="517"/>
      <c r="N1" s="517"/>
      <c r="O1" s="517"/>
      <c r="P1" s="517"/>
      <c r="Q1" s="517"/>
    </row>
    <row r="2" spans="1:22" ht="18.75">
      <c r="A2" s="516" t="s">
        <v>29</v>
      </c>
      <c r="B2" s="517"/>
      <c r="C2" s="517"/>
      <c r="D2" s="517"/>
      <c r="E2" s="517"/>
      <c r="F2" s="517"/>
      <c r="G2" s="517"/>
      <c r="H2" s="517"/>
      <c r="I2" s="517"/>
      <c r="J2" s="517"/>
      <c r="K2" s="517"/>
      <c r="L2" s="517"/>
      <c r="M2" s="517"/>
      <c r="N2" s="517"/>
      <c r="O2" s="517"/>
      <c r="P2" s="517"/>
      <c r="Q2" s="517"/>
    </row>
    <row r="3" spans="1:22" ht="12.75">
      <c r="A3" s="135"/>
      <c r="B3" s="135"/>
      <c r="C3" s="135"/>
      <c r="D3" s="135"/>
      <c r="E3" s="135"/>
      <c r="F3" s="135"/>
      <c r="G3" s="135"/>
      <c r="H3" s="135"/>
      <c r="I3" s="135"/>
      <c r="J3" s="136"/>
      <c r="K3" s="134"/>
      <c r="L3" s="135"/>
      <c r="M3" s="135"/>
      <c r="N3" s="135"/>
      <c r="O3" s="135"/>
      <c r="P3" s="135"/>
      <c r="Q3" s="133"/>
    </row>
    <row r="4" spans="1:22" ht="17.25" customHeight="1" thickBot="1">
      <c r="A4" s="137"/>
      <c r="B4" s="138" t="s">
        <v>30</v>
      </c>
      <c r="C4" s="139"/>
      <c r="D4" s="139"/>
      <c r="E4" s="139"/>
      <c r="F4" s="139"/>
      <c r="G4" s="139"/>
      <c r="H4" s="139"/>
      <c r="I4" s="140"/>
      <c r="J4" s="141"/>
      <c r="K4" s="141"/>
      <c r="L4" s="141"/>
      <c r="M4" s="142"/>
      <c r="N4" s="142" t="s">
        <v>31</v>
      </c>
      <c r="O4" s="141"/>
      <c r="P4" s="139"/>
      <c r="Q4" s="143"/>
      <c r="T4" s="445" t="s">
        <v>167</v>
      </c>
      <c r="U4" s="445" t="s">
        <v>10</v>
      </c>
    </row>
    <row r="5" spans="1:22" ht="3" customHeight="1">
      <c r="A5" s="144"/>
      <c r="I5" s="145"/>
      <c r="J5" s="146"/>
      <c r="K5" s="147"/>
      <c r="L5" s="148"/>
      <c r="M5" s="148"/>
      <c r="N5" s="148"/>
      <c r="O5" s="149"/>
      <c r="P5" s="148"/>
      <c r="Q5" s="150"/>
      <c r="T5" s="442"/>
      <c r="U5" s="442"/>
    </row>
    <row r="6" spans="1:22" ht="12.75">
      <c r="A6" s="144"/>
      <c r="B6" s="152" t="s">
        <v>32</v>
      </c>
      <c r="I6" s="518">
        <v>44098</v>
      </c>
      <c r="J6" s="276"/>
      <c r="K6" s="277"/>
      <c r="L6" s="278"/>
      <c r="M6" s="278"/>
      <c r="N6" s="278"/>
      <c r="O6" s="279"/>
      <c r="P6" s="278"/>
      <c r="Q6" s="280"/>
      <c r="T6" s="443"/>
      <c r="U6" s="443"/>
    </row>
    <row r="7" spans="1:22" ht="12.75">
      <c r="A7" s="144"/>
      <c r="B7" s="152" t="s">
        <v>1</v>
      </c>
      <c r="I7" s="145">
        <f>'Unit Mix Summary'!C18</f>
        <v>24</v>
      </c>
      <c r="J7" s="276"/>
      <c r="K7" s="277"/>
      <c r="L7" s="278"/>
      <c r="M7" s="278"/>
      <c r="N7" s="278"/>
      <c r="O7" s="279"/>
      <c r="P7" s="278"/>
      <c r="Q7" s="280"/>
      <c r="T7" s="443"/>
      <c r="U7" s="443"/>
    </row>
    <row r="8" spans="1:22" ht="12.75">
      <c r="A8" s="151"/>
      <c r="B8" s="131" t="s">
        <v>149</v>
      </c>
      <c r="I8" s="178">
        <f>'Unit Mix Summary'!E18</f>
        <v>21750</v>
      </c>
      <c r="J8" s="153"/>
      <c r="K8" s="154" t="s">
        <v>18</v>
      </c>
      <c r="L8" s="153"/>
      <c r="M8" s="154" t="s">
        <v>33</v>
      </c>
      <c r="N8" s="153"/>
      <c r="O8" s="154" t="s">
        <v>34</v>
      </c>
      <c r="P8" s="153"/>
      <c r="Q8" s="155" t="s">
        <v>35</v>
      </c>
      <c r="T8" s="444"/>
      <c r="U8" s="444"/>
    </row>
    <row r="9" spans="1:22" ht="4.5" customHeight="1">
      <c r="A9" s="156"/>
      <c r="B9" s="157"/>
      <c r="C9" s="158"/>
      <c r="D9" s="158"/>
      <c r="E9" s="158"/>
      <c r="F9" s="158"/>
      <c r="G9" s="158"/>
      <c r="H9" s="158"/>
      <c r="I9" s="159"/>
      <c r="K9" s="160"/>
      <c r="M9" s="145"/>
      <c r="O9" s="160"/>
      <c r="Q9" s="160"/>
      <c r="T9" s="284"/>
      <c r="U9" s="284"/>
    </row>
    <row r="10" spans="1:22" ht="12.75">
      <c r="A10" s="161"/>
      <c r="B10" s="162" t="s">
        <v>36</v>
      </c>
      <c r="C10" s="163"/>
      <c r="D10" s="163"/>
      <c r="E10" s="163"/>
      <c r="F10" s="163"/>
      <c r="G10" s="163"/>
      <c r="H10" s="163"/>
      <c r="I10" s="164"/>
      <c r="K10" s="160"/>
      <c r="M10" s="145"/>
      <c r="O10" s="160"/>
      <c r="Q10" s="160"/>
      <c r="T10" s="284"/>
      <c r="U10" s="284"/>
    </row>
    <row r="11" spans="1:22" ht="5.45" customHeight="1">
      <c r="A11" s="144"/>
      <c r="I11" s="160"/>
      <c r="K11" s="160"/>
      <c r="M11" s="145"/>
      <c r="O11" s="160"/>
      <c r="Q11" s="160"/>
      <c r="T11" s="284"/>
      <c r="U11" s="284"/>
    </row>
    <row r="12" spans="1:22">
      <c r="A12" s="144"/>
      <c r="B12" s="165" t="s">
        <v>37</v>
      </c>
      <c r="D12" s="174"/>
      <c r="E12" s="174"/>
      <c r="F12" s="287"/>
      <c r="G12" s="174"/>
      <c r="H12" s="174"/>
      <c r="I12" s="288"/>
      <c r="J12" s="174"/>
      <c r="K12" s="288"/>
      <c r="L12" s="174"/>
      <c r="M12" s="289"/>
      <c r="O12" s="160"/>
      <c r="Q12" s="160"/>
      <c r="T12" s="284"/>
      <c r="U12" s="284"/>
    </row>
    <row r="13" spans="1:22">
      <c r="A13" s="144"/>
      <c r="B13" s="166" t="s">
        <v>113</v>
      </c>
      <c r="C13" s="166"/>
      <c r="D13" s="290"/>
      <c r="E13" s="174"/>
      <c r="F13" s="291">
        <v>12</v>
      </c>
      <c r="G13" s="174" t="s">
        <v>151</v>
      </c>
      <c r="H13" s="292" t="s">
        <v>139</v>
      </c>
      <c r="I13" s="293">
        <f>'Rent Roll '!N40</f>
        <v>28875</v>
      </c>
      <c r="J13" s="174"/>
      <c r="K13" s="264">
        <f>I13*F13</f>
        <v>346500</v>
      </c>
      <c r="L13" s="174"/>
      <c r="M13" s="264">
        <f>K13/I7</f>
        <v>14437.5</v>
      </c>
      <c r="O13" s="167">
        <f>K13/$I$8</f>
        <v>15.931034482758621</v>
      </c>
      <c r="Q13" s="160" t="s">
        <v>7</v>
      </c>
      <c r="T13" s="336"/>
      <c r="U13" s="336"/>
    </row>
    <row r="14" spans="1:22" ht="12">
      <c r="A14" s="144"/>
      <c r="B14" s="168" t="s">
        <v>116</v>
      </c>
      <c r="D14" s="173"/>
      <c r="E14" s="174"/>
      <c r="F14" s="294"/>
      <c r="G14" s="174"/>
      <c r="H14" s="295">
        <f>T14</f>
        <v>200</v>
      </c>
      <c r="I14" s="296" t="s">
        <v>117</v>
      </c>
      <c r="J14" s="174"/>
      <c r="K14" s="264">
        <f>T14*$I$7</f>
        <v>4800</v>
      </c>
      <c r="L14" s="174"/>
      <c r="M14" s="264"/>
      <c r="O14" s="167"/>
      <c r="Q14" s="170"/>
      <c r="T14" s="337">
        <v>200</v>
      </c>
      <c r="U14" s="446" t="s">
        <v>213</v>
      </c>
      <c r="V14" s="131" t="s">
        <v>169</v>
      </c>
    </row>
    <row r="15" spans="1:22" s="174" customFormat="1" ht="12">
      <c r="A15" s="172"/>
      <c r="B15" s="173" t="s">
        <v>153</v>
      </c>
      <c r="C15" s="174" t="s">
        <v>211</v>
      </c>
      <c r="E15" s="175" t="s">
        <v>7</v>
      </c>
      <c r="H15" s="294">
        <f>T15</f>
        <v>0</v>
      </c>
      <c r="I15" s="260" t="s">
        <v>152</v>
      </c>
      <c r="J15" s="176"/>
      <c r="K15" s="264">
        <f>T15*I7*12</f>
        <v>0</v>
      </c>
      <c r="M15" s="264"/>
      <c r="O15" s="265"/>
      <c r="Q15" s="177"/>
      <c r="T15" s="338">
        <v>0</v>
      </c>
      <c r="U15" s="447" t="s">
        <v>207</v>
      </c>
      <c r="V15" s="131" t="s">
        <v>210</v>
      </c>
    </row>
    <row r="16" spans="1:22" ht="3" customHeight="1">
      <c r="A16" s="144"/>
      <c r="B16" s="165"/>
      <c r="D16" s="174"/>
      <c r="E16" s="174"/>
      <c r="F16" s="174"/>
      <c r="G16" s="174"/>
      <c r="H16" s="174"/>
      <c r="I16" s="288"/>
      <c r="J16" s="297"/>
      <c r="K16" s="298"/>
      <c r="L16" s="299"/>
      <c r="M16" s="264"/>
      <c r="N16" s="171"/>
      <c r="O16" s="167"/>
      <c r="Q16" s="160"/>
      <c r="T16" s="339"/>
      <c r="U16" s="448"/>
    </row>
    <row r="17" spans="1:26" ht="12">
      <c r="A17" s="144"/>
      <c r="B17" s="165" t="s">
        <v>38</v>
      </c>
      <c r="D17" s="174"/>
      <c r="E17" s="174" t="s">
        <v>7</v>
      </c>
      <c r="F17" s="174"/>
      <c r="G17" s="174"/>
      <c r="H17" s="174"/>
      <c r="I17" s="288"/>
      <c r="J17" s="299"/>
      <c r="K17" s="264">
        <f>SUM(K13:K15)</f>
        <v>351300</v>
      </c>
      <c r="L17" s="299"/>
      <c r="M17" s="264">
        <f>K17/$I$7</f>
        <v>14637.5</v>
      </c>
      <c r="N17" s="171"/>
      <c r="O17" s="167">
        <f>K17/$I$8</f>
        <v>16.151724137931033</v>
      </c>
      <c r="Q17" s="160"/>
      <c r="T17" s="339"/>
      <c r="U17" s="448"/>
    </row>
    <row r="18" spans="1:26" ht="3" customHeight="1">
      <c r="A18" s="144"/>
      <c r="B18" s="165"/>
      <c r="D18" s="174"/>
      <c r="E18" s="174"/>
      <c r="F18" s="174"/>
      <c r="G18" s="174"/>
      <c r="H18" s="174"/>
      <c r="I18" s="288"/>
      <c r="J18" s="299"/>
      <c r="K18" s="264"/>
      <c r="L18" s="299"/>
      <c r="M18" s="264"/>
      <c r="N18" s="171"/>
      <c r="O18" s="167"/>
      <c r="Q18" s="160"/>
      <c r="T18" s="339"/>
      <c r="U18" s="448"/>
    </row>
    <row r="19" spans="1:26" ht="12">
      <c r="A19" s="144"/>
      <c r="B19" s="165" t="s">
        <v>39</v>
      </c>
      <c r="C19" s="131" t="s">
        <v>40</v>
      </c>
      <c r="D19" s="174"/>
      <c r="E19" s="174"/>
      <c r="F19" s="300">
        <f>T19</f>
        <v>0.05</v>
      </c>
      <c r="G19" s="174"/>
      <c r="H19" s="174"/>
      <c r="I19" s="301"/>
      <c r="J19" s="299"/>
      <c r="K19" s="298">
        <f>-ROUND((K17)*T19,0)</f>
        <v>-17565</v>
      </c>
      <c r="L19" s="302"/>
      <c r="M19" s="298">
        <f>K19/$I$7</f>
        <v>-731.875</v>
      </c>
      <c r="N19" s="181"/>
      <c r="O19" s="182">
        <f>K19/$I$8</f>
        <v>-0.80758620689655169</v>
      </c>
      <c r="P19" s="183"/>
      <c r="Q19" s="184">
        <f>K19/$K$17</f>
        <v>-0.05</v>
      </c>
      <c r="T19" s="340">
        <v>0.05</v>
      </c>
      <c r="U19" s="449" t="s">
        <v>208</v>
      </c>
      <c r="V19" s="131" t="s">
        <v>212</v>
      </c>
    </row>
    <row r="20" spans="1:26" ht="5.25" customHeight="1">
      <c r="A20" s="144"/>
      <c r="D20" s="174"/>
      <c r="E20" s="174"/>
      <c r="F20" s="174"/>
      <c r="G20" s="174"/>
      <c r="H20" s="174"/>
      <c r="I20" s="288"/>
      <c r="J20" s="303"/>
      <c r="K20" s="304"/>
      <c r="L20" s="299"/>
      <c r="M20" s="264" t="s">
        <v>7</v>
      </c>
      <c r="N20" s="171"/>
      <c r="O20" s="167"/>
      <c r="Q20" s="187"/>
      <c r="T20" s="339"/>
      <c r="U20" s="448"/>
    </row>
    <row r="21" spans="1:26" ht="12">
      <c r="A21" s="144"/>
      <c r="B21" s="165" t="s">
        <v>41</v>
      </c>
      <c r="C21" s="188"/>
      <c r="D21" s="305"/>
      <c r="E21" s="305"/>
      <c r="F21" s="305"/>
      <c r="G21" s="305"/>
      <c r="H21" s="305"/>
      <c r="I21" s="288"/>
      <c r="J21" s="299"/>
      <c r="K21" s="264">
        <f>SUM(K17:K19)</f>
        <v>333735</v>
      </c>
      <c r="L21" s="299"/>
      <c r="M21" s="264">
        <f>K21/$I$7</f>
        <v>13905.625</v>
      </c>
      <c r="N21" s="171"/>
      <c r="O21" s="167">
        <f>K21/$I$8</f>
        <v>15.344137931034483</v>
      </c>
      <c r="Q21" s="170">
        <f>K21/$K$21</f>
        <v>1</v>
      </c>
      <c r="T21" s="339"/>
      <c r="U21" s="448"/>
    </row>
    <row r="22" spans="1:26" ht="2.4500000000000002" customHeight="1">
      <c r="A22" s="144"/>
      <c r="B22" s="165"/>
      <c r="C22" s="188"/>
      <c r="D22" s="188"/>
      <c r="E22" s="188"/>
      <c r="F22" s="188"/>
      <c r="G22" s="188"/>
      <c r="H22" s="188"/>
      <c r="I22" s="160"/>
      <c r="J22" s="171"/>
      <c r="K22" s="190"/>
      <c r="L22" s="171"/>
      <c r="M22" s="179"/>
      <c r="N22" s="171"/>
      <c r="O22" s="167"/>
      <c r="Q22" s="170"/>
      <c r="T22" s="339"/>
      <c r="U22" s="448"/>
    </row>
    <row r="23" spans="1:26" ht="15.75" customHeight="1">
      <c r="A23" s="161"/>
      <c r="B23" s="162" t="s">
        <v>42</v>
      </c>
      <c r="C23" s="191"/>
      <c r="D23" s="191"/>
      <c r="E23" s="191"/>
      <c r="F23" s="191"/>
      <c r="G23" s="191"/>
      <c r="H23" s="191"/>
      <c r="I23" s="164"/>
      <c r="J23" s="171"/>
      <c r="K23" s="190"/>
      <c r="L23" s="171"/>
      <c r="M23" s="179" t="s">
        <v>7</v>
      </c>
      <c r="N23" s="171"/>
      <c r="O23" s="167" t="s">
        <v>7</v>
      </c>
      <c r="Q23" s="170"/>
      <c r="T23" s="339" t="s">
        <v>7</v>
      </c>
      <c r="U23" s="448"/>
      <c r="V23" s="192"/>
      <c r="W23" s="193"/>
      <c r="X23" s="194"/>
      <c r="Y23" s="194"/>
      <c r="Z23" s="194"/>
    </row>
    <row r="24" spans="1:26" ht="5.25" customHeight="1">
      <c r="A24" s="144"/>
      <c r="F24" s="174"/>
      <c r="G24" s="174"/>
      <c r="H24" s="174"/>
      <c r="I24" s="288"/>
      <c r="J24" s="306"/>
      <c r="K24" s="307"/>
      <c r="L24" s="174"/>
      <c r="M24" s="264" t="s">
        <v>7</v>
      </c>
      <c r="N24" s="299"/>
      <c r="O24" s="265" t="s">
        <v>7</v>
      </c>
      <c r="Q24" s="170"/>
      <c r="T24" s="339" t="s">
        <v>7</v>
      </c>
      <c r="U24" s="448"/>
      <c r="V24" s="192"/>
      <c r="W24" s="193"/>
      <c r="X24" s="194"/>
      <c r="Y24" s="194"/>
      <c r="Z24" s="194"/>
    </row>
    <row r="25" spans="1:26" ht="12">
      <c r="A25" s="144"/>
      <c r="B25" s="131" t="s">
        <v>43</v>
      </c>
      <c r="F25" s="174"/>
      <c r="G25" s="174"/>
      <c r="H25" s="174"/>
      <c r="I25" s="308">
        <f>T25</f>
        <v>-7500</v>
      </c>
      <c r="J25" s="306"/>
      <c r="K25" s="309"/>
      <c r="L25" s="174"/>
      <c r="M25" s="310">
        <f>T25/$I$7</f>
        <v>-312.5</v>
      </c>
      <c r="N25" s="299"/>
      <c r="O25" s="311">
        <f>T25/$I$8</f>
        <v>-0.34482758620689657</v>
      </c>
      <c r="Q25" s="170">
        <f>T25/$K$21</f>
        <v>-2.2472920131241855E-2</v>
      </c>
      <c r="T25" s="341">
        <v>-7500</v>
      </c>
      <c r="U25" s="450" t="s">
        <v>209</v>
      </c>
      <c r="V25" s="131" t="str">
        <f>B25</f>
        <v xml:space="preserve">  -  Real Property Taxes</v>
      </c>
      <c r="W25" s="196"/>
      <c r="X25" s="194"/>
      <c r="Y25" s="194"/>
      <c r="Z25" s="194"/>
    </row>
    <row r="26" spans="1:26" ht="12">
      <c r="A26" s="144"/>
      <c r="B26" s="131" t="s">
        <v>44</v>
      </c>
      <c r="F26" s="174"/>
      <c r="G26" s="174"/>
      <c r="H26" s="174"/>
      <c r="I26" s="308">
        <f>T26</f>
        <v>0</v>
      </c>
      <c r="J26" s="306"/>
      <c r="K26" s="309"/>
      <c r="L26" s="174"/>
      <c r="M26" s="310">
        <f>I26/$I$7</f>
        <v>0</v>
      </c>
      <c r="N26" s="299"/>
      <c r="O26" s="311">
        <f t="shared" ref="O26:O32" si="0">I26/$I$8</f>
        <v>0</v>
      </c>
      <c r="Q26" s="170">
        <f t="shared" ref="Q26:Q29" si="1">I26/$K$21</f>
        <v>0</v>
      </c>
      <c r="T26" s="341">
        <v>0</v>
      </c>
      <c r="U26" s="450" t="s">
        <v>209</v>
      </c>
      <c r="V26" s="131" t="str">
        <f t="shared" ref="V26:V32" si="2">B26</f>
        <v xml:space="preserve">  -  Property Insurance</v>
      </c>
      <c r="W26" s="196"/>
      <c r="X26" s="194"/>
      <c r="Y26" s="194"/>
      <c r="Z26" s="194"/>
    </row>
    <row r="27" spans="1:26" s="169" customFormat="1" ht="12">
      <c r="A27" s="197"/>
      <c r="B27" s="169" t="s">
        <v>138</v>
      </c>
      <c r="F27" s="312">
        <f>T27</f>
        <v>0.08</v>
      </c>
      <c r="G27" s="174"/>
      <c r="H27" s="174"/>
      <c r="I27" s="264">
        <f>-ROUND($K$21*T27,0)</f>
        <v>-26699</v>
      </c>
      <c r="J27" s="306"/>
      <c r="K27" s="309"/>
      <c r="L27" s="174"/>
      <c r="M27" s="264">
        <f>I27/$I$7</f>
        <v>-1112.4583333333333</v>
      </c>
      <c r="N27" s="299"/>
      <c r="O27" s="311">
        <f t="shared" si="0"/>
        <v>-1.2275402298850575</v>
      </c>
      <c r="Q27" s="198">
        <f t="shared" si="1"/>
        <v>-8.0000599277870163E-2</v>
      </c>
      <c r="T27" s="342">
        <v>0.08</v>
      </c>
      <c r="U27" s="455" t="s">
        <v>62</v>
      </c>
      <c r="V27" s="131" t="str">
        <f t="shared" si="2"/>
        <v xml:space="preserve">  -  Professional Management</v>
      </c>
      <c r="W27" s="199"/>
      <c r="X27" s="200"/>
      <c r="Y27" s="200"/>
      <c r="Z27" s="200"/>
    </row>
    <row r="28" spans="1:26" ht="12">
      <c r="A28" s="144"/>
      <c r="B28" s="131" t="s">
        <v>46</v>
      </c>
      <c r="F28" s="174"/>
      <c r="G28" s="174"/>
      <c r="H28" s="174"/>
      <c r="I28" s="264">
        <f>T28*I7</f>
        <v>-19200</v>
      </c>
      <c r="J28" s="306"/>
      <c r="K28" s="309"/>
      <c r="L28" s="174"/>
      <c r="M28" s="264">
        <f>T28</f>
        <v>-800</v>
      </c>
      <c r="N28" s="299"/>
      <c r="O28" s="311">
        <f t="shared" si="0"/>
        <v>-0.88275862068965516</v>
      </c>
      <c r="Q28" s="170">
        <f t="shared" si="1"/>
        <v>-5.7530675535979146E-2</v>
      </c>
      <c r="T28" s="341">
        <v>-800</v>
      </c>
      <c r="U28" s="450" t="s">
        <v>213</v>
      </c>
      <c r="V28" s="131" t="str">
        <f t="shared" si="2"/>
        <v xml:space="preserve">  -  Repairs and Maintenance</v>
      </c>
      <c r="W28" s="196"/>
      <c r="X28" s="194"/>
      <c r="Y28" s="194"/>
      <c r="Z28" s="194"/>
    </row>
    <row r="29" spans="1:26" ht="12">
      <c r="A29" s="144"/>
      <c r="B29" s="131" t="s">
        <v>47</v>
      </c>
      <c r="F29" s="174"/>
      <c r="G29" s="174"/>
      <c r="H29" s="174"/>
      <c r="I29" s="264">
        <f>T29*I7</f>
        <v>-21600</v>
      </c>
      <c r="J29" s="306"/>
      <c r="K29" s="309"/>
      <c r="L29" s="174"/>
      <c r="M29" s="264">
        <f>T29</f>
        <v>-900</v>
      </c>
      <c r="N29" s="299"/>
      <c r="O29" s="311">
        <f t="shared" si="0"/>
        <v>-0.99310344827586206</v>
      </c>
      <c r="Q29" s="170">
        <f t="shared" si="1"/>
        <v>-6.4722009977976544E-2</v>
      </c>
      <c r="T29" s="341">
        <v>-900</v>
      </c>
      <c r="U29" s="450" t="s">
        <v>213</v>
      </c>
      <c r="V29" s="131" t="str">
        <f t="shared" si="2"/>
        <v xml:space="preserve">  -  Utilities</v>
      </c>
      <c r="X29" s="194"/>
      <c r="Y29" s="194"/>
      <c r="Z29" s="194"/>
    </row>
    <row r="30" spans="1:26" ht="12">
      <c r="A30" s="144"/>
      <c r="B30" s="131" t="s">
        <v>48</v>
      </c>
      <c r="F30" s="174"/>
      <c r="G30" s="174"/>
      <c r="H30" s="174"/>
      <c r="I30" s="310">
        <f>T30</f>
        <v>0</v>
      </c>
      <c r="J30" s="306"/>
      <c r="K30" s="309"/>
      <c r="L30" s="174"/>
      <c r="M30" s="310">
        <f>K30/$I$7</f>
        <v>0</v>
      </c>
      <c r="N30" s="299"/>
      <c r="O30" s="311">
        <f>T30/$I$8</f>
        <v>0</v>
      </c>
      <c r="Q30" s="170">
        <f>T30/$K$21</f>
        <v>0</v>
      </c>
      <c r="T30" s="343">
        <v>0</v>
      </c>
      <c r="U30" s="450" t="s">
        <v>213</v>
      </c>
      <c r="V30" s="131" t="str">
        <f t="shared" si="2"/>
        <v xml:space="preserve">  -  Miscellaneous</v>
      </c>
      <c r="X30" s="194"/>
      <c r="Y30" s="194"/>
      <c r="Z30" s="194"/>
    </row>
    <row r="31" spans="1:26" ht="12.75">
      <c r="A31" s="144"/>
      <c r="B31" s="131" t="s">
        <v>45</v>
      </c>
      <c r="F31" s="312"/>
      <c r="G31" s="174"/>
      <c r="H31" s="174"/>
      <c r="I31" s="264">
        <f>T31*I7</f>
        <v>-600</v>
      </c>
      <c r="J31" s="306"/>
      <c r="K31" s="309"/>
      <c r="L31" s="174"/>
      <c r="M31" s="264">
        <f>T31</f>
        <v>-25</v>
      </c>
      <c r="N31" s="299"/>
      <c r="O31" s="311">
        <f t="shared" si="0"/>
        <v>-2.7586206896551724E-2</v>
      </c>
      <c r="Q31" s="170">
        <f>I31/$K$21</f>
        <v>-1.7978336104993483E-3</v>
      </c>
      <c r="T31" s="341">
        <v>-25</v>
      </c>
      <c r="U31" s="450" t="s">
        <v>213</v>
      </c>
      <c r="V31" s="131" t="str">
        <f t="shared" si="2"/>
        <v xml:space="preserve">  -  Advertising</v>
      </c>
      <c r="W31" s="202"/>
      <c r="X31" s="194"/>
      <c r="Y31" s="194"/>
      <c r="Z31" s="194"/>
    </row>
    <row r="32" spans="1:26" ht="12">
      <c r="A32" s="144"/>
      <c r="B32" s="131" t="s">
        <v>49</v>
      </c>
      <c r="F32" s="319">
        <f>T32</f>
        <v>0.03</v>
      </c>
      <c r="G32" s="313"/>
      <c r="H32" s="313"/>
      <c r="I32" s="298">
        <f>-ROUND($K$21*T32,0)</f>
        <v>-10012</v>
      </c>
      <c r="J32" s="306"/>
      <c r="K32" s="309"/>
      <c r="L32" s="314"/>
      <c r="M32" s="298">
        <f>I32/$I$7</f>
        <v>-417.16666666666669</v>
      </c>
      <c r="N32" s="297"/>
      <c r="O32" s="315">
        <f t="shared" si="0"/>
        <v>-0.46032183908045976</v>
      </c>
      <c r="P32" s="183"/>
      <c r="Q32" s="184">
        <f>I32/$K$21</f>
        <v>-2.9999850180532459E-2</v>
      </c>
      <c r="T32" s="344">
        <v>0.03</v>
      </c>
      <c r="U32" s="454" t="s">
        <v>62</v>
      </c>
      <c r="V32" s="131" t="str">
        <f t="shared" si="2"/>
        <v xml:space="preserve">  -  Reserves for Capital Repairs and Replacements:</v>
      </c>
    </row>
    <row r="33" spans="1:29" ht="21" customHeight="1">
      <c r="A33" s="144"/>
      <c r="B33" s="165" t="s">
        <v>50</v>
      </c>
      <c r="D33" s="203"/>
      <c r="F33" s="312"/>
      <c r="G33" s="316"/>
      <c r="H33" s="316"/>
      <c r="I33" s="309"/>
      <c r="J33" s="174"/>
      <c r="K33" s="310">
        <f>SUM(I25:I32)</f>
        <v>-85611</v>
      </c>
      <c r="L33" s="317"/>
      <c r="M33" s="310">
        <f>K33/$I$7</f>
        <v>-3567.125</v>
      </c>
      <c r="N33" s="317"/>
      <c r="O33" s="311">
        <f>K33/I8</f>
        <v>-3.9361379310344828</v>
      </c>
      <c r="Q33" s="170">
        <f>K33/$K$21</f>
        <v>-0.25652388871409953</v>
      </c>
      <c r="T33" s="345"/>
      <c r="U33" s="451"/>
      <c r="V33" s="201"/>
    </row>
    <row r="34" spans="1:29" ht="6" customHeight="1">
      <c r="A34" s="144"/>
      <c r="I34" s="160"/>
      <c r="J34" s="195"/>
      <c r="K34" s="190"/>
      <c r="L34" s="195"/>
      <c r="M34" s="180" t="s">
        <v>7</v>
      </c>
      <c r="N34" s="195"/>
      <c r="O34" s="167"/>
      <c r="P34" s="135"/>
      <c r="Q34" s="170"/>
      <c r="T34" s="346"/>
      <c r="U34" s="452"/>
    </row>
    <row r="35" spans="1:29" ht="4.5" customHeight="1">
      <c r="A35" s="156"/>
      <c r="B35" s="157"/>
      <c r="C35" s="158"/>
      <c r="D35" s="158"/>
      <c r="E35" s="158"/>
      <c r="F35" s="158"/>
      <c r="G35" s="158"/>
      <c r="H35" s="158"/>
      <c r="I35" s="159"/>
      <c r="J35" s="185"/>
      <c r="K35" s="186"/>
      <c r="L35" s="185"/>
      <c r="M35" s="179" t="s">
        <v>7</v>
      </c>
      <c r="N35" s="185"/>
      <c r="O35" s="266"/>
      <c r="P35" s="204"/>
      <c r="Q35" s="205"/>
      <c r="T35" s="347"/>
      <c r="U35" s="453"/>
    </row>
    <row r="36" spans="1:29" ht="12.75">
      <c r="A36" s="161"/>
      <c r="B36" s="162" t="s">
        <v>51</v>
      </c>
      <c r="C36" s="191"/>
      <c r="D36" s="191"/>
      <c r="E36" s="191"/>
      <c r="F36" s="191"/>
      <c r="G36" s="191"/>
      <c r="H36" s="191"/>
      <c r="I36" s="164"/>
      <c r="J36" s="171"/>
      <c r="K36" s="206">
        <f>K21+K33</f>
        <v>248124</v>
      </c>
      <c r="L36" s="171"/>
      <c r="M36" s="179">
        <f>K36/$I$7</f>
        <v>10338.5</v>
      </c>
      <c r="N36" s="171"/>
      <c r="O36" s="167">
        <f>K36/I8</f>
        <v>11.407999999999999</v>
      </c>
      <c r="Q36" s="170">
        <f>K36/$K$21</f>
        <v>0.74347611128590052</v>
      </c>
      <c r="T36" s="346"/>
      <c r="U36" s="452"/>
    </row>
    <row r="37" spans="1:29" ht="2.25" customHeight="1">
      <c r="A37" s="144"/>
      <c r="B37" s="207"/>
      <c r="C37" s="188"/>
      <c r="D37" s="188"/>
      <c r="E37" s="188"/>
      <c r="F37" s="188"/>
      <c r="G37" s="188"/>
      <c r="H37" s="188"/>
      <c r="I37" s="160"/>
      <c r="J37" s="171"/>
      <c r="K37" s="189"/>
      <c r="L37" s="171"/>
      <c r="M37" s="179">
        <f>K37/$I$7</f>
        <v>0</v>
      </c>
      <c r="N37" s="171"/>
      <c r="O37" s="167"/>
      <c r="Q37" s="170"/>
      <c r="T37" s="346"/>
      <c r="U37" s="452"/>
    </row>
    <row r="38" spans="1:29" ht="17.25" customHeight="1">
      <c r="A38" s="144"/>
      <c r="B38" s="208" t="s">
        <v>52</v>
      </c>
      <c r="I38" s="160"/>
      <c r="J38" s="195"/>
      <c r="K38" s="318">
        <f>T38</f>
        <v>5.7500000000000002E-2</v>
      </c>
      <c r="L38" s="195"/>
      <c r="M38" s="180" t="s">
        <v>7</v>
      </c>
      <c r="N38" s="195"/>
      <c r="O38" s="267"/>
      <c r="Q38" s="170"/>
      <c r="T38" s="348">
        <v>5.7500000000000002E-2</v>
      </c>
      <c r="U38" s="454" t="s">
        <v>214</v>
      </c>
      <c r="V38" s="131" t="s">
        <v>168</v>
      </c>
    </row>
    <row r="39" spans="1:29" ht="3.6" customHeight="1">
      <c r="A39" s="209"/>
      <c r="B39" s="210"/>
      <c r="C39" s="211"/>
      <c r="D39" s="211"/>
      <c r="E39" s="211"/>
      <c r="F39" s="211"/>
      <c r="G39" s="211"/>
      <c r="H39" s="211"/>
      <c r="I39" s="212"/>
      <c r="J39" s="185"/>
      <c r="K39" s="213"/>
      <c r="L39" s="185"/>
      <c r="M39" s="179" t="s">
        <v>7</v>
      </c>
      <c r="N39" s="185"/>
      <c r="O39" s="266"/>
      <c r="P39" s="204"/>
      <c r="Q39" s="205"/>
      <c r="T39" s="285"/>
      <c r="U39" s="285"/>
    </row>
    <row r="40" spans="1:29" ht="12.75">
      <c r="A40" s="214"/>
      <c r="B40" s="215" t="s">
        <v>137</v>
      </c>
      <c r="C40" s="216"/>
      <c r="D40" s="216"/>
      <c r="E40" s="216"/>
      <c r="F40" s="216"/>
      <c r="G40" s="216"/>
      <c r="H40" s="216"/>
      <c r="I40" s="217"/>
      <c r="J40" s="195"/>
      <c r="K40" s="218"/>
      <c r="L40" s="195"/>
      <c r="M40" s="179" t="s">
        <v>7</v>
      </c>
      <c r="N40" s="195"/>
      <c r="O40" s="167"/>
      <c r="P40" s="135"/>
      <c r="Q40" s="170"/>
      <c r="S40" s="219"/>
      <c r="T40" s="285"/>
      <c r="U40" s="285"/>
    </row>
    <row r="41" spans="1:29" ht="12.75">
      <c r="A41" s="214"/>
      <c r="B41" s="215" t="s">
        <v>53</v>
      </c>
      <c r="C41" s="216"/>
      <c r="D41" s="216"/>
      <c r="E41" s="216"/>
      <c r="F41" s="216"/>
      <c r="G41" s="216"/>
      <c r="H41" s="216"/>
      <c r="I41" s="263" t="s">
        <v>136</v>
      </c>
      <c r="J41" s="195"/>
      <c r="K41" s="220">
        <f>MROUND((K36/T38),10000)</f>
        <v>4320000</v>
      </c>
      <c r="L41" s="195"/>
      <c r="M41" s="179">
        <f>K41/$I$7</f>
        <v>180000</v>
      </c>
      <c r="N41" s="195"/>
      <c r="O41" s="167">
        <f>K41/I8</f>
        <v>198.62068965517241</v>
      </c>
      <c r="P41" s="135"/>
      <c r="Q41" s="170"/>
      <c r="T41" s="285"/>
      <c r="U41" s="285"/>
    </row>
    <row r="42" spans="1:29" ht="3" customHeight="1">
      <c r="A42" s="221"/>
      <c r="B42" s="222"/>
      <c r="C42" s="222"/>
      <c r="D42" s="222"/>
      <c r="E42" s="222"/>
      <c r="F42" s="222"/>
      <c r="G42" s="222"/>
      <c r="H42" s="222"/>
      <c r="I42" s="223"/>
      <c r="J42" s="224"/>
      <c r="K42" s="225"/>
      <c r="L42" s="224"/>
      <c r="M42" s="226"/>
      <c r="N42" s="224"/>
      <c r="O42" s="225"/>
      <c r="P42" s="227"/>
      <c r="Q42" s="184"/>
      <c r="T42" s="286"/>
      <c r="U42" s="286"/>
    </row>
    <row r="43" spans="1:29" ht="9" customHeight="1">
      <c r="B43" s="208"/>
      <c r="C43" s="188"/>
      <c r="D43" s="188"/>
      <c r="E43" s="228"/>
      <c r="F43" s="188"/>
      <c r="G43" s="188"/>
      <c r="H43" s="188"/>
      <c r="I43" s="188"/>
      <c r="O43" s="201"/>
      <c r="Q43" s="229"/>
      <c r="T43" s="135"/>
      <c r="U43" s="135"/>
    </row>
    <row r="44" spans="1:29" ht="12.75">
      <c r="A44" s="230"/>
      <c r="B44" s="230"/>
      <c r="Q44" s="231"/>
      <c r="X44" s="132"/>
      <c r="AC44" s="132"/>
    </row>
    <row r="45" spans="1:29">
      <c r="K45" s="131" t="s">
        <v>7</v>
      </c>
      <c r="X45" s="132"/>
      <c r="AC45" s="132"/>
    </row>
    <row r="48" spans="1:29">
      <c r="C48" s="232"/>
      <c r="D48" s="232"/>
      <c r="E48" s="232"/>
      <c r="F48" s="232"/>
      <c r="G48" s="232"/>
      <c r="H48" s="232"/>
      <c r="I48" s="232"/>
    </row>
    <row r="49" spans="3:9">
      <c r="C49" s="232"/>
      <c r="D49" s="232"/>
      <c r="E49" s="232"/>
      <c r="F49" s="232"/>
      <c r="G49" s="232"/>
      <c r="H49" s="232"/>
      <c r="I49" s="232"/>
    </row>
    <row r="50" spans="3:9">
      <c r="C50" s="232"/>
      <c r="D50" s="232"/>
      <c r="E50" s="232"/>
      <c r="F50" s="232"/>
      <c r="G50" s="232"/>
      <c r="H50" s="232"/>
      <c r="I50" s="232"/>
    </row>
    <row r="51" spans="3:9">
      <c r="C51" s="232"/>
      <c r="D51" s="232"/>
      <c r="E51" s="232"/>
      <c r="F51" s="232"/>
      <c r="G51" s="232"/>
      <c r="H51" s="232"/>
      <c r="I51" s="232"/>
    </row>
    <row r="52" spans="3:9">
      <c r="C52" s="232"/>
      <c r="D52" s="232"/>
      <c r="E52" s="232"/>
      <c r="F52" s="233"/>
      <c r="G52" s="233"/>
      <c r="H52" s="233"/>
      <c r="I52" s="234"/>
    </row>
    <row r="53" spans="3:9">
      <c r="C53" s="232"/>
      <c r="D53" s="232"/>
      <c r="E53" s="232"/>
      <c r="F53" s="233"/>
      <c r="G53" s="233"/>
      <c r="H53" s="233"/>
      <c r="I53" s="234"/>
    </row>
    <row r="54" spans="3:9">
      <c r="C54" s="232"/>
      <c r="D54" s="232"/>
      <c r="E54" s="232"/>
      <c r="F54" s="233"/>
      <c r="G54" s="233"/>
      <c r="H54" s="233"/>
      <c r="I54" s="234"/>
    </row>
    <row r="56" spans="3:9" ht="3" customHeight="1"/>
    <row r="57" spans="3:9" ht="3" customHeight="1"/>
    <row r="60" spans="3:9" ht="3" customHeight="1"/>
    <row r="61" spans="3:9" ht="3" customHeight="1"/>
    <row r="62" spans="3:9" ht="3" customHeight="1"/>
    <row r="63" spans="3:9" ht="3" customHeight="1"/>
    <row r="64" spans="3:9" ht="3" customHeight="1"/>
    <row r="65" ht="3" customHeight="1"/>
    <row r="66" ht="3" customHeight="1"/>
    <row r="67" ht="3" customHeight="1"/>
    <row r="68" ht="3" customHeight="1"/>
    <row r="69" ht="3" customHeight="1"/>
    <row r="70" ht="3" customHeight="1"/>
    <row r="71" ht="3" customHeight="1"/>
    <row r="72" ht="3" customHeight="1"/>
    <row r="73" ht="3" customHeight="1"/>
    <row r="74" ht="3" customHeight="1"/>
    <row r="75" ht="3" customHeight="1"/>
    <row r="76" ht="3" customHeight="1"/>
    <row r="77" ht="3" customHeight="1"/>
  </sheetData>
  <mergeCells count="2">
    <mergeCell ref="A1:Q1"/>
    <mergeCell ref="A2:Q2"/>
  </mergeCells>
  <printOptions horizontalCentered="1" verticalCentered="1"/>
  <pageMargins left="0.25" right="0.25" top="0" bottom="0" header="0" footer="0"/>
  <pageSetup scale="59" orientation="landscape" r:id="rId1"/>
  <headerFooter alignWithMargins="0"/>
  <ignoredErrors>
    <ignoredError sqref="Q30 O30 M30" formula="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5F8BD6FB4F524198FB3326D5055444" ma:contentTypeVersion="13" ma:contentTypeDescription="Create a new document." ma:contentTypeScope="" ma:versionID="4a59b46db29c389ea0a3b888fc3fa5e6">
  <xsd:schema xmlns:xsd="http://www.w3.org/2001/XMLSchema" xmlns:xs="http://www.w3.org/2001/XMLSchema" xmlns:p="http://schemas.microsoft.com/office/2006/metadata/properties" xmlns:ns3="3f1db3af-89d3-4183-968b-7d7543af6df2" xmlns:ns4="e40c21ff-414b-46c6-bac0-ce14c80aaa8b" targetNamespace="http://schemas.microsoft.com/office/2006/metadata/properties" ma:root="true" ma:fieldsID="ef95155e36365e94945b31ce460285d3" ns3:_="" ns4:_="">
    <xsd:import namespace="3f1db3af-89d3-4183-968b-7d7543af6df2"/>
    <xsd:import namespace="e40c21ff-414b-46c6-bac0-ce14c80aaa8b"/>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1db3af-89d3-4183-968b-7d7543af6d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0c21ff-414b-46c6-bac0-ce14c80aaa8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29FF2A-09D2-4FA6-9E00-0DC4716961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1db3af-89d3-4183-968b-7d7543af6df2"/>
    <ds:schemaRef ds:uri="e40c21ff-414b-46c6-bac0-ce14c80aa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FEA03C-EBD6-45E5-AD4E-28B4DFEE27A2}">
  <ds:schemaRefs>
    <ds:schemaRef ds:uri="http://www.w3.org/XML/1998/namespace"/>
    <ds:schemaRef ds:uri="http://schemas.microsoft.com/office/2006/documentManagement/types"/>
    <ds:schemaRef ds:uri="3f1db3af-89d3-4183-968b-7d7543af6df2"/>
    <ds:schemaRef ds:uri="http://schemas.openxmlformats.org/package/2006/metadata/core-properties"/>
    <ds:schemaRef ds:uri="http://schemas.microsoft.com/office/2006/metadata/properties"/>
    <ds:schemaRef ds:uri="http://purl.org/dc/terms/"/>
    <ds:schemaRef ds:uri="e40c21ff-414b-46c6-bac0-ce14c80aaa8b"/>
    <ds:schemaRef ds:uri="http://schemas.microsoft.com/office/infopath/2007/PartnerControls"/>
    <ds:schemaRef ds:uri="http://purl.org/dc/dcmitype/"/>
    <ds:schemaRef ds:uri="http://purl.org/dc/elements/1.1/"/>
  </ds:schemaRefs>
</ds:datastoreItem>
</file>

<file path=customXml/itemProps3.xml><?xml version="1.0" encoding="utf-8"?>
<ds:datastoreItem xmlns:ds="http://schemas.openxmlformats.org/officeDocument/2006/customXml" ds:itemID="{102D95D4-6567-4715-85AC-3E15AE4262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Unit Mix Summary</vt:lpstr>
      <vt:lpstr>Rent Roll </vt:lpstr>
      <vt:lpstr>Rent Adjust</vt:lpstr>
      <vt:lpstr>Expense Comps</vt:lpstr>
      <vt:lpstr>Income Summary</vt:lpstr>
      <vt:lpstr>Rents</vt:lpstr>
      <vt:lpstr>UnitTypes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Michael Martino</cp:lastModifiedBy>
  <cp:lastPrinted>2020-01-28T20:12:03Z</cp:lastPrinted>
  <dcterms:created xsi:type="dcterms:W3CDTF">2008-09-27T04:08:08Z</dcterms:created>
  <dcterms:modified xsi:type="dcterms:W3CDTF">2020-09-07T15:17:42Z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cad9a87848d044469c27978966b6b489">
    <vt:lpwstr>k07b7d0a756a84ee8806_X_k056cb627ac4b45e7990_A_1</vt:lpwstr>
  </property>
  <property fmtid="{D5CDD505-2E9C-101B-9397-08002B2CF9AE}" pid="3" name="g82d6dd7259b74a2193c63465c27c9527">
    <vt:lpwstr>k07b7d0a756a84ee8806_X_k056cb627ac4b45e7990_A_2</vt:lpwstr>
  </property>
  <property fmtid="{D5CDD505-2E9C-101B-9397-08002B2CF9AE}" pid="4" name="g7942e34dd8b947a3a6915af9dfca1da6">
    <vt:lpwstr>k07b7d0a756a84ee8806_X_k056cb627ac4b45e7990_A_3</vt:lpwstr>
  </property>
  <property fmtid="{D5CDD505-2E9C-101B-9397-08002B2CF9AE}" pid="5" name="gb502ae05a4c0480c909f1f486deb8548">
    <vt:lpwstr>k07b7d0a756a84ee8806_X_k056cb627ac4b45e7990_A_4</vt:lpwstr>
  </property>
  <property fmtid="{D5CDD505-2E9C-101B-9397-08002B2CF9AE}" pid="6" name="ge2da865db62b45b694e7df720a51256e">
    <vt:lpwstr>k07b7d0a756a84ee8806_X_k056cb627ac4b45e7990_A_5</vt:lpwstr>
  </property>
  <property fmtid="{D5CDD505-2E9C-101B-9397-08002B2CF9AE}" pid="7" name="g79cd3ddc92fb433da900d3164d7b35a1">
    <vt:lpwstr>k07b7d0a756a84ee8806_X_k056cb627ac4b45e7990_A_6</vt:lpwstr>
  </property>
  <property fmtid="{D5CDD505-2E9C-101B-9397-08002B2CF9AE}" pid="8" name="ga9978a5e4f144032b7e929a2cb4fd99b">
    <vt:lpwstr>k07b7d0a756a84ee8806_X_k056cb627ac4b45e7990_A_7</vt:lpwstr>
  </property>
  <property fmtid="{D5CDD505-2E9C-101B-9397-08002B2CF9AE}" pid="9" name="g6bac796e8be5478890bb46df67b4ca29">
    <vt:lpwstr>k07b7d0a756a84ee8806_X_k056cb627ac4b45e7990_A_8</vt:lpwstr>
  </property>
  <property fmtid="{D5CDD505-2E9C-101B-9397-08002B2CF9AE}" pid="10" name="gacfe2d69c7e146699dba4ac87cb2fe89">
    <vt:lpwstr>k07b7d0a756a84ee8806_X_k056cb627ac4b45e7990_A_9</vt:lpwstr>
  </property>
  <property fmtid="{D5CDD505-2E9C-101B-9397-08002B2CF9AE}" pid="11" name="gd8baf0ccc4d041edb0a2d090426e06e7">
    <vt:lpwstr>k07b7d0a756a84ee8806_X_k056cb627ac4b45e7990_A_10</vt:lpwstr>
  </property>
  <property fmtid="{D5CDD505-2E9C-101B-9397-08002B2CF9AE}" pid="12" name="ge229ca62e8f04862a914649b0f03eae4">
    <vt:lpwstr>k07b7d0a756a84ee8806_X_k6ef9dc51cf184928b82_A_10</vt:lpwstr>
  </property>
  <property fmtid="{D5CDD505-2E9C-101B-9397-08002B2CF9AE}" pid="13" name="gfc0dee0c88a24342bce5a161ab568c29">
    <vt:lpwstr>k07b7d0a756a84ee8806_X_k6ef9dc51cf184928b82_A_9</vt:lpwstr>
  </property>
  <property fmtid="{D5CDD505-2E9C-101B-9397-08002B2CF9AE}" pid="14" name="g2c17ce8d60054b63a21a4407e19ce44d">
    <vt:lpwstr>k07b7d0a756a84ee8806_X_k6ef9dc51cf184928b82_A_8</vt:lpwstr>
  </property>
  <property fmtid="{D5CDD505-2E9C-101B-9397-08002B2CF9AE}" pid="15" name="g7954da7626ec4787ba1cfb2aa4b6faae">
    <vt:lpwstr>k07b7d0a756a84ee8806_X_k6ef9dc51cf184928b82_A_7</vt:lpwstr>
  </property>
  <property fmtid="{D5CDD505-2E9C-101B-9397-08002B2CF9AE}" pid="16" name="gb10aeafb052340d48e06ef684af2ed2c">
    <vt:lpwstr>k07b7d0a756a84ee8806_X_k6ef9dc51cf184928b82_A_6</vt:lpwstr>
  </property>
  <property fmtid="{D5CDD505-2E9C-101B-9397-08002B2CF9AE}" pid="17" name="gd2ee244fb14940e599dc2e06a78a14f1">
    <vt:lpwstr>k07b7d0a756a84ee8806_X_k6ef9dc51cf184928b82_A_5</vt:lpwstr>
  </property>
  <property fmtid="{D5CDD505-2E9C-101B-9397-08002B2CF9AE}" pid="18" name="gc95bcab715c642f698a3ef7c7f0feba7">
    <vt:lpwstr>k07b7d0a756a84ee8806_X_k6ef9dc51cf184928b82_A_4</vt:lpwstr>
  </property>
  <property fmtid="{D5CDD505-2E9C-101B-9397-08002B2CF9AE}" pid="19" name="g08baafbf7ecd4e2f90682a95a853942f">
    <vt:lpwstr>k07b7d0a756a84ee8806_X_k6ef9dc51cf184928b82_A_3</vt:lpwstr>
  </property>
  <property fmtid="{D5CDD505-2E9C-101B-9397-08002B2CF9AE}" pid="20" name="g1a16a39da293485fa44867d9902bfcda">
    <vt:lpwstr>k07b7d0a756a84ee8806_X_k6ef9dc51cf184928b82_A_2</vt:lpwstr>
  </property>
  <property fmtid="{D5CDD505-2E9C-101B-9397-08002B2CF9AE}" pid="21" name="g1b65b25110e84b179894d647336d5b19">
    <vt:lpwstr>k07b7d0a756a84ee8806_X_k6ef9dc51cf184928b82_A_1</vt:lpwstr>
  </property>
  <property fmtid="{D5CDD505-2E9C-101B-9397-08002B2CF9AE}" pid="22" name="g5c367484f2d9434ca21ff98941ec5bd8">
    <vt:lpwstr>k07b7d0a756a84ee8806_X_kead8df01982d4a3187f_A_1</vt:lpwstr>
  </property>
  <property fmtid="{D5CDD505-2E9C-101B-9397-08002B2CF9AE}" pid="23" name="gfb81b69a381f420ba804f679349d9919">
    <vt:lpwstr>k07b7d0a756a84ee8806_X_kead8df01982d4a3187f_A_2</vt:lpwstr>
  </property>
  <property fmtid="{D5CDD505-2E9C-101B-9397-08002B2CF9AE}" pid="24" name="gd83629abb3c34f4dbe5ee32d77dab0c5">
    <vt:lpwstr>k07b7d0a756a84ee8806_X_kead8df01982d4a3187f_A_3</vt:lpwstr>
  </property>
  <property fmtid="{D5CDD505-2E9C-101B-9397-08002B2CF9AE}" pid="25" name="g67dbe16674164af5bccbb058546db366">
    <vt:lpwstr>k07b7d0a756a84ee8806_X_kead8df01982d4a3187f_A_4</vt:lpwstr>
  </property>
  <property fmtid="{D5CDD505-2E9C-101B-9397-08002B2CF9AE}" pid="26" name="gddc52b7aca0c442dbba46119c76bf92c">
    <vt:lpwstr>k07b7d0a756a84ee8806_X_kead8df01982d4a3187f_A_5</vt:lpwstr>
  </property>
  <property fmtid="{D5CDD505-2E9C-101B-9397-08002B2CF9AE}" pid="27" name="g02c17946854c454f8d3705e9ad9aa02c">
    <vt:lpwstr>k07b7d0a756a84ee8806_X_kead8df01982d4a3187f_A_6</vt:lpwstr>
  </property>
  <property fmtid="{D5CDD505-2E9C-101B-9397-08002B2CF9AE}" pid="28" name="gd04d3b14cc294a56a24dca7c998c711d">
    <vt:lpwstr>k07b7d0a756a84ee8806_X_kead8df01982d4a3187f_A_7</vt:lpwstr>
  </property>
  <property fmtid="{D5CDD505-2E9C-101B-9397-08002B2CF9AE}" pid="29" name="g2249c8cdba064e3abd024632988ae259">
    <vt:lpwstr>k07b7d0a756a84ee8806_X_kead8df01982d4a3187f_A_8</vt:lpwstr>
  </property>
  <property fmtid="{D5CDD505-2E9C-101B-9397-08002B2CF9AE}" pid="30" name="g7b5c9aed9de448f280460c0822320a4f">
    <vt:lpwstr>k07b7d0a756a84ee8806_X_kead8df01982d4a3187f_A_9</vt:lpwstr>
  </property>
  <property fmtid="{D5CDD505-2E9C-101B-9397-08002B2CF9AE}" pid="31" name="gbbca33aac35f474fae20b35c7726abad">
    <vt:lpwstr>k07b7d0a756a84ee8806_X_kead8df01982d4a3187f_A_10</vt:lpwstr>
  </property>
  <property fmtid="{D5CDD505-2E9C-101B-9397-08002B2CF9AE}" pid="32" name="gfe4ba61e72b4423ca88e88a73191984a">
    <vt:lpwstr>k07b7d0a756a84ee8806_X_k39d60a7f91394d1bb18_A_10</vt:lpwstr>
  </property>
  <property fmtid="{D5CDD505-2E9C-101B-9397-08002B2CF9AE}" pid="33" name="g5669d9b9c6d04a3b8f0d7ed21fa8ae02">
    <vt:lpwstr>k07b7d0a756a84ee8806_X_k39d60a7f91394d1bb18_A_9</vt:lpwstr>
  </property>
  <property fmtid="{D5CDD505-2E9C-101B-9397-08002B2CF9AE}" pid="34" name="g8cf62b5c26fb43f08b0692a36ef18fa6">
    <vt:lpwstr>k07b7d0a756a84ee8806_X_k39d60a7f91394d1bb18_A_8</vt:lpwstr>
  </property>
  <property fmtid="{D5CDD505-2E9C-101B-9397-08002B2CF9AE}" pid="35" name="gd0d0f70bb51049ddad2b6b9eecc142a9">
    <vt:lpwstr>k07b7d0a756a84ee8806_X_k39d60a7f91394d1bb18_A_7</vt:lpwstr>
  </property>
  <property fmtid="{D5CDD505-2E9C-101B-9397-08002B2CF9AE}" pid="36" name="g237c24c0eb6643aeba2743d5715836a3">
    <vt:lpwstr>k07b7d0a756a84ee8806_X_k39d60a7f91394d1bb18_A_6</vt:lpwstr>
  </property>
  <property fmtid="{D5CDD505-2E9C-101B-9397-08002B2CF9AE}" pid="37" name="g3daf59152a3546cc84dc0690d39ce07a">
    <vt:lpwstr>k07b7d0a756a84ee8806_X_k39d60a7f91394d1bb18_A_5</vt:lpwstr>
  </property>
  <property fmtid="{D5CDD505-2E9C-101B-9397-08002B2CF9AE}" pid="38" name="gb2cdde363fbf42b1b932400b95c3540f">
    <vt:lpwstr>k07b7d0a756a84ee8806_X_k39d60a7f91394d1bb18_A_4</vt:lpwstr>
  </property>
  <property fmtid="{D5CDD505-2E9C-101B-9397-08002B2CF9AE}" pid="39" name="gf9b84dab4fb24d169692d9acd8c465c8">
    <vt:lpwstr>k07b7d0a756a84ee8806_X_k39d60a7f91394d1bb18_A_3</vt:lpwstr>
  </property>
  <property fmtid="{D5CDD505-2E9C-101B-9397-08002B2CF9AE}" pid="40" name="g350ae2807f7946a5850a6f8be21f1a34">
    <vt:lpwstr>k07b7d0a756a84ee8806_X_k39d60a7f91394d1bb18_A_2</vt:lpwstr>
  </property>
  <property fmtid="{D5CDD505-2E9C-101B-9397-08002B2CF9AE}" pid="41" name="g2e6a67fa5c684a17ab1ac2a5f75e7ed0">
    <vt:lpwstr>k07b7d0a756a84ee8806_X_k39d60a7f91394d1bb18_A_1</vt:lpwstr>
  </property>
  <property fmtid="{D5CDD505-2E9C-101B-9397-08002B2CF9AE}" pid="42" name="ge7f0f6b7f9954bff81308550a345c501">
    <vt:lpwstr>k07b7d0a756a84ee8806_X_ke098258bf96b4ed480f_A_1_F_0</vt:lpwstr>
  </property>
  <property fmtid="{D5CDD505-2E9C-101B-9397-08002B2CF9AE}" pid="43" name="gb2d7f6ae705547d6bbd54dfcb880c7e1">
    <vt:lpwstr>k07b7d0a756a84ee8806_X_ke098258bf96b4ed480f_A_2_F_0</vt:lpwstr>
  </property>
  <property fmtid="{D5CDD505-2E9C-101B-9397-08002B2CF9AE}" pid="44" name="g2e16cfa41b32468e8ed7614bfd687141">
    <vt:lpwstr>k07b7d0a756a84ee8806_X_ke098258bf96b4ed480f_A_3_F_0</vt:lpwstr>
  </property>
  <property fmtid="{D5CDD505-2E9C-101B-9397-08002B2CF9AE}" pid="45" name="gf98a2bba71874f97a0a287da1d53a110">
    <vt:lpwstr>k07b7d0a756a84ee8806_X_ke098258bf96b4ed480f_A_4_F_0</vt:lpwstr>
  </property>
  <property fmtid="{D5CDD505-2E9C-101B-9397-08002B2CF9AE}" pid="46" name="g28debddfc8314abc88ba440ebe824ea1">
    <vt:lpwstr>k07b7d0a756a84ee8806_X_ke098258bf96b4ed480f_A_5_F_0</vt:lpwstr>
  </property>
  <property fmtid="{D5CDD505-2E9C-101B-9397-08002B2CF9AE}" pid="47" name="gfd427b0a97ad4339bd0a5a4c3147e80f">
    <vt:lpwstr>k07b7d0a756a84ee8806_X_ke098258bf96b4ed480f_A_6_F_0</vt:lpwstr>
  </property>
  <property fmtid="{D5CDD505-2E9C-101B-9397-08002B2CF9AE}" pid="48" name="gffad3b0ada73469b871616f28274e39b">
    <vt:lpwstr>k07b7d0a756a84ee8806_X_ke098258bf96b4ed480f_A_7_F_0</vt:lpwstr>
  </property>
  <property fmtid="{D5CDD505-2E9C-101B-9397-08002B2CF9AE}" pid="49" name="gde2a4d900a944562acbbdc36f6a4fe6c">
    <vt:lpwstr>k07b7d0a756a84ee8806_X_ke098258bf96b4ed480f_A_8_F_0</vt:lpwstr>
  </property>
  <property fmtid="{D5CDD505-2E9C-101B-9397-08002B2CF9AE}" pid="50" name="g52143231d06d4d13a02eeecee6879f05">
    <vt:lpwstr>k07b7d0a756a84ee8806_X_ke098258bf96b4ed480f_A_9_F_0</vt:lpwstr>
  </property>
  <property fmtid="{D5CDD505-2E9C-101B-9397-08002B2CF9AE}" pid="51" name="ged5906f5a77d4cdab2b76d842fc33ad5">
    <vt:lpwstr>k07b7d0a756a84ee8806_X_ke098258bf96b4ed480f_A_10_F_0</vt:lpwstr>
  </property>
  <property fmtid="{D5CDD505-2E9C-101B-9397-08002B2CF9AE}" pid="52" name="g41fafe2f12c9418eba6cf0e3c29aa3c4">
    <vt:lpwstr>k07b7d0a756a84ee8806_X_k2b30a4d20e87488a8b1_A_10</vt:lpwstr>
  </property>
  <property fmtid="{D5CDD505-2E9C-101B-9397-08002B2CF9AE}" pid="53" name="gabec121429ae4cb98c02060d99c6ee08">
    <vt:lpwstr>k07b7d0a756a84ee8806_X_k2b30a4d20e87488a8b1_A_9</vt:lpwstr>
  </property>
  <property fmtid="{D5CDD505-2E9C-101B-9397-08002B2CF9AE}" pid="54" name="ga15ab2a0cf07432eb373c7164e5db4a6">
    <vt:lpwstr>k07b7d0a756a84ee8806_X_k2b30a4d20e87488a8b1_A_8</vt:lpwstr>
  </property>
  <property fmtid="{D5CDD505-2E9C-101B-9397-08002B2CF9AE}" pid="55" name="g6e2d2600ee8849d8a518be1adea5045e">
    <vt:lpwstr>k07b7d0a756a84ee8806_X_k2b30a4d20e87488a8b1_A_7</vt:lpwstr>
  </property>
  <property fmtid="{D5CDD505-2E9C-101B-9397-08002B2CF9AE}" pid="56" name="gf687072e76d243fab208718828d349ea">
    <vt:lpwstr>k07b7d0a756a84ee8806_X_k2b30a4d20e87488a8b1_A_6</vt:lpwstr>
  </property>
  <property fmtid="{D5CDD505-2E9C-101B-9397-08002B2CF9AE}" pid="57" name="g8cd03ea8b2d14ba7abaf51acf079f6c3">
    <vt:lpwstr>k07b7d0a756a84ee8806_X_k2b30a4d20e87488a8b1_A_5</vt:lpwstr>
  </property>
  <property fmtid="{D5CDD505-2E9C-101B-9397-08002B2CF9AE}" pid="58" name="g2f4d053190134c4caa2c2528c44f3221">
    <vt:lpwstr>k07b7d0a756a84ee8806_X_k2b30a4d20e87488a8b1_A_4</vt:lpwstr>
  </property>
  <property fmtid="{D5CDD505-2E9C-101B-9397-08002B2CF9AE}" pid="59" name="g53d6cc940b61433d91bd1cd8fd4be4fe">
    <vt:lpwstr>k07b7d0a756a84ee8806_X_k2b30a4d20e87488a8b1_A_3</vt:lpwstr>
  </property>
  <property fmtid="{D5CDD505-2E9C-101B-9397-08002B2CF9AE}" pid="60" name="g9fbe9c0bd3314116b3c64d501dfbea00">
    <vt:lpwstr>k07b7d0a756a84ee8806_X_k2b30a4d20e87488a8b1_A_2</vt:lpwstr>
  </property>
  <property fmtid="{D5CDD505-2E9C-101B-9397-08002B2CF9AE}" pid="61" name="ga2cff8a24a494e3dac76fa0b6be76caf">
    <vt:lpwstr>k07b7d0a756a84ee8806_X_k2b30a4d20e87488a8b1_A_1</vt:lpwstr>
  </property>
  <property fmtid="{D5CDD505-2E9C-101B-9397-08002B2CF9AE}" pid="62" name="gdfb763923467440d9fee4bbd83ad1a7e">
    <vt:lpwstr>k07b7d0a756a84ee8806_X_kd2113697b88f4b368de_A_1_F_40</vt:lpwstr>
  </property>
  <property fmtid="{D5CDD505-2E9C-101B-9397-08002B2CF9AE}" pid="63" name="g2a5fe629e0ca48af9808bc37aba6d0ef">
    <vt:lpwstr>k07b7d0a756a84ee8806_X_kd2113697b88f4b368de_A_2_F_40</vt:lpwstr>
  </property>
  <property fmtid="{D5CDD505-2E9C-101B-9397-08002B2CF9AE}" pid="64" name="g6fb8cf6dac024ee6b7d9147d344d39a9">
    <vt:lpwstr>k07b7d0a756a84ee8806_X_kd2113697b88f4b368de_A_3_F_40</vt:lpwstr>
  </property>
  <property fmtid="{D5CDD505-2E9C-101B-9397-08002B2CF9AE}" pid="65" name="gb4a55745c0c044c5b0065f173a5cd332">
    <vt:lpwstr>k07b7d0a756a84ee8806_X_kd2113697b88f4b368de_A_4_F_40</vt:lpwstr>
  </property>
  <property fmtid="{D5CDD505-2E9C-101B-9397-08002B2CF9AE}" pid="66" name="g6b469f7d2af74c6190c13e67c8416654">
    <vt:lpwstr>k07b7d0a756a84ee8806_X_kd2113697b88f4b368de_A_5_F_40</vt:lpwstr>
  </property>
  <property fmtid="{D5CDD505-2E9C-101B-9397-08002B2CF9AE}" pid="67" name="g8e5ff4a87a094a37a7d82040c4dfbc4f">
    <vt:lpwstr>k07b7d0a756a84ee8806_X_kd2113697b88f4b368de_A_6_F_40</vt:lpwstr>
  </property>
  <property fmtid="{D5CDD505-2E9C-101B-9397-08002B2CF9AE}" pid="68" name="g76146e2ffeb9492b87fad3984edf61ec">
    <vt:lpwstr>k07b7d0a756a84ee8806_X_kd2113697b88f4b368de_A_7_F_40</vt:lpwstr>
  </property>
  <property fmtid="{D5CDD505-2E9C-101B-9397-08002B2CF9AE}" pid="69" name="gd51011457bfb43f18deaa3faba5267e6">
    <vt:lpwstr>k07b7d0a756a84ee8806_X_kd2113697b88f4b368de_A_8_F_40</vt:lpwstr>
  </property>
  <property fmtid="{D5CDD505-2E9C-101B-9397-08002B2CF9AE}" pid="70" name="g8bd486219eb149708bf0d9c12b4f274b">
    <vt:lpwstr>k07b7d0a756a84ee8806_X_kd2113697b88f4b368de_A_9_F_40</vt:lpwstr>
  </property>
  <property fmtid="{D5CDD505-2E9C-101B-9397-08002B2CF9AE}" pid="71" name="g3910756423e74760b02919cb0870b740">
    <vt:lpwstr>k07b7d0a756a84ee8806_X_kd2113697b88f4b368de_A_10_F_40</vt:lpwstr>
  </property>
  <property fmtid="{D5CDD505-2E9C-101B-9397-08002B2CF9AE}" pid="72" name="gd04f459a964a4041bf1bb2f2372cc8be">
    <vt:lpwstr>k07b7d0a756a84ee8806_X_k76f9b856a38f4ff88cf_A_10_F_40</vt:lpwstr>
  </property>
  <property fmtid="{D5CDD505-2E9C-101B-9397-08002B2CF9AE}" pid="73" name="g9809d4ea3db3459ca1bca3b696f0ba93">
    <vt:lpwstr>k07b7d0a756a84ee8806_X_k76f9b856a38f4ff88cf_A_9_F_40</vt:lpwstr>
  </property>
  <property fmtid="{D5CDD505-2E9C-101B-9397-08002B2CF9AE}" pid="74" name="ga7b1e21b93c74ecfa18dd5092d335ffb">
    <vt:lpwstr>k07b7d0a756a84ee8806_X_k76f9b856a38f4ff88cf_A_8_F_40</vt:lpwstr>
  </property>
  <property fmtid="{D5CDD505-2E9C-101B-9397-08002B2CF9AE}" pid="75" name="g6d85ba8682d54644a6b4c26a09c18b9f">
    <vt:lpwstr>k07b7d0a756a84ee8806_X_k76f9b856a38f4ff88cf_A_7_F_40</vt:lpwstr>
  </property>
  <property fmtid="{D5CDD505-2E9C-101B-9397-08002B2CF9AE}" pid="76" name="g8fc76039ade940aaa09c95cdf98937a2">
    <vt:lpwstr>k07b7d0a756a84ee8806_X_k76f9b856a38f4ff88cf_A_6_F_40</vt:lpwstr>
  </property>
  <property fmtid="{D5CDD505-2E9C-101B-9397-08002B2CF9AE}" pid="77" name="g9dd377285547471eaf19a8afdf5c32c9">
    <vt:lpwstr>k07b7d0a756a84ee8806_X_k76f9b856a38f4ff88cf_A_5_F_40</vt:lpwstr>
  </property>
  <property fmtid="{D5CDD505-2E9C-101B-9397-08002B2CF9AE}" pid="78" name="g2d9a5b47e4a54b2baa4d4b3a1ce99c4e">
    <vt:lpwstr>k07b7d0a756a84ee8806_X_k76f9b856a38f4ff88cf_A_4_F_40</vt:lpwstr>
  </property>
  <property fmtid="{D5CDD505-2E9C-101B-9397-08002B2CF9AE}" pid="79" name="g243ee223fb37427db5cc16980aeebf83">
    <vt:lpwstr>k07b7d0a756a84ee8806_X_k76f9b856a38f4ff88cf_A_3_F_40</vt:lpwstr>
  </property>
  <property fmtid="{D5CDD505-2E9C-101B-9397-08002B2CF9AE}" pid="80" name="g6b79b69bf8ba4c908bc3c997d96ca4f7">
    <vt:lpwstr>k07b7d0a756a84ee8806_X_k76f9b856a38f4ff88cf_A_2_F_40</vt:lpwstr>
  </property>
  <property fmtid="{D5CDD505-2E9C-101B-9397-08002B2CF9AE}" pid="81" name="gb31a6e7a0eca4012a4f8c0d14e3d9d32">
    <vt:lpwstr>k07b7d0a756a84ee8806_X_k76f9b856a38f4ff88cf_A_1_F_40</vt:lpwstr>
  </property>
  <property fmtid="{D5CDD505-2E9C-101B-9397-08002B2CF9AE}" pid="82" name="g3da1c21363ec4d31a6f732175adae2c6">
    <vt:lpwstr>k07b7d0a756a84ee8806_X_k088378636f7e4f9e941_A_1_F_40</vt:lpwstr>
  </property>
  <property fmtid="{D5CDD505-2E9C-101B-9397-08002B2CF9AE}" pid="83" name="g85ed563f0bf14779ab15413268bb3993">
    <vt:lpwstr>k07b7d0a756a84ee8806_X_k088378636f7e4f9e941_A_2_F_10</vt:lpwstr>
  </property>
  <property fmtid="{D5CDD505-2E9C-101B-9397-08002B2CF9AE}" pid="84" name="g951bb0f8fd5744908861c5a8b2f18e08">
    <vt:lpwstr>k07b7d0a756a84ee8806_X_k088378636f7e4f9e941_A_3_F_10</vt:lpwstr>
  </property>
  <property fmtid="{D5CDD505-2E9C-101B-9397-08002B2CF9AE}" pid="85" name="ge06d0a6bcc1b437e986192fdbe3b2455">
    <vt:lpwstr>k07b7d0a756a84ee8806_X_k088378636f7e4f9e941_A_4_F_10</vt:lpwstr>
  </property>
  <property fmtid="{D5CDD505-2E9C-101B-9397-08002B2CF9AE}" pid="86" name="g661c457ba05f4c83b43eab14d848bd76">
    <vt:lpwstr>k07b7d0a756a84ee8806_X_k088378636f7e4f9e941_A_5_F_10</vt:lpwstr>
  </property>
  <property fmtid="{D5CDD505-2E9C-101B-9397-08002B2CF9AE}" pid="87" name="g09fe0778a32b413fb1aa93b5916169dc">
    <vt:lpwstr>k07b7d0a756a84ee8806_X_k088378636f7e4f9e941_A_6_F_10</vt:lpwstr>
  </property>
  <property fmtid="{D5CDD505-2E9C-101B-9397-08002B2CF9AE}" pid="88" name="gc7fa7716863b49bf9bd23c5d1a8569ac">
    <vt:lpwstr>k07b7d0a756a84ee8806_X_k088378636f7e4f9e941_A_7_F_10</vt:lpwstr>
  </property>
  <property fmtid="{D5CDD505-2E9C-101B-9397-08002B2CF9AE}" pid="89" name="gc0101a7f8db944e38f3160a8520ac4ff">
    <vt:lpwstr>k07b7d0a756a84ee8806_X_k088378636f7e4f9e941_A_8_F_10</vt:lpwstr>
  </property>
  <property fmtid="{D5CDD505-2E9C-101B-9397-08002B2CF9AE}" pid="90" name="g46e0bfefe13247ce9d693d3aff064e56">
    <vt:lpwstr>k07b7d0a756a84ee8806_X_k088378636f7e4f9e941_A_9_F_10</vt:lpwstr>
  </property>
  <property fmtid="{D5CDD505-2E9C-101B-9397-08002B2CF9AE}" pid="91" name="g9022f307e84443bc8a008393322dac8b">
    <vt:lpwstr>k07b7d0a756a84ee8806_X_k088378636f7e4f9e941_A_10_F_10</vt:lpwstr>
  </property>
  <property fmtid="{D5CDD505-2E9C-101B-9397-08002B2CF9AE}" pid="92" name="g3d11e25f75f34c43b26c2dc2893a0472">
    <vt:lpwstr>k07b7d0a756a84ee8806_X_k826c22e42ba24b0884b_A_10_F_10</vt:lpwstr>
  </property>
  <property fmtid="{D5CDD505-2E9C-101B-9397-08002B2CF9AE}" pid="93" name="g8ba750f6607d4597b7fdd4ab3ebd5950">
    <vt:lpwstr>k07b7d0a756a84ee8806_X_k826c22e42ba24b0884b_A_9_F_10</vt:lpwstr>
  </property>
  <property fmtid="{D5CDD505-2E9C-101B-9397-08002B2CF9AE}" pid="94" name="gca7339ae169a4ca58034be59e205ad54">
    <vt:lpwstr>k07b7d0a756a84ee8806_X_k826c22e42ba24b0884b_A_8_F_10</vt:lpwstr>
  </property>
  <property fmtid="{D5CDD505-2E9C-101B-9397-08002B2CF9AE}" pid="95" name="gc3a34943e8154d98b29fc6129b2c97e6">
    <vt:lpwstr>k07b7d0a756a84ee8806_X_k826c22e42ba24b0884b_A_7_F_10</vt:lpwstr>
  </property>
  <property fmtid="{D5CDD505-2E9C-101B-9397-08002B2CF9AE}" pid="96" name="g112d2568a4014973a04992c5b9def3d9">
    <vt:lpwstr>k07b7d0a756a84ee8806_X_k826c22e42ba24b0884b_A_6_F_10</vt:lpwstr>
  </property>
  <property fmtid="{D5CDD505-2E9C-101B-9397-08002B2CF9AE}" pid="97" name="gbf4f5af2fb6c44ec9e9c009b94b947a4">
    <vt:lpwstr>k07b7d0a756a84ee8806_X_k826c22e42ba24b0884b_A_5_F_10</vt:lpwstr>
  </property>
  <property fmtid="{D5CDD505-2E9C-101B-9397-08002B2CF9AE}" pid="98" name="g8b0ad1e285114ef0b73651036eb1aa36">
    <vt:lpwstr>k07b7d0a756a84ee8806_X_k826c22e42ba24b0884b_A_4_F_10</vt:lpwstr>
  </property>
  <property fmtid="{D5CDD505-2E9C-101B-9397-08002B2CF9AE}" pid="99" name="g458857480cd14e6d86a535af6107fcc7">
    <vt:lpwstr>k07b7d0a756a84ee8806_X_k826c22e42ba24b0884b_A_3_F_10</vt:lpwstr>
  </property>
  <property fmtid="{D5CDD505-2E9C-101B-9397-08002B2CF9AE}" pid="100" name="ga569d1c1d97345c99919ae0fc326a859">
    <vt:lpwstr>k07b7d0a756a84ee8806_X_k826c22e42ba24b0884b_A_2_F_10</vt:lpwstr>
  </property>
  <property fmtid="{D5CDD505-2E9C-101B-9397-08002B2CF9AE}" pid="101" name="g947c675a9d5c4c3a9ced179e7d313e74">
    <vt:lpwstr>k07b7d0a756a84ee8806_X_k826c22e42ba24b0884b_A_1_F_10</vt:lpwstr>
  </property>
  <property fmtid="{D5CDD505-2E9C-101B-9397-08002B2CF9AE}" pid="102" name="g42a6971049e34d2582a191982064c9ea">
    <vt:lpwstr>k07b7d0a756a84ee8806_X_k6fc501d98c084ce8a51_A_1</vt:lpwstr>
  </property>
  <property fmtid="{D5CDD505-2E9C-101B-9397-08002B2CF9AE}" pid="103" name="gaffcfbc2e4e145d999c288bf6395554e">
    <vt:lpwstr>k07b7d0a756a84ee8806_X_k6fc501d98c084ce8a51_A_2</vt:lpwstr>
  </property>
  <property fmtid="{D5CDD505-2E9C-101B-9397-08002B2CF9AE}" pid="104" name="gecb902c0228d4c928985cad0ad9b169c">
    <vt:lpwstr>k07b7d0a756a84ee8806_X_k6fc501d98c084ce8a51_A_3</vt:lpwstr>
  </property>
  <property fmtid="{D5CDD505-2E9C-101B-9397-08002B2CF9AE}" pid="105" name="g1a0c0e1740c142139a2d26bd11013539">
    <vt:lpwstr>k07b7d0a756a84ee8806_X_k6fc501d98c084ce8a51_A_4</vt:lpwstr>
  </property>
  <property fmtid="{D5CDD505-2E9C-101B-9397-08002B2CF9AE}" pid="106" name="g8c36d463ad5b40518488ce5165a9b4c7">
    <vt:lpwstr>k07b7d0a756a84ee8806_X_k6fc501d98c084ce8a51_A_5</vt:lpwstr>
  </property>
  <property fmtid="{D5CDD505-2E9C-101B-9397-08002B2CF9AE}" pid="107" name="g6d16b3ce31e74e52b480e095994d8745">
    <vt:lpwstr>k07b7d0a756a84ee8806_X_k6fc501d98c084ce8a51_A_6</vt:lpwstr>
  </property>
  <property fmtid="{D5CDD505-2E9C-101B-9397-08002B2CF9AE}" pid="108" name="gfc3751685a7e46c2a75110f9df30e0a0">
    <vt:lpwstr>k07b7d0a756a84ee8806_X_k6fc501d98c084ce8a51_A_7</vt:lpwstr>
  </property>
  <property fmtid="{D5CDD505-2E9C-101B-9397-08002B2CF9AE}" pid="109" name="g04d4fed44d684ba2b024b5d3a6ac1467">
    <vt:lpwstr>k07b7d0a756a84ee8806_X_k6fc501d98c084ce8a51_A_8</vt:lpwstr>
  </property>
  <property fmtid="{D5CDD505-2E9C-101B-9397-08002B2CF9AE}" pid="110" name="g51bd67d699064a9f81efe38f81e99c6b">
    <vt:lpwstr>k07b7d0a756a84ee8806_X_k6fc501d98c084ce8a51_A_9</vt:lpwstr>
  </property>
  <property fmtid="{D5CDD505-2E9C-101B-9397-08002B2CF9AE}" pid="111" name="g78ce4a69ad06449b99fed9cd98caa8bc">
    <vt:lpwstr>k07b7d0a756a84ee8806_X_k6fc501d98c084ce8a51_A_10</vt:lpwstr>
  </property>
  <property fmtid="{D5CDD505-2E9C-101B-9397-08002B2CF9AE}" pid="112" name="g86ec98f8ba6649729c65d79025c9a8ac">
    <vt:lpwstr>k07b7d0a756a84ee8806_X_kad5e8356c0334b7eb14_A_10</vt:lpwstr>
  </property>
  <property fmtid="{D5CDD505-2E9C-101B-9397-08002B2CF9AE}" pid="113" name="gae35eac98b374eb6acc4013816ad3045">
    <vt:lpwstr>k07b7d0a756a84ee8806_X_kad5e8356c0334b7eb14_A_9</vt:lpwstr>
  </property>
  <property fmtid="{D5CDD505-2E9C-101B-9397-08002B2CF9AE}" pid="114" name="g949d25cf84f340949b1df4766725c637">
    <vt:lpwstr>k07b7d0a756a84ee8806_X_kad5e8356c0334b7eb14_A_8</vt:lpwstr>
  </property>
  <property fmtid="{D5CDD505-2E9C-101B-9397-08002B2CF9AE}" pid="115" name="gb17e6723185a42dc86ca5997e8c14fd9">
    <vt:lpwstr>k07b7d0a756a84ee8806_X_kad5e8356c0334b7eb14_A_7</vt:lpwstr>
  </property>
  <property fmtid="{D5CDD505-2E9C-101B-9397-08002B2CF9AE}" pid="116" name="gcc1ae080f17548cfa6ef4f3f66ce4d6b">
    <vt:lpwstr>k07b7d0a756a84ee8806_X_kad5e8356c0334b7eb14_A_6</vt:lpwstr>
  </property>
  <property fmtid="{D5CDD505-2E9C-101B-9397-08002B2CF9AE}" pid="117" name="g04fccbe676334dbdbfe038aa83562489">
    <vt:lpwstr>k07b7d0a756a84ee8806_X_kad5e8356c0334b7eb14_A_5</vt:lpwstr>
  </property>
  <property fmtid="{D5CDD505-2E9C-101B-9397-08002B2CF9AE}" pid="118" name="g2a69b20da4894958b0e296731fbf5313">
    <vt:lpwstr>k07b7d0a756a84ee8806_X_kad5e8356c0334b7eb14_A_4</vt:lpwstr>
  </property>
  <property fmtid="{D5CDD505-2E9C-101B-9397-08002B2CF9AE}" pid="119" name="gbcf0503f9818490cb4e3204cd98fb353">
    <vt:lpwstr>k07b7d0a756a84ee8806_X_kad5e8356c0334b7eb14_A_3</vt:lpwstr>
  </property>
  <property fmtid="{D5CDD505-2E9C-101B-9397-08002B2CF9AE}" pid="120" name="g0c6752475faf4fdcaf595022eb897155">
    <vt:lpwstr>k07b7d0a756a84ee8806_X_kad5e8356c0334b7eb14_A_2</vt:lpwstr>
  </property>
  <property fmtid="{D5CDD505-2E9C-101B-9397-08002B2CF9AE}" pid="121" name="ga904bea29ab0438fb05d894e989a3e22">
    <vt:lpwstr>k07b7d0a756a84ee8806_X_kad5e8356c0334b7eb14_A_1</vt:lpwstr>
  </property>
  <property fmtid="{D5CDD505-2E9C-101B-9397-08002B2CF9AE}" pid="122" name="g02efeb4503504dcabc53c075bb1faa76">
    <vt:lpwstr>k07b7d0a756a84ee8806_X_k65c24d7c82cd4b4abcb_A_1</vt:lpwstr>
  </property>
  <property fmtid="{D5CDD505-2E9C-101B-9397-08002B2CF9AE}" pid="123" name="g7c145f5c927d4e1f8947db71a80895ae">
    <vt:lpwstr>k07b7d0a756a84ee8806_X_k65c24d7c82cd4b4abcb_A_2</vt:lpwstr>
  </property>
  <property fmtid="{D5CDD505-2E9C-101B-9397-08002B2CF9AE}" pid="124" name="gac9d65bca7ce40f7a26a9b9be2f09708">
    <vt:lpwstr>k07b7d0a756a84ee8806_X_k65c24d7c82cd4b4abcb_A_3</vt:lpwstr>
  </property>
  <property fmtid="{D5CDD505-2E9C-101B-9397-08002B2CF9AE}" pid="125" name="g2528996c041e4269aa5ac7fc7f17e6c4">
    <vt:lpwstr>k07b7d0a756a84ee8806_X_k65c24d7c82cd4b4abcb_A_4</vt:lpwstr>
  </property>
  <property fmtid="{D5CDD505-2E9C-101B-9397-08002B2CF9AE}" pid="126" name="ge3ad665bc9b44741a7f75cd9332763b0">
    <vt:lpwstr>k07b7d0a756a84ee8806_X_k65c24d7c82cd4b4abcb_A_5</vt:lpwstr>
  </property>
  <property fmtid="{D5CDD505-2E9C-101B-9397-08002B2CF9AE}" pid="127" name="gc22dfc33032f4df3a33fd3e8193d8367">
    <vt:lpwstr>k07b7d0a756a84ee8806_X_k65c24d7c82cd4b4abcb_A_6</vt:lpwstr>
  </property>
  <property fmtid="{D5CDD505-2E9C-101B-9397-08002B2CF9AE}" pid="128" name="g2337cb6a229c497a90bfb0783ca63ff5">
    <vt:lpwstr>k07b7d0a756a84ee8806_X_k65c24d7c82cd4b4abcb_A_7</vt:lpwstr>
  </property>
  <property fmtid="{D5CDD505-2E9C-101B-9397-08002B2CF9AE}" pid="129" name="g64a3ef621d644fcbb98f5a7ed1d54109">
    <vt:lpwstr>k07b7d0a756a84ee8806_X_k65c24d7c82cd4b4abcb_A_8</vt:lpwstr>
  </property>
  <property fmtid="{D5CDD505-2E9C-101B-9397-08002B2CF9AE}" pid="130" name="gf3224ff982a14b92b4d5a375606b8e1c">
    <vt:lpwstr>k07b7d0a756a84ee8806_X_k65c24d7c82cd4b4abcb_A_9</vt:lpwstr>
  </property>
  <property fmtid="{D5CDD505-2E9C-101B-9397-08002B2CF9AE}" pid="131" name="g708158c213ed4b1dab550ad1d93d909a">
    <vt:lpwstr>k07b7d0a756a84ee8806_X_k65c24d7c82cd4b4abcb_A_10</vt:lpwstr>
  </property>
  <property fmtid="{D5CDD505-2E9C-101B-9397-08002B2CF9AE}" pid="132" name="g2153131f05324180971e3b0dddf40535">
    <vt:lpwstr>k07b7d0a756a84ee8806_X_kf238c6e8f5e64ab4b50_A_1</vt:lpwstr>
  </property>
  <property fmtid="{D5CDD505-2E9C-101B-9397-08002B2CF9AE}" pid="133" name="gf9906e9b94b849e3baeda981a86643b8">
    <vt:lpwstr>k07b7d0a756a84ee8806_X_kf238c6e8f5e64ab4b50_A_2</vt:lpwstr>
  </property>
  <property fmtid="{D5CDD505-2E9C-101B-9397-08002B2CF9AE}" pid="134" name="g2039a84d739b43ad86d7041e2a19ff72">
    <vt:lpwstr>k07b7d0a756a84ee8806_X_kf238c6e8f5e64ab4b50_A_3</vt:lpwstr>
  </property>
  <property fmtid="{D5CDD505-2E9C-101B-9397-08002B2CF9AE}" pid="135" name="g191e2f4fa792409abb05bd3265445189">
    <vt:lpwstr>k07b7d0a756a84ee8806_X_kf238c6e8f5e64ab4b50_A_4</vt:lpwstr>
  </property>
  <property fmtid="{D5CDD505-2E9C-101B-9397-08002B2CF9AE}" pid="136" name="g339d15cd8c09487b8f255c18671fb99a">
    <vt:lpwstr>k07b7d0a756a84ee8806_X_kf238c6e8f5e64ab4b50_A_5</vt:lpwstr>
  </property>
  <property fmtid="{D5CDD505-2E9C-101B-9397-08002B2CF9AE}" pid="137" name="g94a9c6550aba4f7dba909d7d3216c434">
    <vt:lpwstr>k07b7d0a756a84ee8806_X_kf238c6e8f5e64ab4b50_A_6</vt:lpwstr>
  </property>
  <property fmtid="{D5CDD505-2E9C-101B-9397-08002B2CF9AE}" pid="138" name="gf9e5bb34b8c6470eb3cc72f0cece82d3">
    <vt:lpwstr>k07b7d0a756a84ee8806_X_kf238c6e8f5e64ab4b50_A_7</vt:lpwstr>
  </property>
  <property fmtid="{D5CDD505-2E9C-101B-9397-08002B2CF9AE}" pid="139" name="gb281595e83e046bf9a8955fd5f4401eb">
    <vt:lpwstr>k07b7d0a756a84ee8806_X_kf238c6e8f5e64ab4b50_A_8</vt:lpwstr>
  </property>
  <property fmtid="{D5CDD505-2E9C-101B-9397-08002B2CF9AE}" pid="140" name="g47f1257628fe43ae8d1776b893bca743">
    <vt:lpwstr>k07b7d0a756a84ee8806_X_kf238c6e8f5e64ab4b50_A_9</vt:lpwstr>
  </property>
  <property fmtid="{D5CDD505-2E9C-101B-9397-08002B2CF9AE}" pid="141" name="g88809bd004ac4aa2a44bc45c9469b182">
    <vt:lpwstr>k07b7d0a756a84ee8806_X_kf238c6e8f5e64ab4b50_A_10</vt:lpwstr>
  </property>
  <property fmtid="{D5CDD505-2E9C-101B-9397-08002B2CF9AE}" pid="142" name="g32fb2783e8514aeb83b9427d38af8fca">
    <vt:lpwstr>k07b7d0a756a84ee8806_X_k5f41096e0b934ef9b7a_A_10</vt:lpwstr>
  </property>
  <property fmtid="{D5CDD505-2E9C-101B-9397-08002B2CF9AE}" pid="143" name="gbbaeaf3114184d9fa0c788ef36f782a4">
    <vt:lpwstr>k07b7d0a756a84ee8806_X_k5f41096e0b934ef9b7a_A_9</vt:lpwstr>
  </property>
  <property fmtid="{D5CDD505-2E9C-101B-9397-08002B2CF9AE}" pid="144" name="g7a842266936b4f2395c55011d157ea88">
    <vt:lpwstr>k07b7d0a756a84ee8806_X_k5f41096e0b934ef9b7a_A_8</vt:lpwstr>
  </property>
  <property fmtid="{D5CDD505-2E9C-101B-9397-08002B2CF9AE}" pid="145" name="g3964f9f6215246b7a6c15c9348d58f3e">
    <vt:lpwstr>k07b7d0a756a84ee8806_X_k5f41096e0b934ef9b7a_A_7</vt:lpwstr>
  </property>
  <property fmtid="{D5CDD505-2E9C-101B-9397-08002B2CF9AE}" pid="146" name="ge0f8473ca1814aa2b2c07be2245a90ce">
    <vt:lpwstr>k07b7d0a756a84ee8806_X_k5f41096e0b934ef9b7a_A_6</vt:lpwstr>
  </property>
  <property fmtid="{D5CDD505-2E9C-101B-9397-08002B2CF9AE}" pid="147" name="g3f45230e43ed44aa9b7ddc78a434ecc3">
    <vt:lpwstr>k07b7d0a756a84ee8806_X_k5f41096e0b934ef9b7a_A_5</vt:lpwstr>
  </property>
  <property fmtid="{D5CDD505-2E9C-101B-9397-08002B2CF9AE}" pid="148" name="g088e35cdb6f8440085de0c7b860ce676">
    <vt:lpwstr>k07b7d0a756a84ee8806_X_k5f41096e0b934ef9b7a_A_4</vt:lpwstr>
  </property>
  <property fmtid="{D5CDD505-2E9C-101B-9397-08002B2CF9AE}" pid="149" name="g1c6d9d9e85a543479b7569faa46f152a">
    <vt:lpwstr>k07b7d0a756a84ee8806_X_k5f41096e0b934ef9b7a_A_3</vt:lpwstr>
  </property>
  <property fmtid="{D5CDD505-2E9C-101B-9397-08002B2CF9AE}" pid="150" name="g94e8514f3a704e9c87dd689bc64eb04c">
    <vt:lpwstr>k07b7d0a756a84ee8806_X_k5f41096e0b934ef9b7a_A_2</vt:lpwstr>
  </property>
  <property fmtid="{D5CDD505-2E9C-101B-9397-08002B2CF9AE}" pid="151" name="ga8bd8894932b4d03aade2479099d8342">
    <vt:lpwstr>k07b7d0a756a84ee8806_X_k5f41096e0b934ef9b7a_A_1</vt:lpwstr>
  </property>
  <property fmtid="{D5CDD505-2E9C-101B-9397-08002B2CF9AE}" pid="152" name="g9d01647487f4444b877096363387aec7">
    <vt:lpwstr>k07b7d0a756a84ee8806_X_k2b31662dc87c4183ade_A_10_F_10</vt:lpwstr>
  </property>
  <property fmtid="{D5CDD505-2E9C-101B-9397-08002B2CF9AE}" pid="153" name="g4580dfd4d0a54aa5a1e75d08f5b9cbf9">
    <vt:lpwstr>k07b7d0a756a84ee8806_X_k2b31662dc87c4183ade_A_9_F_10</vt:lpwstr>
  </property>
  <property fmtid="{D5CDD505-2E9C-101B-9397-08002B2CF9AE}" pid="154" name="g595ec9baab6040b282882da1f4fe17fb">
    <vt:lpwstr>k07b7d0a756a84ee8806_X_k2b31662dc87c4183ade_A_8_F_10</vt:lpwstr>
  </property>
  <property fmtid="{D5CDD505-2E9C-101B-9397-08002B2CF9AE}" pid="155" name="gecf875c883fb418d818813b509f10c54">
    <vt:lpwstr>k07b7d0a756a84ee8806_X_k2b31662dc87c4183ade_A_7_F_10</vt:lpwstr>
  </property>
  <property fmtid="{D5CDD505-2E9C-101B-9397-08002B2CF9AE}" pid="156" name="g1e775915172e4c2bb251e1f8561a6915">
    <vt:lpwstr>k07b7d0a756a84ee8806_X_k2b31662dc87c4183ade_A_6_F_10</vt:lpwstr>
  </property>
  <property fmtid="{D5CDD505-2E9C-101B-9397-08002B2CF9AE}" pid="157" name="g544796a5fa92409085b7a456bbb865da">
    <vt:lpwstr>k07b7d0a756a84ee8806_X_k2b31662dc87c4183ade_A_5_F_10</vt:lpwstr>
  </property>
  <property fmtid="{D5CDD505-2E9C-101B-9397-08002B2CF9AE}" pid="158" name="g7757bb248e874e1a8000e807f0ad26b8">
    <vt:lpwstr>k07b7d0a756a84ee8806_X_k2b31662dc87c4183ade_A_4_F_10</vt:lpwstr>
  </property>
  <property fmtid="{D5CDD505-2E9C-101B-9397-08002B2CF9AE}" pid="159" name="gf2c01e83482d46c68e87f8efa796350a">
    <vt:lpwstr>k07b7d0a756a84ee8806_X_k2b31662dc87c4183ade_A_3_F_10</vt:lpwstr>
  </property>
  <property fmtid="{D5CDD505-2E9C-101B-9397-08002B2CF9AE}" pid="160" name="g41a7dc2f158c45ae9ab1cfe3a328267d">
    <vt:lpwstr>k07b7d0a756a84ee8806_X_k2b31662dc87c4183ade_A_2_F_10</vt:lpwstr>
  </property>
  <property fmtid="{D5CDD505-2E9C-101B-9397-08002B2CF9AE}" pid="161" name="gbb90451521b64b29bddc66e892ddd673">
    <vt:lpwstr>k07b7d0a756a84ee8806_X_k2b31662dc87c4183ade_A_1_F_10</vt:lpwstr>
  </property>
  <property fmtid="{D5CDD505-2E9C-101B-9397-08002B2CF9AE}" pid="162" name="gd8fd2a93b27c4ee7b5a61630b6c44034">
    <vt:lpwstr>k07b7d0a756a84ee8806_X_kf2ea24108b244170bd2_A_1</vt:lpwstr>
  </property>
  <property fmtid="{D5CDD505-2E9C-101B-9397-08002B2CF9AE}" pid="163" name="g10e729b4926044cb87047876660ccade">
    <vt:lpwstr>k07b7d0a756a84ee8806_X_kf2ea24108b244170bd2_A_2</vt:lpwstr>
  </property>
  <property fmtid="{D5CDD505-2E9C-101B-9397-08002B2CF9AE}" pid="164" name="g6878fac8ebf74018a32425ca75f04da5">
    <vt:lpwstr>k07b7d0a756a84ee8806_X_kf2ea24108b244170bd2_A_3</vt:lpwstr>
  </property>
  <property fmtid="{D5CDD505-2E9C-101B-9397-08002B2CF9AE}" pid="165" name="g5dfededb248846b682151aff9f22d101">
    <vt:lpwstr>k07b7d0a756a84ee8806_X_kf2ea24108b244170bd2_A_4</vt:lpwstr>
  </property>
  <property fmtid="{D5CDD505-2E9C-101B-9397-08002B2CF9AE}" pid="166" name="g16e91144a5934ce1bc918c524a64df4b">
    <vt:lpwstr>k07b7d0a756a84ee8806_X_kf2ea24108b244170bd2_A_5</vt:lpwstr>
  </property>
  <property fmtid="{D5CDD505-2E9C-101B-9397-08002B2CF9AE}" pid="167" name="g2d51f8f7c0d14bd4bf3eeec417d032d6">
    <vt:lpwstr>k07b7d0a756a84ee8806_X_kf2ea24108b244170bd2_A_6</vt:lpwstr>
  </property>
  <property fmtid="{D5CDD505-2E9C-101B-9397-08002B2CF9AE}" pid="168" name="gc3a2d870b9cc4cc5ab19123aea88c554">
    <vt:lpwstr>k07b7d0a756a84ee8806_X_kf2ea24108b244170bd2_A_7</vt:lpwstr>
  </property>
  <property fmtid="{D5CDD505-2E9C-101B-9397-08002B2CF9AE}" pid="169" name="g10ac2721456740439e88ab30e98b5e12">
    <vt:lpwstr>k07b7d0a756a84ee8806_X_kf2ea24108b244170bd2_A_8</vt:lpwstr>
  </property>
  <property fmtid="{D5CDD505-2E9C-101B-9397-08002B2CF9AE}" pid="170" name="g9997abce5093489fb3c3fa7041606ac5">
    <vt:lpwstr>k07b7d0a756a84ee8806_X_kf2ea24108b244170bd2_A_9</vt:lpwstr>
  </property>
  <property fmtid="{D5CDD505-2E9C-101B-9397-08002B2CF9AE}" pid="171" name="g3aa8446fd7f94380867d4ac0e1e0ce2c">
    <vt:lpwstr>k07b7d0a756a84ee8806_X_kf2ea24108b244170bd2_A_10</vt:lpwstr>
  </property>
  <property fmtid="{D5CDD505-2E9C-101B-9397-08002B2CF9AE}" pid="172" name="g94820816e61e4892b8a399e17596f4e3">
    <vt:lpwstr>k07b7d0a756a84ee8806_X_kc1334f41d800491eb80_A_10</vt:lpwstr>
  </property>
  <property fmtid="{D5CDD505-2E9C-101B-9397-08002B2CF9AE}" pid="173" name="gfa1e7a5835104b059f26159097d5025d">
    <vt:lpwstr>k07b7d0a756a84ee8806_X_kc1334f41d800491eb80_A_9</vt:lpwstr>
  </property>
  <property fmtid="{D5CDD505-2E9C-101B-9397-08002B2CF9AE}" pid="174" name="g7c907fc7e6994d379d4863c73333052c">
    <vt:lpwstr>k07b7d0a756a84ee8806_X_kc1334f41d800491eb80_A_8</vt:lpwstr>
  </property>
  <property fmtid="{D5CDD505-2E9C-101B-9397-08002B2CF9AE}" pid="175" name="gd309b0b3c88246f7ae74c7a69a0507d2">
    <vt:lpwstr>k07b7d0a756a84ee8806_X_kc1334f41d800491eb80_A_7</vt:lpwstr>
  </property>
  <property fmtid="{D5CDD505-2E9C-101B-9397-08002B2CF9AE}" pid="176" name="g8073943a6cfb4f69b00627a7161b4189">
    <vt:lpwstr>k07b7d0a756a84ee8806_X_kc1334f41d800491eb80_A_6</vt:lpwstr>
  </property>
  <property fmtid="{D5CDD505-2E9C-101B-9397-08002B2CF9AE}" pid="177" name="gc2d1c1fff5054088afbc53385656b601">
    <vt:lpwstr>k07b7d0a756a84ee8806_X_kc1334f41d800491eb80_A_5</vt:lpwstr>
  </property>
  <property fmtid="{D5CDD505-2E9C-101B-9397-08002B2CF9AE}" pid="178" name="gcdcd834eed7549bf958aaa487fb6d4ea">
    <vt:lpwstr>k07b7d0a756a84ee8806_X_kc1334f41d800491eb80_A_4</vt:lpwstr>
  </property>
  <property fmtid="{D5CDD505-2E9C-101B-9397-08002B2CF9AE}" pid="179" name="gb3692ce66aa74f6187ee90ba85aa0771">
    <vt:lpwstr>k07b7d0a756a84ee8806_X_kc1334f41d800491eb80_A_3</vt:lpwstr>
  </property>
  <property fmtid="{D5CDD505-2E9C-101B-9397-08002B2CF9AE}" pid="180" name="g4d587e490e4145398f2c560a212479b5">
    <vt:lpwstr>k07b7d0a756a84ee8806_X_kc1334f41d800491eb80_A_2</vt:lpwstr>
  </property>
  <property fmtid="{D5CDD505-2E9C-101B-9397-08002B2CF9AE}" pid="181" name="gb42baf1a5f144035bc86893787e7a8a3">
    <vt:lpwstr>k07b7d0a756a84ee8806_X_kc1334f41d800491eb80_A_1</vt:lpwstr>
  </property>
  <property fmtid="{D5CDD505-2E9C-101B-9397-08002B2CF9AE}" pid="182" name="gc45f28e69628474196fb0983616333b4">
    <vt:lpwstr>k07b7d0a756a84ee8806_X_kb2f84d2dca5b4f3884a_A_1</vt:lpwstr>
  </property>
  <property fmtid="{D5CDD505-2E9C-101B-9397-08002B2CF9AE}" pid="183" name="g41cd951223ab41fe8f93eb08bda636bb">
    <vt:lpwstr>k07b7d0a756a84ee8806_X_kb2f84d2dca5b4f3884a_A_2</vt:lpwstr>
  </property>
  <property fmtid="{D5CDD505-2E9C-101B-9397-08002B2CF9AE}" pid="184" name="g04e66f5f76fb4b52888d8c87f694b5d1">
    <vt:lpwstr>k07b7d0a756a84ee8806_X_kb2f84d2dca5b4f3884a_A_3</vt:lpwstr>
  </property>
  <property fmtid="{D5CDD505-2E9C-101B-9397-08002B2CF9AE}" pid="185" name="g93121f14aa424cb9b263c22e3b0254d7">
    <vt:lpwstr>k07b7d0a756a84ee8806_X_kb2f84d2dca5b4f3884a_A_4</vt:lpwstr>
  </property>
  <property fmtid="{D5CDD505-2E9C-101B-9397-08002B2CF9AE}" pid="186" name="gf6fd37513cef4a30b7235ac5a35df8fa">
    <vt:lpwstr>k07b7d0a756a84ee8806_X_kb2f84d2dca5b4f3884a_A_5</vt:lpwstr>
  </property>
  <property fmtid="{D5CDD505-2E9C-101B-9397-08002B2CF9AE}" pid="187" name="gac354c3477e2460db486bcc5e334c250">
    <vt:lpwstr>k07b7d0a756a84ee8806_X_kb2f84d2dca5b4f3884a_A_6</vt:lpwstr>
  </property>
  <property fmtid="{D5CDD505-2E9C-101B-9397-08002B2CF9AE}" pid="188" name="g67de21b8190c45d290ccf000647b991c">
    <vt:lpwstr>k07b7d0a756a84ee8806_X_kb2f84d2dca5b4f3884a_A_7</vt:lpwstr>
  </property>
  <property fmtid="{D5CDD505-2E9C-101B-9397-08002B2CF9AE}" pid="189" name="g86f5eb17ed9943d78e4030798b43e304">
    <vt:lpwstr>k07b7d0a756a84ee8806_X_kb2f84d2dca5b4f3884a_A_8</vt:lpwstr>
  </property>
  <property fmtid="{D5CDD505-2E9C-101B-9397-08002B2CF9AE}" pid="190" name="g7af4520d3dd74696b01c3f9ddd149f4b">
    <vt:lpwstr>k07b7d0a756a84ee8806_X_kb2f84d2dca5b4f3884a_A_9</vt:lpwstr>
  </property>
  <property fmtid="{D5CDD505-2E9C-101B-9397-08002B2CF9AE}" pid="191" name="g5d982f8c098641f9a42aa143db78e462">
    <vt:lpwstr>k07b7d0a756a84ee8806_X_kb2f84d2dca5b4f3884a_A_10</vt:lpwstr>
  </property>
  <property fmtid="{D5CDD505-2E9C-101B-9397-08002B2CF9AE}" pid="192" name="g12765bacd9604198b1edd270c80ca74d">
    <vt:lpwstr>k07b7d0a756a84ee8806_X_k1770dcd05ca14a0f9d8_A_10</vt:lpwstr>
  </property>
  <property fmtid="{D5CDD505-2E9C-101B-9397-08002B2CF9AE}" pid="193" name="g8de53cb95ced4244bdf02feca3cca8e9">
    <vt:lpwstr>k07b7d0a756a84ee8806_X_k1770dcd05ca14a0f9d8_A_9</vt:lpwstr>
  </property>
  <property fmtid="{D5CDD505-2E9C-101B-9397-08002B2CF9AE}" pid="194" name="gead6580816164872aefd5c971bda81f3">
    <vt:lpwstr>k07b7d0a756a84ee8806_X_k1770dcd05ca14a0f9d8_A_8</vt:lpwstr>
  </property>
  <property fmtid="{D5CDD505-2E9C-101B-9397-08002B2CF9AE}" pid="195" name="g401cd1f60cb64bc8b083203eab94a69b">
    <vt:lpwstr>k07b7d0a756a84ee8806_X_k1770dcd05ca14a0f9d8_A_7</vt:lpwstr>
  </property>
  <property fmtid="{D5CDD505-2E9C-101B-9397-08002B2CF9AE}" pid="196" name="g2023919ac90e4e9e9e30a65796627fcb">
    <vt:lpwstr>k07b7d0a756a84ee8806_X_k1770dcd05ca14a0f9d8_A_6</vt:lpwstr>
  </property>
  <property fmtid="{D5CDD505-2E9C-101B-9397-08002B2CF9AE}" pid="197" name="g1c76c09c7f76496dac45bc34a9f9489b">
    <vt:lpwstr>k07b7d0a756a84ee8806_X_k1770dcd05ca14a0f9d8_A_5</vt:lpwstr>
  </property>
  <property fmtid="{D5CDD505-2E9C-101B-9397-08002B2CF9AE}" pid="198" name="g9e53475d97e745dead97b61725c2aa10">
    <vt:lpwstr>k07b7d0a756a84ee8806_X_k1770dcd05ca14a0f9d8_A_4</vt:lpwstr>
  </property>
  <property fmtid="{D5CDD505-2E9C-101B-9397-08002B2CF9AE}" pid="199" name="gba8b3d4b24a34f69a2ce34b3446fa05b">
    <vt:lpwstr>k07b7d0a756a84ee8806_X_k1770dcd05ca14a0f9d8_A_3</vt:lpwstr>
  </property>
  <property fmtid="{D5CDD505-2E9C-101B-9397-08002B2CF9AE}" pid="200" name="g777c7d90cc7240fb8fe29311789a27fb">
    <vt:lpwstr>k07b7d0a756a84ee8806_X_k1770dcd05ca14a0f9d8_A_2</vt:lpwstr>
  </property>
  <property fmtid="{D5CDD505-2E9C-101B-9397-08002B2CF9AE}" pid="201" name="g7937d9742e804c84be1f103f8f2dc2cf">
    <vt:lpwstr>k07b7d0a756a84ee8806_X_k1770dcd05ca14a0f9d8_A_1</vt:lpwstr>
  </property>
  <property fmtid="{D5CDD505-2E9C-101B-9397-08002B2CF9AE}" pid="202" name="g18cfa7f3c5d14bcda44c89707b777121">
    <vt:lpwstr>k07b7d0a756a84ee8806_X_k678445eaa34c497bb49_A_1_F_10</vt:lpwstr>
  </property>
  <property fmtid="{D5CDD505-2E9C-101B-9397-08002B2CF9AE}" pid="203" name="gdefead254cff42438922d95cdfbfda60">
    <vt:lpwstr>k07b7d0a756a84ee8806_X_k678445eaa34c497bb49_A_2_F_10</vt:lpwstr>
  </property>
  <property fmtid="{D5CDD505-2E9C-101B-9397-08002B2CF9AE}" pid="204" name="g7e52b966a3db4aeb9b2f635a0e8c5580">
    <vt:lpwstr>k07b7d0a756a84ee8806_X_k678445eaa34c497bb49_A_3_F_10</vt:lpwstr>
  </property>
  <property fmtid="{D5CDD505-2E9C-101B-9397-08002B2CF9AE}" pid="205" name="g7ef6e732a71f4ca3b4b6475090ac47f5">
    <vt:lpwstr>k07b7d0a756a84ee8806_X_k678445eaa34c497bb49_A_4_F_10</vt:lpwstr>
  </property>
  <property fmtid="{D5CDD505-2E9C-101B-9397-08002B2CF9AE}" pid="206" name="g88638bbf1fed42d28e2d8e801e0a2f94">
    <vt:lpwstr>k07b7d0a756a84ee8806_X_k678445eaa34c497bb49_A_5_F_10</vt:lpwstr>
  </property>
  <property fmtid="{D5CDD505-2E9C-101B-9397-08002B2CF9AE}" pid="207" name="g3a7635ce0f6647bcb26660ce95053f40">
    <vt:lpwstr>k07b7d0a756a84ee8806_X_k678445eaa34c497bb49_A_6_F_10</vt:lpwstr>
  </property>
  <property fmtid="{D5CDD505-2E9C-101B-9397-08002B2CF9AE}" pid="208" name="g9428a4f038a1445abca2342e3fa7fb8b">
    <vt:lpwstr>k07b7d0a756a84ee8806_X_k678445eaa34c497bb49_A_7_F_10</vt:lpwstr>
  </property>
  <property fmtid="{D5CDD505-2E9C-101B-9397-08002B2CF9AE}" pid="209" name="g84c964dabdf643d1908529bfb721a98f">
    <vt:lpwstr>k07b7d0a756a84ee8806_X_k678445eaa34c497bb49_A_8_F_10</vt:lpwstr>
  </property>
  <property fmtid="{D5CDD505-2E9C-101B-9397-08002B2CF9AE}" pid="210" name="g5252686dd3634ee580f3680a74feb03c">
    <vt:lpwstr>k07b7d0a756a84ee8806_X_k678445eaa34c497bb49_A_9_F_10</vt:lpwstr>
  </property>
  <property fmtid="{D5CDD505-2E9C-101B-9397-08002B2CF9AE}" pid="211" name="g78d07b8a738e44dd886501af82a3fa3f">
    <vt:lpwstr>k07b7d0a756a84ee8806_X_k678445eaa34c497bb49_A_10_F_10</vt:lpwstr>
  </property>
  <property fmtid="{D5CDD505-2E9C-101B-9397-08002B2CF9AE}" pid="212" name="g579f0980fcfe45909bf7c10d17774c9a">
    <vt:lpwstr>k07b7d0a756a84ee8806_X_kcef5b345e5ee4d3d863_A_10_F_10</vt:lpwstr>
  </property>
  <property fmtid="{D5CDD505-2E9C-101B-9397-08002B2CF9AE}" pid="213" name="g3c8cfd7120c5438386afac12d02fe5a7">
    <vt:lpwstr>k07b7d0a756a84ee8806_X_kcef5b345e5ee4d3d863_A_9_F_10</vt:lpwstr>
  </property>
  <property fmtid="{D5CDD505-2E9C-101B-9397-08002B2CF9AE}" pid="214" name="g0eb00bd293844902975b0146b77d9c60">
    <vt:lpwstr>k07b7d0a756a84ee8806_X_kcef5b345e5ee4d3d863_A_8_F_10</vt:lpwstr>
  </property>
  <property fmtid="{D5CDD505-2E9C-101B-9397-08002B2CF9AE}" pid="215" name="g2ced206fb45b45cfa5d156c885dc9ca4">
    <vt:lpwstr>k07b7d0a756a84ee8806_X_kcef5b345e5ee4d3d863_A_7_F_10</vt:lpwstr>
  </property>
  <property fmtid="{D5CDD505-2E9C-101B-9397-08002B2CF9AE}" pid="216" name="g7c807bdb6d1f4646b6f8c6e25462f2db">
    <vt:lpwstr>k07b7d0a756a84ee8806_X_kcef5b345e5ee4d3d863_A_6_F_10</vt:lpwstr>
  </property>
  <property fmtid="{D5CDD505-2E9C-101B-9397-08002B2CF9AE}" pid="217" name="g558450be0d6d4b33b3bb3931689821ac">
    <vt:lpwstr>k07b7d0a756a84ee8806_X_kcef5b345e5ee4d3d863_A_5_F_10</vt:lpwstr>
  </property>
  <property fmtid="{D5CDD505-2E9C-101B-9397-08002B2CF9AE}" pid="218" name="gd66dbac66ed846b8920ce035b7b22a4e">
    <vt:lpwstr>k07b7d0a756a84ee8806_X_kcef5b345e5ee4d3d863_A_4_F_10</vt:lpwstr>
  </property>
  <property fmtid="{D5CDD505-2E9C-101B-9397-08002B2CF9AE}" pid="219" name="g5ca49c5dc16b4d28a2fa05679d01b85c">
    <vt:lpwstr>k07b7d0a756a84ee8806_X_kcef5b345e5ee4d3d863_A_3_F_10</vt:lpwstr>
  </property>
  <property fmtid="{D5CDD505-2E9C-101B-9397-08002B2CF9AE}" pid="220" name="g69778c66867e490faf7433d64393e8a8">
    <vt:lpwstr>k07b7d0a756a84ee8806_X_kcef5b345e5ee4d3d863_A_2_F_10</vt:lpwstr>
  </property>
  <property fmtid="{D5CDD505-2E9C-101B-9397-08002B2CF9AE}" pid="221" name="gc44b88412d404ea99c36777b58031a12">
    <vt:lpwstr>k07b7d0a756a84ee8806_X_kcef5b345e5ee4d3d863_A_1_F_10</vt:lpwstr>
  </property>
  <property fmtid="{D5CDD505-2E9C-101B-9397-08002B2CF9AE}" pid="222" name="gfa5ec2af95064249a4c7d6e6416d1d83">
    <vt:lpwstr>k07b7d0a756a84ee8806_X_k07920421b89a4b429c0_A_1</vt:lpwstr>
  </property>
  <property fmtid="{D5CDD505-2E9C-101B-9397-08002B2CF9AE}" pid="223" name="g4e01ac4ef98940d281f9eb35545a16fb">
    <vt:lpwstr>k07b7d0a756a84ee8806_X_k07920421b89a4b429c0_A_2</vt:lpwstr>
  </property>
  <property fmtid="{D5CDD505-2E9C-101B-9397-08002B2CF9AE}" pid="224" name="gd9b64d26f4f24a86a85d236dda7f002d">
    <vt:lpwstr>k07b7d0a756a84ee8806_X_k07920421b89a4b429c0_A_3</vt:lpwstr>
  </property>
  <property fmtid="{D5CDD505-2E9C-101B-9397-08002B2CF9AE}" pid="225" name="g3c96b44b2bc74c2881a787afc1bce7f1">
    <vt:lpwstr>k07b7d0a756a84ee8806_X_k07920421b89a4b429c0_A_4</vt:lpwstr>
  </property>
  <property fmtid="{D5CDD505-2E9C-101B-9397-08002B2CF9AE}" pid="226" name="g588ca0217cb74ecbb4f2d9aa39da5cb9">
    <vt:lpwstr>k07b7d0a756a84ee8806_X_k07920421b89a4b429c0_A_5</vt:lpwstr>
  </property>
  <property fmtid="{D5CDD505-2E9C-101B-9397-08002B2CF9AE}" pid="227" name="g73df065270854b269bcc0a53c88d000e">
    <vt:lpwstr>k07b7d0a756a84ee8806_X_k07920421b89a4b429c0_A_6</vt:lpwstr>
  </property>
  <property fmtid="{D5CDD505-2E9C-101B-9397-08002B2CF9AE}" pid="228" name="ga6bb534d070d4d32bc0e04ac1ab4eecb">
    <vt:lpwstr>k07b7d0a756a84ee8806_X_k07920421b89a4b429c0_A_7</vt:lpwstr>
  </property>
  <property fmtid="{D5CDD505-2E9C-101B-9397-08002B2CF9AE}" pid="229" name="g2c836bba9320472ca9bd3df273ed04f4">
    <vt:lpwstr>k07b7d0a756a84ee8806_X_k07920421b89a4b429c0_A_8</vt:lpwstr>
  </property>
  <property fmtid="{D5CDD505-2E9C-101B-9397-08002B2CF9AE}" pid="230" name="g06d13e70b8fb4600a91af7293c6c09a7">
    <vt:lpwstr>k07b7d0a756a84ee8806_X_k07920421b89a4b429c0_A_9</vt:lpwstr>
  </property>
  <property fmtid="{D5CDD505-2E9C-101B-9397-08002B2CF9AE}" pid="231" name="g07dd685c91fa4bdc8e781f242a3d22bb">
    <vt:lpwstr>k07b7d0a756a84ee8806_X_k07920421b89a4b429c0_A_10</vt:lpwstr>
  </property>
  <property fmtid="{D5CDD505-2E9C-101B-9397-08002B2CF9AE}" pid="232" name="g71c3cc69e3744397acaaf95136244b18">
    <vt:lpwstr>k07b7d0a756a84ee8806_X_k08603b64ddac42bd8f1_A_10</vt:lpwstr>
  </property>
  <property fmtid="{D5CDD505-2E9C-101B-9397-08002B2CF9AE}" pid="233" name="g06c5282696004c0ea19eb9b5f5611092">
    <vt:lpwstr>k07b7d0a756a84ee8806_X_k08603b64ddac42bd8f1_A_9</vt:lpwstr>
  </property>
  <property fmtid="{D5CDD505-2E9C-101B-9397-08002B2CF9AE}" pid="234" name="gccf0364fd14647db9f9cbd193e40318c">
    <vt:lpwstr>k07b7d0a756a84ee8806_X_k08603b64ddac42bd8f1_A_8</vt:lpwstr>
  </property>
  <property fmtid="{D5CDD505-2E9C-101B-9397-08002B2CF9AE}" pid="235" name="g77f1201e6e8442f88113441d02887a96">
    <vt:lpwstr>k07b7d0a756a84ee8806_X_k08603b64ddac42bd8f1_A_7</vt:lpwstr>
  </property>
  <property fmtid="{D5CDD505-2E9C-101B-9397-08002B2CF9AE}" pid="236" name="g5cda15f9020f4cc78481684ccd5de16e">
    <vt:lpwstr>k07b7d0a756a84ee8806_X_k08603b64ddac42bd8f1_A_6</vt:lpwstr>
  </property>
  <property fmtid="{D5CDD505-2E9C-101B-9397-08002B2CF9AE}" pid="237" name="g1aa12730ddb3486c852722d052591e1e">
    <vt:lpwstr>k07b7d0a756a84ee8806_X_k08603b64ddac42bd8f1_A_5</vt:lpwstr>
  </property>
  <property fmtid="{D5CDD505-2E9C-101B-9397-08002B2CF9AE}" pid="238" name="g87f79056e79a49d3b80c02495a7079a0">
    <vt:lpwstr>k07b7d0a756a84ee8806_X_k08603b64ddac42bd8f1_A_4</vt:lpwstr>
  </property>
  <property fmtid="{D5CDD505-2E9C-101B-9397-08002B2CF9AE}" pid="239" name="gc497fc8cfe01415fa7d4b6b44f01d00a">
    <vt:lpwstr>k07b7d0a756a84ee8806_X_k08603b64ddac42bd8f1_A_3</vt:lpwstr>
  </property>
  <property fmtid="{D5CDD505-2E9C-101B-9397-08002B2CF9AE}" pid="240" name="ge2ac0fb51b804984ab54f2a5e5e2aa00">
    <vt:lpwstr>k07b7d0a756a84ee8806_X_k08603b64ddac42bd8f1_A_2</vt:lpwstr>
  </property>
  <property fmtid="{D5CDD505-2E9C-101B-9397-08002B2CF9AE}" pid="241" name="gd6c882416fea49d7afd674b749ece878">
    <vt:lpwstr>k07b7d0a756a84ee8806_X_k08603b64ddac42bd8f1_A_1</vt:lpwstr>
  </property>
  <property fmtid="{D5CDD505-2E9C-101B-9397-08002B2CF9AE}" pid="242" name="g6008b37017dc49d2bebe9e8fce41faa7">
    <vt:lpwstr>k07b7d0a756a84ee8806_X_k507e19de7ed64afaa91_A_1_F_10</vt:lpwstr>
  </property>
  <property fmtid="{D5CDD505-2E9C-101B-9397-08002B2CF9AE}" pid="243" name="g69f3ff54723e4ea0969c7337814fe62c">
    <vt:lpwstr>k07b7d0a756a84ee8806_X_k507e19de7ed64afaa91_A_2_F_10</vt:lpwstr>
  </property>
  <property fmtid="{D5CDD505-2E9C-101B-9397-08002B2CF9AE}" pid="244" name="ge00972a360844d7a9c928fe34da09532">
    <vt:lpwstr>k07b7d0a756a84ee8806_X_k507e19de7ed64afaa91_A_3_F_10</vt:lpwstr>
  </property>
  <property fmtid="{D5CDD505-2E9C-101B-9397-08002B2CF9AE}" pid="245" name="g91cf3f859ec54ec18c11630f498ad99e">
    <vt:lpwstr>k07b7d0a756a84ee8806_X_k507e19de7ed64afaa91_A_4_F_10</vt:lpwstr>
  </property>
  <property fmtid="{D5CDD505-2E9C-101B-9397-08002B2CF9AE}" pid="246" name="gbff6b004c78247038bd3e66ef8a0fed0">
    <vt:lpwstr>k07b7d0a756a84ee8806_X_k507e19de7ed64afaa91_A_5_F_10</vt:lpwstr>
  </property>
  <property fmtid="{D5CDD505-2E9C-101B-9397-08002B2CF9AE}" pid="247" name="gc2b520bab27e4c288a60bf2998c2d141">
    <vt:lpwstr>k07b7d0a756a84ee8806_X_k507e19de7ed64afaa91_A_6_F_10</vt:lpwstr>
  </property>
  <property fmtid="{D5CDD505-2E9C-101B-9397-08002B2CF9AE}" pid="248" name="g102a28df58114bb5b21095932d656a31">
    <vt:lpwstr>k07b7d0a756a84ee8806_X_k507e19de7ed64afaa91_A_7_F_10</vt:lpwstr>
  </property>
  <property fmtid="{D5CDD505-2E9C-101B-9397-08002B2CF9AE}" pid="249" name="g0a1fa7ed60dc45dca61a4a40369c335b">
    <vt:lpwstr>k07b7d0a756a84ee8806_X_k507e19de7ed64afaa91_A_8_F_10</vt:lpwstr>
  </property>
  <property fmtid="{D5CDD505-2E9C-101B-9397-08002B2CF9AE}" pid="250" name="g2e3b31ffcee349a58721ba6423c23f81">
    <vt:lpwstr>k07b7d0a756a84ee8806_X_k507e19de7ed64afaa91_A_9_F_10</vt:lpwstr>
  </property>
  <property fmtid="{D5CDD505-2E9C-101B-9397-08002B2CF9AE}" pid="251" name="g22185a71d3874b3e99c435bfb3e9ce82">
    <vt:lpwstr>k07b7d0a756a84ee8806_X_k507e19de7ed64afaa91_A_10_F_10</vt:lpwstr>
  </property>
  <property fmtid="{D5CDD505-2E9C-101B-9397-08002B2CF9AE}" pid="252" name="gbb9c6a306ea64200bdd6785ef73e2388">
    <vt:lpwstr>k07b7d0a756a84ee8806_X_k762b6be4427944068de_A_10_F_10</vt:lpwstr>
  </property>
  <property fmtid="{D5CDD505-2E9C-101B-9397-08002B2CF9AE}" pid="253" name="g1c6df1f643d2440c90c42e13c5087b37">
    <vt:lpwstr>k07b7d0a756a84ee8806_X_k762b6be4427944068de_A_9_F_10</vt:lpwstr>
  </property>
  <property fmtid="{D5CDD505-2E9C-101B-9397-08002B2CF9AE}" pid="254" name="g07cc8586a25b4952b4deac3563734493">
    <vt:lpwstr>k07b7d0a756a84ee8806_X_k762b6be4427944068de_A_8_F_10</vt:lpwstr>
  </property>
  <property fmtid="{D5CDD505-2E9C-101B-9397-08002B2CF9AE}" pid="255" name="g282e2da4479d479098e022e07e6d430d">
    <vt:lpwstr>k07b7d0a756a84ee8806_X_k762b6be4427944068de_A_7_F_10</vt:lpwstr>
  </property>
  <property fmtid="{D5CDD505-2E9C-101B-9397-08002B2CF9AE}" pid="256" name="g71f18bf39b5a4c038cc0b5d3b5f35823">
    <vt:lpwstr>k07b7d0a756a84ee8806_X_k762b6be4427944068de_A_6_F_10</vt:lpwstr>
  </property>
  <property fmtid="{D5CDD505-2E9C-101B-9397-08002B2CF9AE}" pid="257" name="g0d6a1e56d4ea4d639c1e7b76d967f27e">
    <vt:lpwstr>k07b7d0a756a84ee8806_X_k762b6be4427944068de_A_5_F_10</vt:lpwstr>
  </property>
  <property fmtid="{D5CDD505-2E9C-101B-9397-08002B2CF9AE}" pid="258" name="g12ec91b0daf2465380910a8e2bce4731">
    <vt:lpwstr>k07b7d0a756a84ee8806_X_k762b6be4427944068de_A_4_F_10</vt:lpwstr>
  </property>
  <property fmtid="{D5CDD505-2E9C-101B-9397-08002B2CF9AE}" pid="259" name="g2defff162d004f87ae3fedfb54a620fd">
    <vt:lpwstr>k07b7d0a756a84ee8806_X_k762b6be4427944068de_A_3_F_10</vt:lpwstr>
  </property>
  <property fmtid="{D5CDD505-2E9C-101B-9397-08002B2CF9AE}" pid="260" name="gd70ce445bd344ee58016f191c7816c9f">
    <vt:lpwstr>k07b7d0a756a84ee8806_X_k762b6be4427944068de_A_2_F_10</vt:lpwstr>
  </property>
  <property fmtid="{D5CDD505-2E9C-101B-9397-08002B2CF9AE}" pid="261" name="gffa4ae5ee8c64e47979544a83405977e">
    <vt:lpwstr>k07b7d0a756a84ee8806_X_k762b6be4427944068de_A_1_F_10</vt:lpwstr>
  </property>
  <property fmtid="{D5CDD505-2E9C-101B-9397-08002B2CF9AE}" pid="262" name="g8831761ed6bb4013be71a1a083d67eee">
    <vt:lpwstr>k07b7d0a756a84ee8806_X_k0e6b3333bbd14e9b995_A_1</vt:lpwstr>
  </property>
  <property fmtid="{D5CDD505-2E9C-101B-9397-08002B2CF9AE}" pid="263" name="g6353336cbccd456590d608a595011825">
    <vt:lpwstr>k07b7d0a756a84ee8806_X_k0e6b3333bbd14e9b995_A_2</vt:lpwstr>
  </property>
  <property fmtid="{D5CDD505-2E9C-101B-9397-08002B2CF9AE}" pid="264" name="gf76a3d28b33a4901a47c0dcd5edd20a6">
    <vt:lpwstr>k07b7d0a756a84ee8806_X_k0e6b3333bbd14e9b995_A_3</vt:lpwstr>
  </property>
  <property fmtid="{D5CDD505-2E9C-101B-9397-08002B2CF9AE}" pid="265" name="g370b044487684d58b2204f5c2ee57994">
    <vt:lpwstr>k07b7d0a756a84ee8806_X_k0e6b3333bbd14e9b995_A_4</vt:lpwstr>
  </property>
  <property fmtid="{D5CDD505-2E9C-101B-9397-08002B2CF9AE}" pid="266" name="gfc3c21c694b44921bcd11b3763fbba57">
    <vt:lpwstr>k07b7d0a756a84ee8806_X_k0e6b3333bbd14e9b995_A_5</vt:lpwstr>
  </property>
  <property fmtid="{D5CDD505-2E9C-101B-9397-08002B2CF9AE}" pid="267" name="ge14c0f17bef3420a8a7b3693c130b7f1">
    <vt:lpwstr>k07b7d0a756a84ee8806_X_k0e6b3333bbd14e9b995_A_6</vt:lpwstr>
  </property>
  <property fmtid="{D5CDD505-2E9C-101B-9397-08002B2CF9AE}" pid="268" name="gf36015ef333d4e2ebbc60767101332c8">
    <vt:lpwstr>k07b7d0a756a84ee8806_X_k0e6b3333bbd14e9b995_A_7</vt:lpwstr>
  </property>
  <property fmtid="{D5CDD505-2E9C-101B-9397-08002B2CF9AE}" pid="269" name="g782d0ae6f728441d88024951b2d29810">
    <vt:lpwstr>k07b7d0a756a84ee8806_X_k0e6b3333bbd14e9b995_A_8</vt:lpwstr>
  </property>
  <property fmtid="{D5CDD505-2E9C-101B-9397-08002B2CF9AE}" pid="270" name="g396ba51a30874f4ca98c2eab9e371025">
    <vt:lpwstr>k07b7d0a756a84ee8806_X_k0e6b3333bbd14e9b995_A_9</vt:lpwstr>
  </property>
  <property fmtid="{D5CDD505-2E9C-101B-9397-08002B2CF9AE}" pid="271" name="g45dd315fa7c7418a85475160a2a4cf55">
    <vt:lpwstr>k07b7d0a756a84ee8806_X_k0e6b3333bbd14e9b995_A_10</vt:lpwstr>
  </property>
  <property fmtid="{D5CDD505-2E9C-101B-9397-08002B2CF9AE}" pid="272" name="gf145183f1736447e9fd60e348c979a12">
    <vt:lpwstr>k07b7d0a756a84ee8806_X_k237b1f16f12b4eda817_A_10</vt:lpwstr>
  </property>
  <property fmtid="{D5CDD505-2E9C-101B-9397-08002B2CF9AE}" pid="273" name="gb0bf559335584c938955ce71f4a28ce5">
    <vt:lpwstr>k07b7d0a756a84ee8806_X_k237b1f16f12b4eda817_A_9</vt:lpwstr>
  </property>
  <property fmtid="{D5CDD505-2E9C-101B-9397-08002B2CF9AE}" pid="274" name="ge0976fc3feab43498fca2da6c234c8cb">
    <vt:lpwstr>k07b7d0a756a84ee8806_X_k237b1f16f12b4eda817_A_8</vt:lpwstr>
  </property>
  <property fmtid="{D5CDD505-2E9C-101B-9397-08002B2CF9AE}" pid="275" name="g28e629fef693454c80de33074dbb9d23">
    <vt:lpwstr>k07b7d0a756a84ee8806_X_k237b1f16f12b4eda817_A_7</vt:lpwstr>
  </property>
  <property fmtid="{D5CDD505-2E9C-101B-9397-08002B2CF9AE}" pid="276" name="g04ed8f183f754612acac3ff9030d9d8e">
    <vt:lpwstr>k07b7d0a756a84ee8806_X_k237b1f16f12b4eda817_A_6</vt:lpwstr>
  </property>
  <property fmtid="{D5CDD505-2E9C-101B-9397-08002B2CF9AE}" pid="277" name="gaec4e91b0b894b8cade47ed2ed08c8b0">
    <vt:lpwstr>k07b7d0a756a84ee8806_X_k237b1f16f12b4eda817_A_5</vt:lpwstr>
  </property>
  <property fmtid="{D5CDD505-2E9C-101B-9397-08002B2CF9AE}" pid="278" name="g861f0a0a4cc8423ea23748b9a695f918">
    <vt:lpwstr>k07b7d0a756a84ee8806_X_k237b1f16f12b4eda817_A_4</vt:lpwstr>
  </property>
  <property fmtid="{D5CDD505-2E9C-101B-9397-08002B2CF9AE}" pid="279" name="g90edf20fbf1a4cd09e438fc2d210ca5a">
    <vt:lpwstr>k07b7d0a756a84ee8806_X_k237b1f16f12b4eda817_A_3</vt:lpwstr>
  </property>
  <property fmtid="{D5CDD505-2E9C-101B-9397-08002B2CF9AE}" pid="280" name="ge7a41f704d664127b60edea9c3e57727">
    <vt:lpwstr>k07b7d0a756a84ee8806_X_k237b1f16f12b4eda817_A_2</vt:lpwstr>
  </property>
  <property fmtid="{D5CDD505-2E9C-101B-9397-08002B2CF9AE}" pid="281" name="g94c38d8ba51d4ead9f57de40c9dbbbab">
    <vt:lpwstr>k07b7d0a756a84ee8806_X_k237b1f16f12b4eda817_A_1</vt:lpwstr>
  </property>
  <property fmtid="{D5CDD505-2E9C-101B-9397-08002B2CF9AE}" pid="282" name="g5f4edf54d9ea449c89482f1dc45b95af">
    <vt:lpwstr>k07b7d0a756a84ee8806_X_k4af372404b554d5d80d_A_1_F_10</vt:lpwstr>
  </property>
  <property fmtid="{D5CDD505-2E9C-101B-9397-08002B2CF9AE}" pid="283" name="g394d9a7953e34d7cad83fbfe8979cdc7">
    <vt:lpwstr>k07b7d0a756a84ee8806_X_k4af372404b554d5d80d_A_2_F_10</vt:lpwstr>
  </property>
  <property fmtid="{D5CDD505-2E9C-101B-9397-08002B2CF9AE}" pid="284" name="gb2ccba5387944f10878e5ccb6b2ad90c">
    <vt:lpwstr>k07b7d0a756a84ee8806_X_k4af372404b554d5d80d_A_3_F_10</vt:lpwstr>
  </property>
  <property fmtid="{D5CDD505-2E9C-101B-9397-08002B2CF9AE}" pid="285" name="g083758fa43c847b18b6739e02a27bc32">
    <vt:lpwstr>k07b7d0a756a84ee8806_X_k4af372404b554d5d80d_A_4_F_10</vt:lpwstr>
  </property>
  <property fmtid="{D5CDD505-2E9C-101B-9397-08002B2CF9AE}" pid="286" name="gff8c56c1dea54f358bea6c54562ef2dc">
    <vt:lpwstr>k07b7d0a756a84ee8806_X_k4af372404b554d5d80d_A_5_F_10</vt:lpwstr>
  </property>
  <property fmtid="{D5CDD505-2E9C-101B-9397-08002B2CF9AE}" pid="287" name="g2014904565224d538c5ea46687538501">
    <vt:lpwstr>k07b7d0a756a84ee8806_X_k4af372404b554d5d80d_A_6_F_10</vt:lpwstr>
  </property>
  <property fmtid="{D5CDD505-2E9C-101B-9397-08002B2CF9AE}" pid="288" name="g2471d965b1e84ee0b3cb895fd7124238">
    <vt:lpwstr>k07b7d0a756a84ee8806_X_k4af372404b554d5d80d_A_7_F_10</vt:lpwstr>
  </property>
  <property fmtid="{D5CDD505-2E9C-101B-9397-08002B2CF9AE}" pid="289" name="gbd1e9ae5f1134bc583e026a424ff78b0">
    <vt:lpwstr>k07b7d0a756a84ee8806_X_k4af372404b554d5d80d_A_8_F_10</vt:lpwstr>
  </property>
  <property fmtid="{D5CDD505-2E9C-101B-9397-08002B2CF9AE}" pid="290" name="g0254c513b9594db581007883f4c421a0">
    <vt:lpwstr>k07b7d0a756a84ee8806_X_k4af372404b554d5d80d_A_9_F_10</vt:lpwstr>
  </property>
  <property fmtid="{D5CDD505-2E9C-101B-9397-08002B2CF9AE}" pid="291" name="ga8ffdb72a3db4b7ebea2900dad2354b3">
    <vt:lpwstr>k07b7d0a756a84ee8806_X_k4af372404b554d5d80d_A_10_F_10</vt:lpwstr>
  </property>
  <property fmtid="{D5CDD505-2E9C-101B-9397-08002B2CF9AE}" pid="292" name="g0cea31af0e914e50a5e21e6ae161a1c8">
    <vt:lpwstr>k07b7d0a756a84ee8806_X_kf9ac317d8b1142a2ae3_A_10_F_10</vt:lpwstr>
  </property>
  <property fmtid="{D5CDD505-2E9C-101B-9397-08002B2CF9AE}" pid="293" name="g09abc83e05b34f42b295dc55acffc6e7">
    <vt:lpwstr>k07b7d0a756a84ee8806_X_kf9ac317d8b1142a2ae3_A_9_F_10</vt:lpwstr>
  </property>
  <property fmtid="{D5CDD505-2E9C-101B-9397-08002B2CF9AE}" pid="294" name="ga6b43d7eed7846debeb33b24cd79f67b">
    <vt:lpwstr>k07b7d0a756a84ee8806_X_kf9ac317d8b1142a2ae3_A_8_F_10</vt:lpwstr>
  </property>
  <property fmtid="{D5CDD505-2E9C-101B-9397-08002B2CF9AE}" pid="295" name="g6995747497064884ab81e06c6572d533">
    <vt:lpwstr>k07b7d0a756a84ee8806_X_kf9ac317d8b1142a2ae3_A_7_F_10</vt:lpwstr>
  </property>
  <property fmtid="{D5CDD505-2E9C-101B-9397-08002B2CF9AE}" pid="296" name="g8a18196299834655a3b2b7c610574308">
    <vt:lpwstr>k07b7d0a756a84ee8806_X_kf9ac317d8b1142a2ae3_A_6_F_10</vt:lpwstr>
  </property>
  <property fmtid="{D5CDD505-2E9C-101B-9397-08002B2CF9AE}" pid="297" name="g778cdcc97bc9415dac61d45788ec2bc9">
    <vt:lpwstr>k07b7d0a756a84ee8806_X_kf9ac317d8b1142a2ae3_A_5_F_10</vt:lpwstr>
  </property>
  <property fmtid="{D5CDD505-2E9C-101B-9397-08002B2CF9AE}" pid="298" name="g081bdcf6742b4461b419e7f1e3f11102">
    <vt:lpwstr>k07b7d0a756a84ee8806_X_kf9ac317d8b1142a2ae3_A_4_F_10</vt:lpwstr>
  </property>
  <property fmtid="{D5CDD505-2E9C-101B-9397-08002B2CF9AE}" pid="299" name="ge02d93a40fac41fa8b561446bf874555">
    <vt:lpwstr>k07b7d0a756a84ee8806_X_kf9ac317d8b1142a2ae3_A_3_F_10</vt:lpwstr>
  </property>
  <property fmtid="{D5CDD505-2E9C-101B-9397-08002B2CF9AE}" pid="300" name="g7a2c56bc0f6a4cccb5399f1eb6f10e7d">
    <vt:lpwstr>k07b7d0a756a84ee8806_X_kf9ac317d8b1142a2ae3_A_2_F_10</vt:lpwstr>
  </property>
  <property fmtid="{D5CDD505-2E9C-101B-9397-08002B2CF9AE}" pid="301" name="g14e61c41d1fd4307848b72bd8225a9bc">
    <vt:lpwstr>k07b7d0a756a84ee8806_X_kf9ac317d8b1142a2ae3_A_1_F_10</vt:lpwstr>
  </property>
  <property fmtid="{D5CDD505-2E9C-101B-9397-08002B2CF9AE}" pid="302" name="g19e4abf9ad1045ad8d8f31a149785fd3">
    <vt:lpwstr>k07b7d0a756a84ee8806_X_kb2962b5a87fa4754a02_A_1_F_10</vt:lpwstr>
  </property>
  <property fmtid="{D5CDD505-2E9C-101B-9397-08002B2CF9AE}" pid="303" name="g63009de3500545469c3f805f37b361ad">
    <vt:lpwstr>k07b7d0a756a84ee8806_X_kb2962b5a87fa4754a02_A_2_F_10</vt:lpwstr>
  </property>
  <property fmtid="{D5CDD505-2E9C-101B-9397-08002B2CF9AE}" pid="304" name="g791d05a02f3b461fb307a04c3a81c25f">
    <vt:lpwstr>k07b7d0a756a84ee8806_X_kb2962b5a87fa4754a02_A_3_F_10</vt:lpwstr>
  </property>
  <property fmtid="{D5CDD505-2E9C-101B-9397-08002B2CF9AE}" pid="305" name="gc0a91a99abcd48f6b51185b5299d8e45">
    <vt:lpwstr>k07b7d0a756a84ee8806_X_kb2962b5a87fa4754a02_A_4_F_10</vt:lpwstr>
  </property>
  <property fmtid="{D5CDD505-2E9C-101B-9397-08002B2CF9AE}" pid="306" name="g0e4d3b42110a48b195ac32c2e4a1bc0f">
    <vt:lpwstr>k07b7d0a756a84ee8806_X_kb2962b5a87fa4754a02_A_5_F_10</vt:lpwstr>
  </property>
  <property fmtid="{D5CDD505-2E9C-101B-9397-08002B2CF9AE}" pid="307" name="g86fa697e25ef4721b54f6c9bdc7fe262">
    <vt:lpwstr>k07b7d0a756a84ee8806_X_kb2962b5a87fa4754a02_A_6_F_10</vt:lpwstr>
  </property>
  <property fmtid="{D5CDD505-2E9C-101B-9397-08002B2CF9AE}" pid="308" name="g618a9a58519642d3a729d4539c3ad9c8">
    <vt:lpwstr>k07b7d0a756a84ee8806_X_kb2962b5a87fa4754a02_A_7_F_10</vt:lpwstr>
  </property>
  <property fmtid="{D5CDD505-2E9C-101B-9397-08002B2CF9AE}" pid="309" name="gb6dcfaf257db4caa981d5360125d125c">
    <vt:lpwstr>k07b7d0a756a84ee8806_X_kb2962b5a87fa4754a02_A_8_F_10</vt:lpwstr>
  </property>
  <property fmtid="{D5CDD505-2E9C-101B-9397-08002B2CF9AE}" pid="310" name="gc59c9aefd6fa434da747d47e71b06a34">
    <vt:lpwstr>k07b7d0a756a84ee8806_X_kb2962b5a87fa4754a02_A_9_F_10</vt:lpwstr>
  </property>
  <property fmtid="{D5CDD505-2E9C-101B-9397-08002B2CF9AE}" pid="311" name="gd2d037b203c44378aa294cc760ecd06d">
    <vt:lpwstr>k07b7d0a756a84ee8806_X_kb2962b5a87fa4754a02_A_10_F_10</vt:lpwstr>
  </property>
  <property fmtid="{D5CDD505-2E9C-101B-9397-08002B2CF9AE}" pid="312" name="gf087058be388476bb2dcd23fc8e9b46f">
    <vt:lpwstr>k07b7d0a756a84ee8806_X_kb70d2d8f5f8544d2896_A_10_F_10</vt:lpwstr>
  </property>
  <property fmtid="{D5CDD505-2E9C-101B-9397-08002B2CF9AE}" pid="313" name="gf9b4c435de6b4493b7aada5e2f57718f">
    <vt:lpwstr>k07b7d0a756a84ee8806_X_kb70d2d8f5f8544d2896_A_9_F_10</vt:lpwstr>
  </property>
  <property fmtid="{D5CDD505-2E9C-101B-9397-08002B2CF9AE}" pid="314" name="g3fc19623e5c7436cb278a9ac64b0d4be">
    <vt:lpwstr>k07b7d0a756a84ee8806_X_kb70d2d8f5f8544d2896_A_8_F_10</vt:lpwstr>
  </property>
  <property fmtid="{D5CDD505-2E9C-101B-9397-08002B2CF9AE}" pid="315" name="g2201915a026a49778681319e01afc11e">
    <vt:lpwstr>k07b7d0a756a84ee8806_X_kb70d2d8f5f8544d2896_A_7_F_10</vt:lpwstr>
  </property>
  <property fmtid="{D5CDD505-2E9C-101B-9397-08002B2CF9AE}" pid="316" name="g20a572cb8db74e0a980aaed939c434ea">
    <vt:lpwstr>k07b7d0a756a84ee8806_X_kb70d2d8f5f8544d2896_A_6_F_10</vt:lpwstr>
  </property>
  <property fmtid="{D5CDD505-2E9C-101B-9397-08002B2CF9AE}" pid="317" name="g932d27a5ed49466b9fd4dd915b0fd517">
    <vt:lpwstr>k07b7d0a756a84ee8806_X_kb70d2d8f5f8544d2896_A_5_F_10</vt:lpwstr>
  </property>
  <property fmtid="{D5CDD505-2E9C-101B-9397-08002B2CF9AE}" pid="318" name="g8d8bab3549f745109318494c53a4339a">
    <vt:lpwstr>k07b7d0a756a84ee8806_X_kb70d2d8f5f8544d2896_A_4_F_10</vt:lpwstr>
  </property>
  <property fmtid="{D5CDD505-2E9C-101B-9397-08002B2CF9AE}" pid="319" name="g21308e5f0dbb4a0796ee71397a0916a9">
    <vt:lpwstr>k07b7d0a756a84ee8806_X_kb70d2d8f5f8544d2896_A_3_F_10</vt:lpwstr>
  </property>
  <property fmtid="{D5CDD505-2E9C-101B-9397-08002B2CF9AE}" pid="320" name="gd35fbe6f01634083b0ac80568ba89e29">
    <vt:lpwstr>k07b7d0a756a84ee8806_X_kb70d2d8f5f8544d2896_A_2_F_10</vt:lpwstr>
  </property>
  <property fmtid="{D5CDD505-2E9C-101B-9397-08002B2CF9AE}" pid="321" name="g01fc5055dc0e45eabf5e5b9805c71cca">
    <vt:lpwstr>k07b7d0a756a84ee8806_X_kb70d2d8f5f8544d2896_A_1_F_10</vt:lpwstr>
  </property>
  <property fmtid="{D5CDD505-2E9C-101B-9397-08002B2CF9AE}" pid="322" name="g1dd4d621907b4ec69812c6af29a70ce7">
    <vt:lpwstr>k07b7d0a756a84ee8806_X_k3f84ca7661cc4d64a5c_A_1</vt:lpwstr>
  </property>
  <property fmtid="{D5CDD505-2E9C-101B-9397-08002B2CF9AE}" pid="323" name="g6270ea41f7d94aee8aec0e953c870131">
    <vt:lpwstr>k07b7d0a756a84ee8806_X_k3f84ca7661cc4d64a5c_A_2</vt:lpwstr>
  </property>
  <property fmtid="{D5CDD505-2E9C-101B-9397-08002B2CF9AE}" pid="324" name="g0d7ecf9fe6264eccaf6e54c3845e8309">
    <vt:lpwstr>k07b7d0a756a84ee8806_X_k3f84ca7661cc4d64a5c_A_3</vt:lpwstr>
  </property>
  <property fmtid="{D5CDD505-2E9C-101B-9397-08002B2CF9AE}" pid="325" name="gfa0d795c0f8041bfa639174ba28b06db">
    <vt:lpwstr>k07b7d0a756a84ee8806_X_k3f84ca7661cc4d64a5c_A_4</vt:lpwstr>
  </property>
  <property fmtid="{D5CDD505-2E9C-101B-9397-08002B2CF9AE}" pid="326" name="g68fda8340cbb41eca1dc0fa9d584adfe">
    <vt:lpwstr>k07b7d0a756a84ee8806_X_k3f84ca7661cc4d64a5c_A_5</vt:lpwstr>
  </property>
  <property fmtid="{D5CDD505-2E9C-101B-9397-08002B2CF9AE}" pid="327" name="ge3796833323140b0aa5e6ff11c2c77ec">
    <vt:lpwstr>k07b7d0a756a84ee8806_X_k3f84ca7661cc4d64a5c_A_6</vt:lpwstr>
  </property>
  <property fmtid="{D5CDD505-2E9C-101B-9397-08002B2CF9AE}" pid="328" name="g9bad216975f84c7a82359456e0b7d488">
    <vt:lpwstr>k07b7d0a756a84ee8806_X_k3f84ca7661cc4d64a5c_A_7</vt:lpwstr>
  </property>
  <property fmtid="{D5CDD505-2E9C-101B-9397-08002B2CF9AE}" pid="329" name="g4e74197ff29c49db9939938288171df6">
    <vt:lpwstr>k07b7d0a756a84ee8806_X_k3f84ca7661cc4d64a5c_A_8</vt:lpwstr>
  </property>
  <property fmtid="{D5CDD505-2E9C-101B-9397-08002B2CF9AE}" pid="330" name="ga516538dbc814b81a9ba06f93a650388">
    <vt:lpwstr>k07b7d0a756a84ee8806_X_k3f84ca7661cc4d64a5c_A_9</vt:lpwstr>
  </property>
  <property fmtid="{D5CDD505-2E9C-101B-9397-08002B2CF9AE}" pid="331" name="gaa2c417092194c1dad49f2d95220942e">
    <vt:lpwstr>k07b7d0a756a84ee8806_X_k3f84ca7661cc4d64a5c_A_10</vt:lpwstr>
  </property>
  <property fmtid="{D5CDD505-2E9C-101B-9397-08002B2CF9AE}" pid="332" name="g64947047771d4cbca79357b69181c079">
    <vt:lpwstr>k07b7d0a756a84ee8806_X_k80463a47438d49778ba_A_10</vt:lpwstr>
  </property>
  <property fmtid="{D5CDD505-2E9C-101B-9397-08002B2CF9AE}" pid="333" name="gf8bc8829972d4f6b83f0ee274406c34b">
    <vt:lpwstr>k07b7d0a756a84ee8806_X_k80463a47438d49778ba_A_9</vt:lpwstr>
  </property>
  <property fmtid="{D5CDD505-2E9C-101B-9397-08002B2CF9AE}" pid="334" name="g3350976812234d12924ed680f13f4a40">
    <vt:lpwstr>k07b7d0a756a84ee8806_X_k80463a47438d49778ba_A_8</vt:lpwstr>
  </property>
  <property fmtid="{D5CDD505-2E9C-101B-9397-08002B2CF9AE}" pid="335" name="gfa7794e764034b8695773c68e06e43b9">
    <vt:lpwstr>k07b7d0a756a84ee8806_X_k80463a47438d49778ba_A_7</vt:lpwstr>
  </property>
  <property fmtid="{D5CDD505-2E9C-101B-9397-08002B2CF9AE}" pid="336" name="g3e410049a0384630b0411be69a1724bc">
    <vt:lpwstr>k07b7d0a756a84ee8806_X_k80463a47438d49778ba_A_6</vt:lpwstr>
  </property>
  <property fmtid="{D5CDD505-2E9C-101B-9397-08002B2CF9AE}" pid="337" name="g722102fa62ca4ffd889be6e33e9b1652">
    <vt:lpwstr>k07b7d0a756a84ee8806_X_k80463a47438d49778ba_A_5</vt:lpwstr>
  </property>
  <property fmtid="{D5CDD505-2E9C-101B-9397-08002B2CF9AE}" pid="338" name="g61438742d52b4bd78f6cf429ba6d2e50">
    <vt:lpwstr>k07b7d0a756a84ee8806_X_k80463a47438d49778ba_A_4</vt:lpwstr>
  </property>
  <property fmtid="{D5CDD505-2E9C-101B-9397-08002B2CF9AE}" pid="339" name="g1c9f7d0e43ab4785912f927029d9119d">
    <vt:lpwstr>k07b7d0a756a84ee8806_X_k80463a47438d49778ba_A_3</vt:lpwstr>
  </property>
  <property fmtid="{D5CDD505-2E9C-101B-9397-08002B2CF9AE}" pid="340" name="gb57be19a244c4f27bc5ca692378e35a9">
    <vt:lpwstr>k07b7d0a756a84ee8806_X_k80463a47438d49778ba_A_2</vt:lpwstr>
  </property>
  <property fmtid="{D5CDD505-2E9C-101B-9397-08002B2CF9AE}" pid="341" name="g4c0f95e42ada415a81c67ca595c86bb6">
    <vt:lpwstr>k07b7d0a756a84ee8806_X_k80463a47438d49778ba_A_1</vt:lpwstr>
  </property>
  <property fmtid="{D5CDD505-2E9C-101B-9397-08002B2CF9AE}" pid="342" name="g32ad6f60e68a443ab36d16dbb5c1fb81">
    <vt:lpwstr>k07b7d0a756a84ee8806_X_ka98a7102928f4ede92d_A_1_F_10</vt:lpwstr>
  </property>
  <property fmtid="{D5CDD505-2E9C-101B-9397-08002B2CF9AE}" pid="343" name="g2a3460b7e8f246f8bc779acf38449393">
    <vt:lpwstr>k07b7d0a756a84ee8806_X_ka98a7102928f4ede92d_A_2_F_10</vt:lpwstr>
  </property>
  <property fmtid="{D5CDD505-2E9C-101B-9397-08002B2CF9AE}" pid="344" name="g0749cb39717f410f9b59a23329fda28b">
    <vt:lpwstr>k07b7d0a756a84ee8806_X_ka98a7102928f4ede92d_A_3_F_10</vt:lpwstr>
  </property>
  <property fmtid="{D5CDD505-2E9C-101B-9397-08002B2CF9AE}" pid="345" name="gabcf8561f6dd4bd88e88f38c54f809fc">
    <vt:lpwstr>k07b7d0a756a84ee8806_X_ka98a7102928f4ede92d_A_4_F_10</vt:lpwstr>
  </property>
  <property fmtid="{D5CDD505-2E9C-101B-9397-08002B2CF9AE}" pid="346" name="gdb20e95877ca418ca7db68f8c632901c">
    <vt:lpwstr>k07b7d0a756a84ee8806_X_ka98a7102928f4ede92d_A_5_F_10</vt:lpwstr>
  </property>
  <property fmtid="{D5CDD505-2E9C-101B-9397-08002B2CF9AE}" pid="347" name="g0d4b60397bde40c1ae1c8bbf9b298182">
    <vt:lpwstr>k07b7d0a756a84ee8806_X_ka98a7102928f4ede92d_A_6_F_10</vt:lpwstr>
  </property>
  <property fmtid="{D5CDD505-2E9C-101B-9397-08002B2CF9AE}" pid="348" name="g772b0bdbc21b481d9dc588e583583463">
    <vt:lpwstr>k07b7d0a756a84ee8806_X_ka98a7102928f4ede92d_A_7_F_10</vt:lpwstr>
  </property>
  <property fmtid="{D5CDD505-2E9C-101B-9397-08002B2CF9AE}" pid="349" name="g6b0d11369c5446fa89a32444f1647aa8">
    <vt:lpwstr>k07b7d0a756a84ee8806_X_ka98a7102928f4ede92d_A_8_F_10</vt:lpwstr>
  </property>
  <property fmtid="{D5CDD505-2E9C-101B-9397-08002B2CF9AE}" pid="350" name="ga9888fc61db3420dbe52e0eb6979e075">
    <vt:lpwstr>k07b7d0a756a84ee8806_X_ka98a7102928f4ede92d_A_9_F_10</vt:lpwstr>
  </property>
  <property fmtid="{D5CDD505-2E9C-101B-9397-08002B2CF9AE}" pid="351" name="ged572074bc684c89869ca0b2346ced7b">
    <vt:lpwstr>k07b7d0a756a84ee8806_X_ka98a7102928f4ede92d_A_10_F_10</vt:lpwstr>
  </property>
  <property fmtid="{D5CDD505-2E9C-101B-9397-08002B2CF9AE}" pid="352" name="ga6755a15f5ef40dcb7ce4811e79bb5f6">
    <vt:lpwstr>k07b7d0a756a84ee8806_X_kd5e08ece77c54b7e99d_A_10_F_10</vt:lpwstr>
  </property>
  <property fmtid="{D5CDD505-2E9C-101B-9397-08002B2CF9AE}" pid="353" name="gc3c347e51e304ed4b8e8f49b6c90b11e">
    <vt:lpwstr>k07b7d0a756a84ee8806_X_kd5e08ece77c54b7e99d_A_9_F_10</vt:lpwstr>
  </property>
  <property fmtid="{D5CDD505-2E9C-101B-9397-08002B2CF9AE}" pid="354" name="g842b558194c34cc7b7624dff7e5fe798">
    <vt:lpwstr>k07b7d0a756a84ee8806_X_kd5e08ece77c54b7e99d_A_8_F_10</vt:lpwstr>
  </property>
  <property fmtid="{D5CDD505-2E9C-101B-9397-08002B2CF9AE}" pid="355" name="gb8feb315dc73465391cde7d88b5b7f02">
    <vt:lpwstr>k07b7d0a756a84ee8806_X_kd5e08ece77c54b7e99d_A_7_F_10</vt:lpwstr>
  </property>
  <property fmtid="{D5CDD505-2E9C-101B-9397-08002B2CF9AE}" pid="356" name="g6bf887630f88458baefd8c9215b0db70">
    <vt:lpwstr>k07b7d0a756a84ee8806_X_kd5e08ece77c54b7e99d_A_6_F_10</vt:lpwstr>
  </property>
  <property fmtid="{D5CDD505-2E9C-101B-9397-08002B2CF9AE}" pid="357" name="g15cdf84123cd40589ba9323eef34f345">
    <vt:lpwstr>k07b7d0a756a84ee8806_X_kd5e08ece77c54b7e99d_A_5_F_10</vt:lpwstr>
  </property>
  <property fmtid="{D5CDD505-2E9C-101B-9397-08002B2CF9AE}" pid="358" name="g22f3ad56bc8d4b82af931a089ed92259">
    <vt:lpwstr>k07b7d0a756a84ee8806_X_kd5e08ece77c54b7e99d_A_4_F_10</vt:lpwstr>
  </property>
  <property fmtid="{D5CDD505-2E9C-101B-9397-08002B2CF9AE}" pid="359" name="g750bd6a213684ed8acf0191885405ce2">
    <vt:lpwstr>k07b7d0a756a84ee8806_X_kd5e08ece77c54b7e99d_A_3_F_10</vt:lpwstr>
  </property>
  <property fmtid="{D5CDD505-2E9C-101B-9397-08002B2CF9AE}" pid="360" name="ga10fc068f50346ea9ea9cd8c2f071499">
    <vt:lpwstr>k07b7d0a756a84ee8806_X_kd5e08ece77c54b7e99d_A_2_F_10</vt:lpwstr>
  </property>
  <property fmtid="{D5CDD505-2E9C-101B-9397-08002B2CF9AE}" pid="361" name="g686bf669fd8849e59e7d346225554087">
    <vt:lpwstr>k07b7d0a756a84ee8806_X_kd5e08ece77c54b7e99d_A_1_F_10</vt:lpwstr>
  </property>
  <property fmtid="{D5CDD505-2E9C-101B-9397-08002B2CF9AE}" pid="362" name="g656c985895614d3b87db87596970e54b">
    <vt:lpwstr>k07b7d0a756a84ee8806_X_k7f0f6b3ef8a1493b9a5_A_1</vt:lpwstr>
  </property>
  <property fmtid="{D5CDD505-2E9C-101B-9397-08002B2CF9AE}" pid="363" name="gfb3b8112e1314bacabde0e7f4f5eea6c">
    <vt:lpwstr>k07b7d0a756a84ee8806_X_k7f0f6b3ef8a1493b9a5_A_2</vt:lpwstr>
  </property>
  <property fmtid="{D5CDD505-2E9C-101B-9397-08002B2CF9AE}" pid="364" name="g9f271868f2554731bf08b53b22266b15">
    <vt:lpwstr>k07b7d0a756a84ee8806_X_k7f0f6b3ef8a1493b9a5_A_3</vt:lpwstr>
  </property>
  <property fmtid="{D5CDD505-2E9C-101B-9397-08002B2CF9AE}" pid="365" name="g7125ad65c12e4b18b8033bdd33d7a57e">
    <vt:lpwstr>k07b7d0a756a84ee8806_X_k7f0f6b3ef8a1493b9a5_A_4</vt:lpwstr>
  </property>
  <property fmtid="{D5CDD505-2E9C-101B-9397-08002B2CF9AE}" pid="366" name="gd8f49a9e235c4e5197a08319f74b2e37">
    <vt:lpwstr>k07b7d0a756a84ee8806_X_k7f0f6b3ef8a1493b9a5_A_5</vt:lpwstr>
  </property>
  <property fmtid="{D5CDD505-2E9C-101B-9397-08002B2CF9AE}" pid="367" name="g4e108158c612413cb8c42e8237c2f643">
    <vt:lpwstr>k07b7d0a756a84ee8806_X_k7f0f6b3ef8a1493b9a5_A_6</vt:lpwstr>
  </property>
  <property fmtid="{D5CDD505-2E9C-101B-9397-08002B2CF9AE}" pid="368" name="gdb48c9684584474e8e00c779c25d08b6">
    <vt:lpwstr>k07b7d0a756a84ee8806_X_k7f0f6b3ef8a1493b9a5_A_7</vt:lpwstr>
  </property>
  <property fmtid="{D5CDD505-2E9C-101B-9397-08002B2CF9AE}" pid="369" name="gb42838a366d74d66ae9dfbca959b9bc5">
    <vt:lpwstr>k07b7d0a756a84ee8806_X_k7f0f6b3ef8a1493b9a5_A_8</vt:lpwstr>
  </property>
  <property fmtid="{D5CDD505-2E9C-101B-9397-08002B2CF9AE}" pid="370" name="g26e219ae7f0845e29267417dcee2b30c">
    <vt:lpwstr>k07b7d0a756a84ee8806_X_k7f0f6b3ef8a1493b9a5_A_9</vt:lpwstr>
  </property>
  <property fmtid="{D5CDD505-2E9C-101B-9397-08002B2CF9AE}" pid="371" name="g81754e8b9d2043e68c99d449c15c80d7">
    <vt:lpwstr>k07b7d0a756a84ee8806_X_k7f0f6b3ef8a1493b9a5_A_10</vt:lpwstr>
  </property>
  <property fmtid="{D5CDD505-2E9C-101B-9397-08002B2CF9AE}" pid="372" name="g81b9e6bdc8694811addd74b8fe7f33f3">
    <vt:lpwstr>k07b7d0a756a84ee8806_X_k0e6b3333bbd14e9b995_A_10</vt:lpwstr>
  </property>
  <property fmtid="{D5CDD505-2E9C-101B-9397-08002B2CF9AE}" pid="373" name="ga8e77c48a6e8463483fdda2069e1fbc2">
    <vt:lpwstr>k07b7d0a756a84ee8806_X_k0e6b3333bbd14e9b995_A_9</vt:lpwstr>
  </property>
  <property fmtid="{D5CDD505-2E9C-101B-9397-08002B2CF9AE}" pid="374" name="gd15789d4820b438da2ccf250fd8f81c8">
    <vt:lpwstr>k07b7d0a756a84ee8806_X_k0e6b3333bbd14e9b995_A_8</vt:lpwstr>
  </property>
  <property fmtid="{D5CDD505-2E9C-101B-9397-08002B2CF9AE}" pid="375" name="g742822221ffd4a88a0bfc25d24dcd334">
    <vt:lpwstr>k07b7d0a756a84ee8806_X_k0e6b3333bbd14e9b995_A_7</vt:lpwstr>
  </property>
  <property fmtid="{D5CDD505-2E9C-101B-9397-08002B2CF9AE}" pid="376" name="gc5fafcb429f249f7a58603ebd8a8dbab">
    <vt:lpwstr>k07b7d0a756a84ee8806_X_k0e6b3333bbd14e9b995_A_6</vt:lpwstr>
  </property>
  <property fmtid="{D5CDD505-2E9C-101B-9397-08002B2CF9AE}" pid="377" name="g43f3eaf0eb4947b6a71a4def1c17efaa">
    <vt:lpwstr>k07b7d0a756a84ee8806_X_k0e6b3333bbd14e9b995_A_5</vt:lpwstr>
  </property>
  <property fmtid="{D5CDD505-2E9C-101B-9397-08002B2CF9AE}" pid="378" name="g19445ef7fcb0437898b09ea08c188993">
    <vt:lpwstr>k07b7d0a756a84ee8806_X_k0e6b3333bbd14e9b995_A_4</vt:lpwstr>
  </property>
  <property fmtid="{D5CDD505-2E9C-101B-9397-08002B2CF9AE}" pid="379" name="ga22f7198f14745c1beda7688af446c16">
    <vt:lpwstr>k07b7d0a756a84ee8806_X_k0e6b3333bbd14e9b995_A_3</vt:lpwstr>
  </property>
  <property fmtid="{D5CDD505-2E9C-101B-9397-08002B2CF9AE}" pid="380" name="g945ae63fbce74969830a1e9a2b8c3d53">
    <vt:lpwstr>k07b7d0a756a84ee8806_X_k0e6b3333bbd14e9b995_A_2</vt:lpwstr>
  </property>
  <property fmtid="{D5CDD505-2E9C-101B-9397-08002B2CF9AE}" pid="381" name="g0c6b474177c245b1b502377d24e09a52">
    <vt:lpwstr>k07b7d0a756a84ee8806_X_k0e6b3333bbd14e9b995_A_1</vt:lpwstr>
  </property>
  <property fmtid="{D5CDD505-2E9C-101B-9397-08002B2CF9AE}" pid="382" name="g67c323e57dbf4f05891f281c94a969fe">
    <vt:lpwstr>k07b7d0a756a84ee8806_X_kc0d34317f70d4b36940_A_10</vt:lpwstr>
  </property>
  <property fmtid="{D5CDD505-2E9C-101B-9397-08002B2CF9AE}" pid="383" name="gb02c6e2908d24a4b8984ef4031910847">
    <vt:lpwstr>k07b7d0a756a84ee8806_X_kc0d34317f70d4b36940_A_9</vt:lpwstr>
  </property>
  <property fmtid="{D5CDD505-2E9C-101B-9397-08002B2CF9AE}" pid="384" name="g5e14b5a19f3a4bd296021616ca44960a">
    <vt:lpwstr>k07b7d0a756a84ee8806_X_kc0d34317f70d4b36940_A_8</vt:lpwstr>
  </property>
  <property fmtid="{D5CDD505-2E9C-101B-9397-08002B2CF9AE}" pid="385" name="g4ddbddf0440e4093a0f1b8a3cbb10ca1">
    <vt:lpwstr>k07b7d0a756a84ee8806_X_kc0d34317f70d4b36940_A_7</vt:lpwstr>
  </property>
  <property fmtid="{D5CDD505-2E9C-101B-9397-08002B2CF9AE}" pid="386" name="g79b46417d6fd4d989494201fff66bb1a">
    <vt:lpwstr>k07b7d0a756a84ee8806_X_kc0d34317f70d4b36940_A_6</vt:lpwstr>
  </property>
  <property fmtid="{D5CDD505-2E9C-101B-9397-08002B2CF9AE}" pid="387" name="gc5082eb5eafb44079d547de31dd4dec5">
    <vt:lpwstr>k07b7d0a756a84ee8806_X_kc0d34317f70d4b36940_A_5</vt:lpwstr>
  </property>
  <property fmtid="{D5CDD505-2E9C-101B-9397-08002B2CF9AE}" pid="388" name="g51fec97198b84554b00fde94b33c3894">
    <vt:lpwstr>k07b7d0a756a84ee8806_X_kc0d34317f70d4b36940_A_4</vt:lpwstr>
  </property>
  <property fmtid="{D5CDD505-2E9C-101B-9397-08002B2CF9AE}" pid="389" name="gd29bad0d95294af5bfd72b468cd36f32">
    <vt:lpwstr>k07b7d0a756a84ee8806_X_kc0d34317f70d4b36940_A_3</vt:lpwstr>
  </property>
  <property fmtid="{D5CDD505-2E9C-101B-9397-08002B2CF9AE}" pid="390" name="g923f939e1c9d48fb9ed218d40f873a7d">
    <vt:lpwstr>k07b7d0a756a84ee8806_X_kc0d34317f70d4b36940_A_2</vt:lpwstr>
  </property>
  <property fmtid="{D5CDD505-2E9C-101B-9397-08002B2CF9AE}" pid="391" name="gc1a7c08fee7c4b7ab2137eabd02fb51d">
    <vt:lpwstr>k07b7d0a756a84ee8806_X_kc0d34317f70d4b36940_A_1</vt:lpwstr>
  </property>
  <property fmtid="{D5CDD505-2E9C-101B-9397-08002B2CF9AE}" pid="392" name="ga4a93cc34f964d3c884ad97a02e749bc">
    <vt:lpwstr>k07b7d0a756a84ee8806_X_k4bafc86a285e44739ce_A_1</vt:lpwstr>
  </property>
  <property fmtid="{D5CDD505-2E9C-101B-9397-08002B2CF9AE}" pid="393" name="g476072211bb74552a1433aede4517f58">
    <vt:lpwstr>k07b7d0a756a84ee8806_X_k4bafc86a285e44739ce_A_2</vt:lpwstr>
  </property>
  <property fmtid="{D5CDD505-2E9C-101B-9397-08002B2CF9AE}" pid="394" name="gff40c69e2a114063a066d7afe05b4999">
    <vt:lpwstr>k07b7d0a756a84ee8806_X_k4bafc86a285e44739ce_A_3</vt:lpwstr>
  </property>
  <property fmtid="{D5CDD505-2E9C-101B-9397-08002B2CF9AE}" pid="395" name="g291fb95fa8c54b0da2456e0bda52b859">
    <vt:lpwstr>k07b7d0a756a84ee8806_X_k4bafc86a285e44739ce_A_4</vt:lpwstr>
  </property>
  <property fmtid="{D5CDD505-2E9C-101B-9397-08002B2CF9AE}" pid="396" name="g489270fc21164aa9b4dc69c77199bc34">
    <vt:lpwstr>k07b7d0a756a84ee8806_X_k4bafc86a285e44739ce_A_5</vt:lpwstr>
  </property>
  <property fmtid="{D5CDD505-2E9C-101B-9397-08002B2CF9AE}" pid="397" name="g61bae23f033845ce82ff7c4aae5ad0ec">
    <vt:lpwstr>k07b7d0a756a84ee8806_X_k4bafc86a285e44739ce_A_6</vt:lpwstr>
  </property>
  <property fmtid="{D5CDD505-2E9C-101B-9397-08002B2CF9AE}" pid="398" name="gfc448cef565c4283ab249710c8455ab0">
    <vt:lpwstr>k07b7d0a756a84ee8806_X_k4bafc86a285e44739ce_A_7</vt:lpwstr>
  </property>
  <property fmtid="{D5CDD505-2E9C-101B-9397-08002B2CF9AE}" pid="399" name="g7018f96fb6354bffa95f0a1ca54daeb6">
    <vt:lpwstr>k07b7d0a756a84ee8806_X_k4bafc86a285e44739ce_A_8</vt:lpwstr>
  </property>
  <property fmtid="{D5CDD505-2E9C-101B-9397-08002B2CF9AE}" pid="400" name="gdb15973313744dad8ecb0dab6449e4ce">
    <vt:lpwstr>k07b7d0a756a84ee8806_X_k4bafc86a285e44739ce_A_9</vt:lpwstr>
  </property>
  <property fmtid="{D5CDD505-2E9C-101B-9397-08002B2CF9AE}" pid="401" name="g3c9315afb7e94b80ac99c077062832ef">
    <vt:lpwstr>k07b7d0a756a84ee8806_X_k4bafc86a285e44739ce_A_10</vt:lpwstr>
  </property>
  <property fmtid="{D5CDD505-2E9C-101B-9397-08002B2CF9AE}" pid="402" name="gebe14e952f1c4c009e7707b6544f7510">
    <vt:lpwstr>k07b7d0a756a84ee8806_X_k4e46d1fb5540440f983_A_10_F_10</vt:lpwstr>
  </property>
  <property fmtid="{D5CDD505-2E9C-101B-9397-08002B2CF9AE}" pid="403" name="g6bc442bfdb5b430ca9720c68beb194d0">
    <vt:lpwstr>k07b7d0a756a84ee8806_X_k4e46d1fb5540440f983_A_9_F_10</vt:lpwstr>
  </property>
  <property fmtid="{D5CDD505-2E9C-101B-9397-08002B2CF9AE}" pid="404" name="g062a537bfb2249bdad32717dcd0f20ba">
    <vt:lpwstr>k07b7d0a756a84ee8806_X_k4e46d1fb5540440f983_A_8_F_10</vt:lpwstr>
  </property>
  <property fmtid="{D5CDD505-2E9C-101B-9397-08002B2CF9AE}" pid="405" name="g8bcff4e38001443fa20c37804624eb39">
    <vt:lpwstr>k07b7d0a756a84ee8806_X_k4e46d1fb5540440f983_A_7_F_10</vt:lpwstr>
  </property>
  <property fmtid="{D5CDD505-2E9C-101B-9397-08002B2CF9AE}" pid="406" name="g6074a7edb56d47498281d14fcf302cf9">
    <vt:lpwstr>k07b7d0a756a84ee8806_X_k4e46d1fb5540440f983_A_6_F_10</vt:lpwstr>
  </property>
  <property fmtid="{D5CDD505-2E9C-101B-9397-08002B2CF9AE}" pid="407" name="g42b980d8c57f4b31aa321f2861b393ca">
    <vt:lpwstr>k07b7d0a756a84ee8806_X_k4e46d1fb5540440f983_A_5_F_10</vt:lpwstr>
  </property>
  <property fmtid="{D5CDD505-2E9C-101B-9397-08002B2CF9AE}" pid="408" name="g2c0509657d4f40789672025bf03e4b5d">
    <vt:lpwstr>k07b7d0a756a84ee8806_X_k4e46d1fb5540440f983_A_4_F_10</vt:lpwstr>
  </property>
  <property fmtid="{D5CDD505-2E9C-101B-9397-08002B2CF9AE}" pid="409" name="g8038c5cd5dde470b9c2ffaacb4e64eac">
    <vt:lpwstr>k07b7d0a756a84ee8806_X_k4e46d1fb5540440f983_A_3_F_10</vt:lpwstr>
  </property>
  <property fmtid="{D5CDD505-2E9C-101B-9397-08002B2CF9AE}" pid="410" name="gfd7c8196e09c4d5cb61692c6aa5fbbd5">
    <vt:lpwstr>k07b7d0a756a84ee8806_X_k4e46d1fb5540440f983_A_2_F_10</vt:lpwstr>
  </property>
  <property fmtid="{D5CDD505-2E9C-101B-9397-08002B2CF9AE}" pid="411" name="g26a1f312c5fd42ce90acea75c4e8f60f">
    <vt:lpwstr>k07b7d0a756a84ee8806_X_k4e46d1fb5540440f983_A_1_F_10</vt:lpwstr>
  </property>
  <property fmtid="{D5CDD505-2E9C-101B-9397-08002B2CF9AE}" pid="412" name="g70d642b21f074fc9800c2bfd5c7f9174">
    <vt:lpwstr>k07b7d0a756a84ee8806_X_k804efed1f93340b8bf1_A_1_F_10</vt:lpwstr>
  </property>
  <property fmtid="{D5CDD505-2E9C-101B-9397-08002B2CF9AE}" pid="413" name="g84314142de3948f7a687c35831e3e7a6">
    <vt:lpwstr>k07b7d0a756a84ee8806_X_k804efed1f93340b8bf1_A_2_F_10</vt:lpwstr>
  </property>
  <property fmtid="{D5CDD505-2E9C-101B-9397-08002B2CF9AE}" pid="414" name="gf85a9bfaa72f4fef914e45ab4bf66648">
    <vt:lpwstr>k07b7d0a756a84ee8806_X_k804efed1f93340b8bf1_A_3_F_10</vt:lpwstr>
  </property>
  <property fmtid="{D5CDD505-2E9C-101B-9397-08002B2CF9AE}" pid="415" name="gc19061de2f4640e5ac858c7ab25bf5e8">
    <vt:lpwstr>k07b7d0a756a84ee8806_X_k804efed1f93340b8bf1_A_4_F_10</vt:lpwstr>
  </property>
  <property fmtid="{D5CDD505-2E9C-101B-9397-08002B2CF9AE}" pid="416" name="gc27979b2969b4d0994e6a830be925e35">
    <vt:lpwstr>k07b7d0a756a84ee8806_X_k804efed1f93340b8bf1_A_5_F_10</vt:lpwstr>
  </property>
  <property fmtid="{D5CDD505-2E9C-101B-9397-08002B2CF9AE}" pid="417" name="g78e5a77a8a974318a1cb556c1b94716e">
    <vt:lpwstr>k07b7d0a756a84ee8806_X_k804efed1f93340b8bf1_A_6_F_10</vt:lpwstr>
  </property>
  <property fmtid="{D5CDD505-2E9C-101B-9397-08002B2CF9AE}" pid="418" name="gff337710e47d4e4795be021f35bfae54">
    <vt:lpwstr>k07b7d0a756a84ee8806_X_k804efed1f93340b8bf1_A_7_F_10</vt:lpwstr>
  </property>
  <property fmtid="{D5CDD505-2E9C-101B-9397-08002B2CF9AE}" pid="419" name="gcdf3805c61a8439393a5a6be5160d210">
    <vt:lpwstr>k07b7d0a756a84ee8806_X_k804efed1f93340b8bf1_A_8_F_10</vt:lpwstr>
  </property>
  <property fmtid="{D5CDD505-2E9C-101B-9397-08002B2CF9AE}" pid="420" name="g0e17fa8261ae439caaa54f15f99a19b3">
    <vt:lpwstr>k07b7d0a756a84ee8806_X_k804efed1f93340b8bf1_A_9_F_10</vt:lpwstr>
  </property>
  <property fmtid="{D5CDD505-2E9C-101B-9397-08002B2CF9AE}" pid="421" name="gdb559382ac574867a8566300cdbb67d4">
    <vt:lpwstr>k07b7d0a756a84ee8806_X_k804efed1f93340b8bf1_A_10_F_10</vt:lpwstr>
  </property>
  <property fmtid="{D5CDD505-2E9C-101B-9397-08002B2CF9AE}" pid="422" name="g10d6e40dd8e643f8aa31000791f5e5b1">
    <vt:lpwstr>k07b7d0a756a84ee8806_X_kb37a7bb22f7f47d182b_A_10_F_10</vt:lpwstr>
  </property>
  <property fmtid="{D5CDD505-2E9C-101B-9397-08002B2CF9AE}" pid="423" name="gf0b1991c05714458b9e2620cebbe5331">
    <vt:lpwstr>k07b7d0a756a84ee8806_X_kb37a7bb22f7f47d182b_A_9_F_10</vt:lpwstr>
  </property>
  <property fmtid="{D5CDD505-2E9C-101B-9397-08002B2CF9AE}" pid="424" name="g374c5eed23d340108bb0f71104f3b955">
    <vt:lpwstr>k07b7d0a756a84ee8806_X_kb37a7bb22f7f47d182b_A_8_F_10</vt:lpwstr>
  </property>
  <property fmtid="{D5CDD505-2E9C-101B-9397-08002B2CF9AE}" pid="425" name="g70dc7992943b4920b8637556d3e0eebd">
    <vt:lpwstr>k07b7d0a756a84ee8806_X_kb37a7bb22f7f47d182b_A_7_F_10</vt:lpwstr>
  </property>
  <property fmtid="{D5CDD505-2E9C-101B-9397-08002B2CF9AE}" pid="426" name="gd600ae47d2e6484fa091834a12e87073">
    <vt:lpwstr>k07b7d0a756a84ee8806_X_kb37a7bb22f7f47d182b_A_6_F_10</vt:lpwstr>
  </property>
  <property fmtid="{D5CDD505-2E9C-101B-9397-08002B2CF9AE}" pid="427" name="g628797bd17fb4324b06e17b5e8ade7dc">
    <vt:lpwstr>k07b7d0a756a84ee8806_X_kb37a7bb22f7f47d182b_A_5_F_10</vt:lpwstr>
  </property>
  <property fmtid="{D5CDD505-2E9C-101B-9397-08002B2CF9AE}" pid="428" name="ga26b47328d8240d490df62d8a68215eb">
    <vt:lpwstr>k07b7d0a756a84ee8806_X_kb37a7bb22f7f47d182b_A_4_F_10</vt:lpwstr>
  </property>
  <property fmtid="{D5CDD505-2E9C-101B-9397-08002B2CF9AE}" pid="429" name="g32262be5704d4706ac5207f3bcfeae1d">
    <vt:lpwstr>k07b7d0a756a84ee8806_X_kb37a7bb22f7f47d182b_A_3_F_10</vt:lpwstr>
  </property>
  <property fmtid="{D5CDD505-2E9C-101B-9397-08002B2CF9AE}" pid="430" name="g38615993c96f4f7db04395481db102f3">
    <vt:lpwstr>k07b7d0a756a84ee8806_X_kb37a7bb22f7f47d182b_A_2_F_10</vt:lpwstr>
  </property>
  <property fmtid="{D5CDD505-2E9C-101B-9397-08002B2CF9AE}" pid="431" name="g359c9469d49d443e941735c048bb66e3">
    <vt:lpwstr>k07b7d0a756a84ee8806_X_kb37a7bb22f7f47d182b_A_1_F_10</vt:lpwstr>
  </property>
  <property fmtid="{D5CDD505-2E9C-101B-9397-08002B2CF9AE}" pid="432" name="gdc7fade27f534bf287fb5b69364c1679">
    <vt:lpwstr>k07b7d0a756a84ee8806_X_kc652b3e9225d4872b51_A_1_F_10</vt:lpwstr>
  </property>
  <property fmtid="{D5CDD505-2E9C-101B-9397-08002B2CF9AE}" pid="433" name="g0ddbd788e9a94da088b43198a4aa525e">
    <vt:lpwstr>k07b7d0a756a84ee8806_X_kc652b3e9225d4872b51_A_2_F_10</vt:lpwstr>
  </property>
  <property fmtid="{D5CDD505-2E9C-101B-9397-08002B2CF9AE}" pid="434" name="gf6b8f30ae33449499050c4bd7905b5c4">
    <vt:lpwstr>k07b7d0a756a84ee8806_X_kc652b3e9225d4872b51_A_3_F_10</vt:lpwstr>
  </property>
  <property fmtid="{D5CDD505-2E9C-101B-9397-08002B2CF9AE}" pid="435" name="g4d9769f50d9a4a86bc27a88ba0060bbd">
    <vt:lpwstr>k07b7d0a756a84ee8806_X_kc652b3e9225d4872b51_A_4_F_10</vt:lpwstr>
  </property>
  <property fmtid="{D5CDD505-2E9C-101B-9397-08002B2CF9AE}" pid="436" name="g85c649104983450e847d7eb2bf552fe7">
    <vt:lpwstr>k07b7d0a756a84ee8806_X_kc652b3e9225d4872b51_A_5_F_10</vt:lpwstr>
  </property>
  <property fmtid="{D5CDD505-2E9C-101B-9397-08002B2CF9AE}" pid="437" name="gd024c65ebbf6405696a49b62e31d3703">
    <vt:lpwstr>k07b7d0a756a84ee8806_X_kc652b3e9225d4872b51_A_6_F_10</vt:lpwstr>
  </property>
  <property fmtid="{D5CDD505-2E9C-101B-9397-08002B2CF9AE}" pid="438" name="g3df99dfe85c446b4a982edbf9142b351">
    <vt:lpwstr>k07b7d0a756a84ee8806_X_kc652b3e9225d4872b51_A_7_F_10</vt:lpwstr>
  </property>
  <property fmtid="{D5CDD505-2E9C-101B-9397-08002B2CF9AE}" pid="439" name="ga15db249c12a43ecb0d698085467d4fd">
    <vt:lpwstr>k07b7d0a756a84ee8806_X_kc652b3e9225d4872b51_A_8_F_10</vt:lpwstr>
  </property>
  <property fmtid="{D5CDD505-2E9C-101B-9397-08002B2CF9AE}" pid="440" name="gd9abf9a78e0c4812a3762552cf5c66ce">
    <vt:lpwstr>k07b7d0a756a84ee8806_X_kc652b3e9225d4872b51_A_9_F_10</vt:lpwstr>
  </property>
  <property fmtid="{D5CDD505-2E9C-101B-9397-08002B2CF9AE}" pid="441" name="ga72d725380b34631b15989ce5b96c6a1">
    <vt:lpwstr>k07b7d0a756a84ee8806_X_kc652b3e9225d4872b51_A_10_F_10</vt:lpwstr>
  </property>
  <property fmtid="{D5CDD505-2E9C-101B-9397-08002B2CF9AE}" pid="442" name="g3d9e08ecc73542d880fb10ca12fd3562">
    <vt:lpwstr>k07b7d0a756a84ee8806_X_k5c2396bd22b842b5b6c_A_10</vt:lpwstr>
  </property>
  <property fmtid="{D5CDD505-2E9C-101B-9397-08002B2CF9AE}" pid="443" name="ge10b27ba5df540b196ee3e9f63014aaa">
    <vt:lpwstr>k07b7d0a756a84ee8806_X_k5c2396bd22b842b5b6c_A_9</vt:lpwstr>
  </property>
  <property fmtid="{D5CDD505-2E9C-101B-9397-08002B2CF9AE}" pid="444" name="g3106c6c052624ad1b0fd80cb7b0f8a21">
    <vt:lpwstr>k07b7d0a756a84ee8806_X_k5c2396bd22b842b5b6c_A_8</vt:lpwstr>
  </property>
  <property fmtid="{D5CDD505-2E9C-101B-9397-08002B2CF9AE}" pid="445" name="gdd78529d4a3549b0ab67f6b2ef0f5a61">
    <vt:lpwstr>k07b7d0a756a84ee8806_X_k5c2396bd22b842b5b6c_A_7</vt:lpwstr>
  </property>
  <property fmtid="{D5CDD505-2E9C-101B-9397-08002B2CF9AE}" pid="446" name="ga0b891344667489c9eba0c62a5a8a58b">
    <vt:lpwstr>k07b7d0a756a84ee8806_X_k5c2396bd22b842b5b6c_A_6</vt:lpwstr>
  </property>
  <property fmtid="{D5CDD505-2E9C-101B-9397-08002B2CF9AE}" pid="447" name="g5efc698240aa482eaa997cc73d628ae7">
    <vt:lpwstr>k07b7d0a756a84ee8806_X_k5c2396bd22b842b5b6c_A_5</vt:lpwstr>
  </property>
  <property fmtid="{D5CDD505-2E9C-101B-9397-08002B2CF9AE}" pid="448" name="g32d1719d35514dea9196291bbb31056c">
    <vt:lpwstr>k07b7d0a756a84ee8806_X_k5c2396bd22b842b5b6c_A_4</vt:lpwstr>
  </property>
  <property fmtid="{D5CDD505-2E9C-101B-9397-08002B2CF9AE}" pid="449" name="g84fa21388b694651bdb8a099247c68f0">
    <vt:lpwstr>k07b7d0a756a84ee8806_X_k5c2396bd22b842b5b6c_A_3</vt:lpwstr>
  </property>
  <property fmtid="{D5CDD505-2E9C-101B-9397-08002B2CF9AE}" pid="450" name="gb100e569cfcd40649e371c55c1a95980">
    <vt:lpwstr>k07b7d0a756a84ee8806_X_k5c2396bd22b842b5b6c_A_2</vt:lpwstr>
  </property>
  <property fmtid="{D5CDD505-2E9C-101B-9397-08002B2CF9AE}" pid="451" name="ge35ee859d3e94e178eefff1ba6b78603">
    <vt:lpwstr>k07b7d0a756a84ee8806_X_k5c2396bd22b842b5b6c_A_1</vt:lpwstr>
  </property>
  <property fmtid="{D5CDD505-2E9C-101B-9397-08002B2CF9AE}" pid="452" name="g504bf1ec91754c498a11f37d65a83730">
    <vt:lpwstr>k07b7d0a756a84ee8806_X_k9716820580a940b4b3e_A_1</vt:lpwstr>
  </property>
  <property fmtid="{D5CDD505-2E9C-101B-9397-08002B2CF9AE}" pid="453" name="g1a31dad8c21c455cb3212bd7455449af">
    <vt:lpwstr>k07b7d0a756a84ee8806_X_k9716820580a940b4b3e_A_2</vt:lpwstr>
  </property>
  <property fmtid="{D5CDD505-2E9C-101B-9397-08002B2CF9AE}" pid="454" name="gd0d7172274634a9aa2a9f0d81c2cca92">
    <vt:lpwstr>k07b7d0a756a84ee8806_X_k9716820580a940b4b3e_A_3</vt:lpwstr>
  </property>
  <property fmtid="{D5CDD505-2E9C-101B-9397-08002B2CF9AE}" pid="455" name="g9a7c91919da249a0a91454a103052b7f">
    <vt:lpwstr>k07b7d0a756a84ee8806_X_k9716820580a940b4b3e_A_4</vt:lpwstr>
  </property>
  <property fmtid="{D5CDD505-2E9C-101B-9397-08002B2CF9AE}" pid="456" name="gcf5a105dc7324b64b2871da5c9133cf9">
    <vt:lpwstr>k07b7d0a756a84ee8806_X_k9716820580a940b4b3e_A_5</vt:lpwstr>
  </property>
  <property fmtid="{D5CDD505-2E9C-101B-9397-08002B2CF9AE}" pid="457" name="g8f0bb54ed8f34bb5aaf0a11f8566de17">
    <vt:lpwstr>k07b7d0a756a84ee8806_X_k9716820580a940b4b3e_A_6</vt:lpwstr>
  </property>
  <property fmtid="{D5CDD505-2E9C-101B-9397-08002B2CF9AE}" pid="458" name="g0993bbac9abb488ca14b528fea02680b">
    <vt:lpwstr>k07b7d0a756a84ee8806_X_k9716820580a940b4b3e_A_7</vt:lpwstr>
  </property>
  <property fmtid="{D5CDD505-2E9C-101B-9397-08002B2CF9AE}" pid="459" name="g66a9865392874caa9d067fc2d4756a55">
    <vt:lpwstr>k07b7d0a756a84ee8806_X_k9716820580a940b4b3e_A_8</vt:lpwstr>
  </property>
  <property fmtid="{D5CDD505-2E9C-101B-9397-08002B2CF9AE}" pid="460" name="g9dc9c2be40ac45caae52b384fcf1f00a">
    <vt:lpwstr>k07b7d0a756a84ee8806_X_k9716820580a940b4b3e_A_9</vt:lpwstr>
  </property>
  <property fmtid="{D5CDD505-2E9C-101B-9397-08002B2CF9AE}" pid="461" name="gd2df70ba6c2d4412a6a9b6a0fcfe7e80">
    <vt:lpwstr>k07b7d0a756a84ee8806_X_k9716820580a940b4b3e_A_10</vt:lpwstr>
  </property>
  <property fmtid="{D5CDD505-2E9C-101B-9397-08002B2CF9AE}" pid="462" name="g4f8e2473ce3e4636bd95783dcd4de151">
    <vt:lpwstr>k07b7d0a756a84ee8806_X_kab80d1ed608d48a6be0_A_10</vt:lpwstr>
  </property>
  <property fmtid="{D5CDD505-2E9C-101B-9397-08002B2CF9AE}" pid="463" name="g815e50b41bd3413bbf97b61ebc6c147d">
    <vt:lpwstr>k07b7d0a756a84ee8806_X_kab80d1ed608d48a6be0_A_9</vt:lpwstr>
  </property>
  <property fmtid="{D5CDD505-2E9C-101B-9397-08002B2CF9AE}" pid="464" name="g9ec684e6735d4e3d879c323f787f267e">
    <vt:lpwstr>k07b7d0a756a84ee8806_X_kab80d1ed608d48a6be0_A_8</vt:lpwstr>
  </property>
  <property fmtid="{D5CDD505-2E9C-101B-9397-08002B2CF9AE}" pid="465" name="gdf83548154f54ab5823de911a1262fa8">
    <vt:lpwstr>k07b7d0a756a84ee8806_X_kab80d1ed608d48a6be0_A_7</vt:lpwstr>
  </property>
  <property fmtid="{D5CDD505-2E9C-101B-9397-08002B2CF9AE}" pid="466" name="g35fac6bb329e40eba7913cab69796ff2">
    <vt:lpwstr>k07b7d0a756a84ee8806_X_kab80d1ed608d48a6be0_A_6</vt:lpwstr>
  </property>
  <property fmtid="{D5CDD505-2E9C-101B-9397-08002B2CF9AE}" pid="467" name="gbce788fb844b4e898bce8c55eabe5068">
    <vt:lpwstr>k07b7d0a756a84ee8806_X_kab80d1ed608d48a6be0_A_5</vt:lpwstr>
  </property>
  <property fmtid="{D5CDD505-2E9C-101B-9397-08002B2CF9AE}" pid="468" name="g48f8b45b1b38496a8497fa677230df3d">
    <vt:lpwstr>k07b7d0a756a84ee8806_X_kab80d1ed608d48a6be0_A_4</vt:lpwstr>
  </property>
  <property fmtid="{D5CDD505-2E9C-101B-9397-08002B2CF9AE}" pid="469" name="ga118b452ced441eeb9eeb6626e075722">
    <vt:lpwstr>k07b7d0a756a84ee8806_X_kab80d1ed608d48a6be0_A_3</vt:lpwstr>
  </property>
  <property fmtid="{D5CDD505-2E9C-101B-9397-08002B2CF9AE}" pid="470" name="g28aa400a21e54cefb03e92482e81ed5d">
    <vt:lpwstr>k07b7d0a756a84ee8806_X_kab80d1ed608d48a6be0_A_2</vt:lpwstr>
  </property>
  <property fmtid="{D5CDD505-2E9C-101B-9397-08002B2CF9AE}" pid="471" name="g29ca287f0ec04e5095bb3dbf4d93e25b">
    <vt:lpwstr>k07b7d0a756a84ee8806_X_kab80d1ed608d48a6be0_A_1</vt:lpwstr>
  </property>
  <property fmtid="{D5CDD505-2E9C-101B-9397-08002B2CF9AE}" pid="472" name="gb7167418403b42398cc2a38db7eead84">
    <vt:lpwstr>k07b7d0a756a84ee8806_X_kef37d8fa632c4d37822_A_1</vt:lpwstr>
  </property>
  <property fmtid="{D5CDD505-2E9C-101B-9397-08002B2CF9AE}" pid="473" name="gada15951d491402f9cf750426803dc8e">
    <vt:lpwstr>k07b7d0a756a84ee8806_X_kef37d8fa632c4d37822_A_2</vt:lpwstr>
  </property>
  <property fmtid="{D5CDD505-2E9C-101B-9397-08002B2CF9AE}" pid="474" name="g62af7f6be72b4af0b51d5df442267f97">
    <vt:lpwstr>k07b7d0a756a84ee8806_X_kef37d8fa632c4d37822_A_3</vt:lpwstr>
  </property>
  <property fmtid="{D5CDD505-2E9C-101B-9397-08002B2CF9AE}" pid="475" name="g66c1644e43ff45579bd3d58f75640d5a">
    <vt:lpwstr>k07b7d0a756a84ee8806_X_kef37d8fa632c4d37822_A_4</vt:lpwstr>
  </property>
  <property fmtid="{D5CDD505-2E9C-101B-9397-08002B2CF9AE}" pid="476" name="gef856be4c6be4143900ded7b361c0316">
    <vt:lpwstr>k07b7d0a756a84ee8806_X_kef37d8fa632c4d37822_A_5</vt:lpwstr>
  </property>
  <property fmtid="{D5CDD505-2E9C-101B-9397-08002B2CF9AE}" pid="477" name="ga76ea9f738534dddba51e9fc8c2c35d7">
    <vt:lpwstr>k07b7d0a756a84ee8806_X_kef37d8fa632c4d37822_A_6</vt:lpwstr>
  </property>
  <property fmtid="{D5CDD505-2E9C-101B-9397-08002B2CF9AE}" pid="478" name="g3d2a15f1b18d47df8ea6d3c3d298b903">
    <vt:lpwstr>k07b7d0a756a84ee8806_X_kef37d8fa632c4d37822_A_7</vt:lpwstr>
  </property>
  <property fmtid="{D5CDD505-2E9C-101B-9397-08002B2CF9AE}" pid="479" name="g4736e1662b6b445199d76c6227cc91fe">
    <vt:lpwstr>k07b7d0a756a84ee8806_X_kef37d8fa632c4d37822_A_8</vt:lpwstr>
  </property>
  <property fmtid="{D5CDD505-2E9C-101B-9397-08002B2CF9AE}" pid="480" name="g75884e3521454b79aae8dd9a28b80db9">
    <vt:lpwstr>k07b7d0a756a84ee8806_X_kef37d8fa632c4d37822_A_9</vt:lpwstr>
  </property>
  <property fmtid="{D5CDD505-2E9C-101B-9397-08002B2CF9AE}" pid="481" name="gff0ca172ad8e4012a730d6f24b38333b">
    <vt:lpwstr>k07b7d0a756a84ee8806_X_kef37d8fa632c4d37822_A_10</vt:lpwstr>
  </property>
  <property fmtid="{D5CDD505-2E9C-101B-9397-08002B2CF9AE}" pid="482" name="g96c2f7b813184f3fb242885848e0041e">
    <vt:lpwstr>k07b7d0a756a84ee8806_X_k72814905d2cf4666991_A_10</vt:lpwstr>
  </property>
  <property fmtid="{D5CDD505-2E9C-101B-9397-08002B2CF9AE}" pid="483" name="gce53e70c2ecc498b988949db835242b6">
    <vt:lpwstr>k07b7d0a756a84ee8806_X_k72814905d2cf4666991_A_9</vt:lpwstr>
  </property>
  <property fmtid="{D5CDD505-2E9C-101B-9397-08002B2CF9AE}" pid="484" name="gf3eb8179fc7648a1a8baf6c9345e4801">
    <vt:lpwstr>k07b7d0a756a84ee8806_X_k72814905d2cf4666991_A_8</vt:lpwstr>
  </property>
  <property fmtid="{D5CDD505-2E9C-101B-9397-08002B2CF9AE}" pid="485" name="gbb8a918a3d3245d19987c2ab3b524987">
    <vt:lpwstr>k07b7d0a756a84ee8806_X_k72814905d2cf4666991_A_7</vt:lpwstr>
  </property>
  <property fmtid="{D5CDD505-2E9C-101B-9397-08002B2CF9AE}" pid="486" name="g22cd24005602435c9829994a3fd2ecb6">
    <vt:lpwstr>k07b7d0a756a84ee8806_X_k72814905d2cf4666991_A_6</vt:lpwstr>
  </property>
  <property fmtid="{D5CDD505-2E9C-101B-9397-08002B2CF9AE}" pid="487" name="g6b52e44f71224331a956e19758ed72b1">
    <vt:lpwstr>k07b7d0a756a84ee8806_X_k72814905d2cf4666991_A_5</vt:lpwstr>
  </property>
  <property fmtid="{D5CDD505-2E9C-101B-9397-08002B2CF9AE}" pid="488" name="g570f1e90f66145a795b0e45e422f409b">
    <vt:lpwstr>k07b7d0a756a84ee8806_X_k72814905d2cf4666991_A_4</vt:lpwstr>
  </property>
  <property fmtid="{D5CDD505-2E9C-101B-9397-08002B2CF9AE}" pid="489" name="gee9d586b345f4eadb4fdc0049f18c506">
    <vt:lpwstr>k07b7d0a756a84ee8806_X_k72814905d2cf4666991_A_3</vt:lpwstr>
  </property>
  <property fmtid="{D5CDD505-2E9C-101B-9397-08002B2CF9AE}" pid="490" name="g77112be2db7644d6a5a867e87fc0a3ab">
    <vt:lpwstr>k07b7d0a756a84ee8806_X_k72814905d2cf4666991_A_2</vt:lpwstr>
  </property>
  <property fmtid="{D5CDD505-2E9C-101B-9397-08002B2CF9AE}" pid="491" name="g344705c9651c4a39b64db110a0349626">
    <vt:lpwstr>k07b7d0a756a84ee8806_X_k72814905d2cf4666991_A_1</vt:lpwstr>
  </property>
  <property fmtid="{D5CDD505-2E9C-101B-9397-08002B2CF9AE}" pid="492" name="g1ea15f2582ac4c63a436692906f8ab00">
    <vt:lpwstr>k07b7d0a756a84ee8806_X_k00da245fda8747c5a72_A_1_F_10</vt:lpwstr>
  </property>
  <property fmtid="{D5CDD505-2E9C-101B-9397-08002B2CF9AE}" pid="493" name="g8dff9fc868ca49ec95f857f9cde281e3">
    <vt:lpwstr>k07b7d0a756a84ee8806_X_k00da245fda8747c5a72_A_2_F_10</vt:lpwstr>
  </property>
  <property fmtid="{D5CDD505-2E9C-101B-9397-08002B2CF9AE}" pid="494" name="g745cf123bed840a28cb7620e520c43de">
    <vt:lpwstr>k07b7d0a756a84ee8806_X_k00da245fda8747c5a72_A_3_F_10</vt:lpwstr>
  </property>
  <property fmtid="{D5CDD505-2E9C-101B-9397-08002B2CF9AE}" pid="495" name="g240d02dff092419687c7fbe04d90d8f3">
    <vt:lpwstr>k07b7d0a756a84ee8806_X_k00da245fda8747c5a72_A_4_F_10</vt:lpwstr>
  </property>
  <property fmtid="{D5CDD505-2E9C-101B-9397-08002B2CF9AE}" pid="496" name="g6d546fb4651c4af9aa865194a4a17723">
    <vt:lpwstr>k07b7d0a756a84ee8806_X_k00da245fda8747c5a72_A_5_F_10</vt:lpwstr>
  </property>
  <property fmtid="{D5CDD505-2E9C-101B-9397-08002B2CF9AE}" pid="497" name="g61da04d4694e40d495c4b38672471e55">
    <vt:lpwstr>k07b7d0a756a84ee8806_X_k00da245fda8747c5a72_A_6_F_10</vt:lpwstr>
  </property>
  <property fmtid="{D5CDD505-2E9C-101B-9397-08002B2CF9AE}" pid="498" name="gac86196bfadf4f1d8905baf59f4cd784">
    <vt:lpwstr>k07b7d0a756a84ee8806_X_k00da245fda8747c5a72_A_7_F_10</vt:lpwstr>
  </property>
  <property fmtid="{D5CDD505-2E9C-101B-9397-08002B2CF9AE}" pid="499" name="g2f647bcd187f4097a86df0848e631af0">
    <vt:lpwstr>k07b7d0a756a84ee8806_X_k00da245fda8747c5a72_A_8_F_10</vt:lpwstr>
  </property>
  <property fmtid="{D5CDD505-2E9C-101B-9397-08002B2CF9AE}" pid="500" name="g972c3dffc17045e5a079956edf88b477">
    <vt:lpwstr>k07b7d0a756a84ee8806_X_k00da245fda8747c5a72_A_9_F_10</vt:lpwstr>
  </property>
  <property fmtid="{D5CDD505-2E9C-101B-9397-08002B2CF9AE}" pid="501" name="gacf8572387f64a49af05d38c2584b955">
    <vt:lpwstr>k07b7d0a756a84ee8806_X_k00da245fda8747c5a72_A_10_F_10</vt:lpwstr>
  </property>
  <property fmtid="{D5CDD505-2E9C-101B-9397-08002B2CF9AE}" pid="502" name="gaa8ca17ac06644c6af9556cab7d31203">
    <vt:lpwstr>k07b7d0a756a84ee8806_X_k7077932d3d064b00a3b_A_10_F_10</vt:lpwstr>
  </property>
  <property fmtid="{D5CDD505-2E9C-101B-9397-08002B2CF9AE}" pid="503" name="gee8c131e4f24425caae1d5187f4ffff0">
    <vt:lpwstr>k07b7d0a756a84ee8806_X_k7077932d3d064b00a3b_A_9_F_10</vt:lpwstr>
  </property>
  <property fmtid="{D5CDD505-2E9C-101B-9397-08002B2CF9AE}" pid="504" name="ga31c284868664cdcb00779f75bb0976c">
    <vt:lpwstr>k07b7d0a756a84ee8806_X_k7077932d3d064b00a3b_A_8_F_10</vt:lpwstr>
  </property>
  <property fmtid="{D5CDD505-2E9C-101B-9397-08002B2CF9AE}" pid="505" name="g7f0d4353367349359e2dd0b6dd974270">
    <vt:lpwstr>k07b7d0a756a84ee8806_X_k7077932d3d064b00a3b_A_7_F_10</vt:lpwstr>
  </property>
  <property fmtid="{D5CDD505-2E9C-101B-9397-08002B2CF9AE}" pid="506" name="g7170189b2004445a8f57517c49316ff7">
    <vt:lpwstr>k07b7d0a756a84ee8806_X_k7077932d3d064b00a3b_A_6_F_10</vt:lpwstr>
  </property>
  <property fmtid="{D5CDD505-2E9C-101B-9397-08002B2CF9AE}" pid="507" name="g2a9cb67fbbb245b4bc38c61ff61b232a">
    <vt:lpwstr>k07b7d0a756a84ee8806_X_k7077932d3d064b00a3b_A_5_F_10</vt:lpwstr>
  </property>
  <property fmtid="{D5CDD505-2E9C-101B-9397-08002B2CF9AE}" pid="508" name="gb9cd93d31c4445218462404cf5075d84">
    <vt:lpwstr>k07b7d0a756a84ee8806_X_k7077932d3d064b00a3b_A_4_F_10</vt:lpwstr>
  </property>
  <property fmtid="{D5CDD505-2E9C-101B-9397-08002B2CF9AE}" pid="509" name="ge9557beb9f954d298b9763ba2babff8d">
    <vt:lpwstr>k07b7d0a756a84ee8806_X_k7077932d3d064b00a3b_A_3_F_10</vt:lpwstr>
  </property>
  <property fmtid="{D5CDD505-2E9C-101B-9397-08002B2CF9AE}" pid="510" name="g8143565fc9d148458545257cc4a9cef3">
    <vt:lpwstr>k07b7d0a756a84ee8806_X_k7077932d3d064b00a3b_A_2_F_10</vt:lpwstr>
  </property>
  <property fmtid="{D5CDD505-2E9C-101B-9397-08002B2CF9AE}" pid="511" name="g83aef2d9db414a72b6a52e0b5a0f7107">
    <vt:lpwstr>k07b7d0a756a84ee8806_X_k7077932d3d064b00a3b_A_1_F_10</vt:lpwstr>
  </property>
  <property fmtid="{D5CDD505-2E9C-101B-9397-08002B2CF9AE}" pid="512" name="g84c46a0ee96842f2ab267223c335e320">
    <vt:lpwstr>k07b7d0a756a84ee8806_X_kac4b24413b8f43209bf_A_1_F_10</vt:lpwstr>
  </property>
  <property fmtid="{D5CDD505-2E9C-101B-9397-08002B2CF9AE}" pid="513" name="g2d81e22d53b247dd88743ed6a559b8d9">
    <vt:lpwstr>k07b7d0a756a84ee8806_X_kac4b24413b8f43209bf_A_2_F_10</vt:lpwstr>
  </property>
  <property fmtid="{D5CDD505-2E9C-101B-9397-08002B2CF9AE}" pid="514" name="ga9a17784ff5a4ef69843c1ccc41b8daf">
    <vt:lpwstr>k07b7d0a756a84ee8806_X_kac4b24413b8f43209bf_A_3_F_10</vt:lpwstr>
  </property>
  <property fmtid="{D5CDD505-2E9C-101B-9397-08002B2CF9AE}" pid="515" name="g5d7d141d8ed345a5b49deb67b71416b8">
    <vt:lpwstr>k07b7d0a756a84ee8806_X_kac4b24413b8f43209bf_A_4_F_10</vt:lpwstr>
  </property>
  <property fmtid="{D5CDD505-2E9C-101B-9397-08002B2CF9AE}" pid="516" name="gbf6bb4ba3e0243f791eb01d5852c2fb7">
    <vt:lpwstr>k07b7d0a756a84ee8806_X_kac4b24413b8f43209bf_A_5_F_10</vt:lpwstr>
  </property>
  <property fmtid="{D5CDD505-2E9C-101B-9397-08002B2CF9AE}" pid="517" name="g00cf8d209889456a9b669174dd70fa42">
    <vt:lpwstr>k07b7d0a756a84ee8806_X_kac4b24413b8f43209bf_A_6_F_10</vt:lpwstr>
  </property>
  <property fmtid="{D5CDD505-2E9C-101B-9397-08002B2CF9AE}" pid="518" name="g4bedc4f042ae46aa9e5c24a019f6f0b7">
    <vt:lpwstr>k07b7d0a756a84ee8806_X_kac4b24413b8f43209bf_A_7_F_10</vt:lpwstr>
  </property>
  <property fmtid="{D5CDD505-2E9C-101B-9397-08002B2CF9AE}" pid="519" name="g72720825cef94090bfccc72f1492666a">
    <vt:lpwstr>k07b7d0a756a84ee8806_X_kac4b24413b8f43209bf_A_8_F_10</vt:lpwstr>
  </property>
  <property fmtid="{D5CDD505-2E9C-101B-9397-08002B2CF9AE}" pid="520" name="g331a7160496a4efc9a3c96dcea30c5a4">
    <vt:lpwstr>k07b7d0a756a84ee8806_X_kac4b24413b8f43209bf_A_9_F_10</vt:lpwstr>
  </property>
  <property fmtid="{D5CDD505-2E9C-101B-9397-08002B2CF9AE}" pid="521" name="g0481a9d5564a4e088520a7eea34e7758">
    <vt:lpwstr>k07b7d0a756a84ee8806_X_kac4b24413b8f43209bf_A_10_F_10</vt:lpwstr>
  </property>
  <property fmtid="{D5CDD505-2E9C-101B-9397-08002B2CF9AE}" pid="522" name="g9c0837427f7842259f74341636e4c340">
    <vt:lpwstr>k07b7d0a756a84ee8806_X_kd7f9d4ee7a5143ac975_A_10_F_10</vt:lpwstr>
  </property>
  <property fmtid="{D5CDD505-2E9C-101B-9397-08002B2CF9AE}" pid="523" name="ge190b91788b34cc4a361e899d9a90882">
    <vt:lpwstr>k07b7d0a756a84ee8806_X_kd7f9d4ee7a5143ac975_A_9_F_10</vt:lpwstr>
  </property>
  <property fmtid="{D5CDD505-2E9C-101B-9397-08002B2CF9AE}" pid="524" name="g2e5adcf3ea674958934810542888aa49">
    <vt:lpwstr>k07b7d0a756a84ee8806_X_kd7f9d4ee7a5143ac975_A_8_F_10</vt:lpwstr>
  </property>
  <property fmtid="{D5CDD505-2E9C-101B-9397-08002B2CF9AE}" pid="525" name="g8face641181b4e1a8f8ef5634fc1f525">
    <vt:lpwstr>k07b7d0a756a84ee8806_X_kd7f9d4ee7a5143ac975_A_7_F_10</vt:lpwstr>
  </property>
  <property fmtid="{D5CDD505-2E9C-101B-9397-08002B2CF9AE}" pid="526" name="g889d04f5a7a64bdc8669d921c26e50a6">
    <vt:lpwstr>k07b7d0a756a84ee8806_X_kd7f9d4ee7a5143ac975_A_6_F_10</vt:lpwstr>
  </property>
  <property fmtid="{D5CDD505-2E9C-101B-9397-08002B2CF9AE}" pid="527" name="gb88df792d5fc4021905b152b7bd2560e">
    <vt:lpwstr>k07b7d0a756a84ee8806_X_kd7f9d4ee7a5143ac975_A_5_F_10</vt:lpwstr>
  </property>
  <property fmtid="{D5CDD505-2E9C-101B-9397-08002B2CF9AE}" pid="528" name="g5043c3d91cd74cf3928367fdd975ce88">
    <vt:lpwstr>k07b7d0a756a84ee8806_X_kd7f9d4ee7a5143ac975_A_4_F_10</vt:lpwstr>
  </property>
  <property fmtid="{D5CDD505-2E9C-101B-9397-08002B2CF9AE}" pid="529" name="g7132f2bd68fb4adf913f94d834105ce3">
    <vt:lpwstr>k07b7d0a756a84ee8806_X_kd7f9d4ee7a5143ac975_A_3_F_10</vt:lpwstr>
  </property>
  <property fmtid="{D5CDD505-2E9C-101B-9397-08002B2CF9AE}" pid="530" name="g673d6523db4c42d598f355282f38f632">
    <vt:lpwstr>k07b7d0a756a84ee8806_X_kd7f9d4ee7a5143ac975_A_2_F_10</vt:lpwstr>
  </property>
  <property fmtid="{D5CDD505-2E9C-101B-9397-08002B2CF9AE}" pid="531" name="g547fd44f9c894ab9bc310120b1dc749a">
    <vt:lpwstr>k07b7d0a756a84ee8806_X_kd7f9d4ee7a5143ac975_A_1_F_10</vt:lpwstr>
  </property>
  <property fmtid="{D5CDD505-2E9C-101B-9397-08002B2CF9AE}" pid="532" name="g90ce7d758930402995639787f5bafe61">
    <vt:lpwstr>k07b7d0a756a84ee8806_X_k91a2659e4bb64350aab_A_1_F_10</vt:lpwstr>
  </property>
  <property fmtid="{D5CDD505-2E9C-101B-9397-08002B2CF9AE}" pid="533" name="ga68ce956f0bc470f9755c86d52b8e6ee">
    <vt:lpwstr>k07b7d0a756a84ee8806_X_k91a2659e4bb64350aab_A_2_F_10</vt:lpwstr>
  </property>
  <property fmtid="{D5CDD505-2E9C-101B-9397-08002B2CF9AE}" pid="534" name="gaca0f1e7895e4266a576ba5db8eaeb3e">
    <vt:lpwstr>k07b7d0a756a84ee8806_X_k91a2659e4bb64350aab_A_3_F_10</vt:lpwstr>
  </property>
  <property fmtid="{D5CDD505-2E9C-101B-9397-08002B2CF9AE}" pid="535" name="g997064a21f594bec9a08efb858641f21">
    <vt:lpwstr>k07b7d0a756a84ee8806_X_k91a2659e4bb64350aab_A_4_F_10</vt:lpwstr>
  </property>
  <property fmtid="{D5CDD505-2E9C-101B-9397-08002B2CF9AE}" pid="536" name="gd2e29cc4b9b64e6d81821d9dcac9a7eb">
    <vt:lpwstr>k07b7d0a756a84ee8806_X_k91a2659e4bb64350aab_A_5_F_10</vt:lpwstr>
  </property>
  <property fmtid="{D5CDD505-2E9C-101B-9397-08002B2CF9AE}" pid="537" name="g7fa2eb046bd54f13b48d90ce30620fd6">
    <vt:lpwstr>k07b7d0a756a84ee8806_X_k91a2659e4bb64350aab_A_6_F_10</vt:lpwstr>
  </property>
  <property fmtid="{D5CDD505-2E9C-101B-9397-08002B2CF9AE}" pid="538" name="g2af222269bad4143805667de5eedd419">
    <vt:lpwstr>k07b7d0a756a84ee8806_X_k91a2659e4bb64350aab_A_7_F_10</vt:lpwstr>
  </property>
  <property fmtid="{D5CDD505-2E9C-101B-9397-08002B2CF9AE}" pid="539" name="gd04f21528fa649aba1b9a8d823b8d8e8">
    <vt:lpwstr>k07b7d0a756a84ee8806_X_k91a2659e4bb64350aab_A_8_F_10</vt:lpwstr>
  </property>
  <property fmtid="{D5CDD505-2E9C-101B-9397-08002B2CF9AE}" pid="540" name="gd42d52800887467cbafe03f2178d3901">
    <vt:lpwstr>k07b7d0a756a84ee8806_X_k91a2659e4bb64350aab_A_9_F_10</vt:lpwstr>
  </property>
  <property fmtid="{D5CDD505-2E9C-101B-9397-08002B2CF9AE}" pid="541" name="gb90d59e3fbb9494d9f49ad3f6d02c8db">
    <vt:lpwstr>k07b7d0a756a84ee8806_X_k91a2659e4bb64350aab_A_10_F_10</vt:lpwstr>
  </property>
  <property fmtid="{D5CDD505-2E9C-101B-9397-08002B2CF9AE}" pid="542" name="g37c89255a9404f84b40676b22e4e6553">
    <vt:lpwstr>k07b7d0a756a84ee8806_X_kd15925f8873c4b1d89b_A_10_F_10</vt:lpwstr>
  </property>
  <property fmtid="{D5CDD505-2E9C-101B-9397-08002B2CF9AE}" pid="543" name="gd8ef542730624ec09fcb1504dd496884">
    <vt:lpwstr>k07b7d0a756a84ee8806_X_kd15925f8873c4b1d89b_A_9_F_10</vt:lpwstr>
  </property>
  <property fmtid="{D5CDD505-2E9C-101B-9397-08002B2CF9AE}" pid="544" name="gd802e918ee464590a763cc470e4cb416">
    <vt:lpwstr>k07b7d0a756a84ee8806_X_kd15925f8873c4b1d89b_A_8_F_10</vt:lpwstr>
  </property>
  <property fmtid="{D5CDD505-2E9C-101B-9397-08002B2CF9AE}" pid="545" name="g38d9ab95356e43919f2a5e5c2d82dc25">
    <vt:lpwstr>k07b7d0a756a84ee8806_X_kd15925f8873c4b1d89b_A_7_F_10</vt:lpwstr>
  </property>
  <property fmtid="{D5CDD505-2E9C-101B-9397-08002B2CF9AE}" pid="546" name="g8923258b75d342709fba63367a3844d6">
    <vt:lpwstr>k07b7d0a756a84ee8806_X_kd15925f8873c4b1d89b_A_6_F_10</vt:lpwstr>
  </property>
  <property fmtid="{D5CDD505-2E9C-101B-9397-08002B2CF9AE}" pid="547" name="g6e4fb7e2a232438da3622d84fe876d00">
    <vt:lpwstr>k07b7d0a756a84ee8806_X_kd15925f8873c4b1d89b_A_5_F_10</vt:lpwstr>
  </property>
  <property fmtid="{D5CDD505-2E9C-101B-9397-08002B2CF9AE}" pid="548" name="g42f9d75f923546e48efeda0438abf47d">
    <vt:lpwstr>k07b7d0a756a84ee8806_X_kd15925f8873c4b1d89b_A_4_F_10</vt:lpwstr>
  </property>
  <property fmtid="{D5CDD505-2E9C-101B-9397-08002B2CF9AE}" pid="549" name="g1302483cc6bf41e69b21fb7f58c24271">
    <vt:lpwstr>k07b7d0a756a84ee8806_X_kd15925f8873c4b1d89b_A_3_F_10</vt:lpwstr>
  </property>
  <property fmtid="{D5CDD505-2E9C-101B-9397-08002B2CF9AE}" pid="550" name="g0ffdf8c7dd0a436080101567377c4133">
    <vt:lpwstr>k07b7d0a756a84ee8806_X_kd15925f8873c4b1d89b_A_2_F_10</vt:lpwstr>
  </property>
  <property fmtid="{D5CDD505-2E9C-101B-9397-08002B2CF9AE}" pid="551" name="g17d61427928949cbbce0cd939c12573f">
    <vt:lpwstr>k07b7d0a756a84ee8806_X_kd15925f8873c4b1d89b_A_1_F_10</vt:lpwstr>
  </property>
  <property fmtid="{D5CDD505-2E9C-101B-9397-08002B2CF9AE}" pid="552" name="gcf9292e42f33428aa7177d3b34cf4cb4">
    <vt:lpwstr>k07b7d0a756a84ee8806_X_k08fe51a077ed442fbee_A_1_F_10</vt:lpwstr>
  </property>
  <property fmtid="{D5CDD505-2E9C-101B-9397-08002B2CF9AE}" pid="553" name="g570b054f9d0245529378829b14aceca3">
    <vt:lpwstr>k07b7d0a756a84ee8806_X_k08fe51a077ed442fbee_A_2_F_10</vt:lpwstr>
  </property>
  <property fmtid="{D5CDD505-2E9C-101B-9397-08002B2CF9AE}" pid="554" name="g6a70aa13ff8d42fb8b2bbc931bac7e5a">
    <vt:lpwstr>k07b7d0a756a84ee8806_X_k08fe51a077ed442fbee_A_3_F_10</vt:lpwstr>
  </property>
  <property fmtid="{D5CDD505-2E9C-101B-9397-08002B2CF9AE}" pid="555" name="g9130ad5623354c17a471c2f3791e33bd">
    <vt:lpwstr>k07b7d0a756a84ee8806_X_k08fe51a077ed442fbee_A_4_F_10</vt:lpwstr>
  </property>
  <property fmtid="{D5CDD505-2E9C-101B-9397-08002B2CF9AE}" pid="556" name="ge98080b512bf4b2192b3dadf46951ea9">
    <vt:lpwstr>k07b7d0a756a84ee8806_X_k08fe51a077ed442fbee_A_5_F_10</vt:lpwstr>
  </property>
  <property fmtid="{D5CDD505-2E9C-101B-9397-08002B2CF9AE}" pid="557" name="g01fbde8d8e964e2a9ba93c7fc7d2a29e">
    <vt:lpwstr>k07b7d0a756a84ee8806_X_k08fe51a077ed442fbee_A_6_F_10</vt:lpwstr>
  </property>
  <property fmtid="{D5CDD505-2E9C-101B-9397-08002B2CF9AE}" pid="558" name="g11016fb9f0e046f7ba5ba0eabf6f4da5">
    <vt:lpwstr>k07b7d0a756a84ee8806_X_k08fe51a077ed442fbee_A_7_F_10</vt:lpwstr>
  </property>
  <property fmtid="{D5CDD505-2E9C-101B-9397-08002B2CF9AE}" pid="559" name="g10210368573141d38c505270d0770a7a">
    <vt:lpwstr>k07b7d0a756a84ee8806_X_k08fe51a077ed442fbee_A_8_F_10</vt:lpwstr>
  </property>
  <property fmtid="{D5CDD505-2E9C-101B-9397-08002B2CF9AE}" pid="560" name="gdf82c98e8b2842abb17145974e14c4f1">
    <vt:lpwstr>k07b7d0a756a84ee8806_X_k08fe51a077ed442fbee_A_9_F_10</vt:lpwstr>
  </property>
  <property fmtid="{D5CDD505-2E9C-101B-9397-08002B2CF9AE}" pid="561" name="g6e828998c8a04c65870ffff77776dcd9">
    <vt:lpwstr>k07b7d0a756a84ee8806_X_k08fe51a077ed442fbee_A_10_F_10</vt:lpwstr>
  </property>
  <property fmtid="{D5CDD505-2E9C-101B-9397-08002B2CF9AE}" pid="562" name="g4433dd2bfeb14c5087cfeb865cf84ab3">
    <vt:lpwstr>k07b7d0a756a84ee8806_X_k92c17c822a6a4b04831_A_1_F_10</vt:lpwstr>
  </property>
  <property fmtid="{D5CDD505-2E9C-101B-9397-08002B2CF9AE}" pid="563" name="g1f1001c34bee43b8a7e9cd8c1cf57f6a">
    <vt:lpwstr>k07b7d0a756a84ee8806_X_k92c17c822a6a4b04831_A_2_F_10</vt:lpwstr>
  </property>
  <property fmtid="{D5CDD505-2E9C-101B-9397-08002B2CF9AE}" pid="564" name="gca33da4d7c724eb79cf89599962550fb">
    <vt:lpwstr>k07b7d0a756a84ee8806_X_k92c17c822a6a4b04831_A_3_F_10</vt:lpwstr>
  </property>
  <property fmtid="{D5CDD505-2E9C-101B-9397-08002B2CF9AE}" pid="565" name="gb09d32adddd44155a5676c60ba04f81a">
    <vt:lpwstr>k07b7d0a756a84ee8806_X_k92c17c822a6a4b04831_A_4_F_10</vt:lpwstr>
  </property>
  <property fmtid="{D5CDD505-2E9C-101B-9397-08002B2CF9AE}" pid="566" name="g715e9357435d49e486b60d9133dd6f97">
    <vt:lpwstr>k07b7d0a756a84ee8806_X_k92c17c822a6a4b04831_A_5_F_10</vt:lpwstr>
  </property>
  <property fmtid="{D5CDD505-2E9C-101B-9397-08002B2CF9AE}" pid="567" name="gf79faa130a1b481ca7038fff1c92f9cb">
    <vt:lpwstr>k07b7d0a756a84ee8806_X_k92c17c822a6a4b04831_A_6_F_10</vt:lpwstr>
  </property>
  <property fmtid="{D5CDD505-2E9C-101B-9397-08002B2CF9AE}" pid="568" name="gf5eae70b1b8246e7bec751157e7fd589">
    <vt:lpwstr>k07b7d0a756a84ee8806_X_k92c17c822a6a4b04831_A_7_F_10</vt:lpwstr>
  </property>
  <property fmtid="{D5CDD505-2E9C-101B-9397-08002B2CF9AE}" pid="569" name="ge0cf3be7d8e5470ca7fd68f6dea4675b">
    <vt:lpwstr>k07b7d0a756a84ee8806_X_k92c17c822a6a4b04831_A_8_F_10</vt:lpwstr>
  </property>
  <property fmtid="{D5CDD505-2E9C-101B-9397-08002B2CF9AE}" pid="570" name="g390ad12da72b463899474f820f4cf2f3">
    <vt:lpwstr>k07b7d0a756a84ee8806_X_k92c17c822a6a4b04831_A_9_F_10</vt:lpwstr>
  </property>
  <property fmtid="{D5CDD505-2E9C-101B-9397-08002B2CF9AE}" pid="571" name="gf54e721e4e4742378f31c0d13ab36625">
    <vt:lpwstr>k07b7d0a756a84ee8806_X_k92c17c822a6a4b04831_A_10_F_10</vt:lpwstr>
  </property>
  <property fmtid="{D5CDD505-2E9C-101B-9397-08002B2CF9AE}" pid="572" name="g240750a8efb24000bf9c2a995dacff63">
    <vt:lpwstr>k07b7d0a756a84ee8806_X_k0d15cd916507442ea7d_A_10_F_10</vt:lpwstr>
  </property>
  <property fmtid="{D5CDD505-2E9C-101B-9397-08002B2CF9AE}" pid="573" name="g6fc43b9a98324430ab60e2bf61cfe3e7">
    <vt:lpwstr>k07b7d0a756a84ee8806_X_k0d15cd916507442ea7d_A_9_F_10</vt:lpwstr>
  </property>
  <property fmtid="{D5CDD505-2E9C-101B-9397-08002B2CF9AE}" pid="574" name="gea8aff6605ae43a4a41e0157f66a6ee6">
    <vt:lpwstr>k07b7d0a756a84ee8806_X_k0d15cd916507442ea7d_A_8_F_10</vt:lpwstr>
  </property>
  <property fmtid="{D5CDD505-2E9C-101B-9397-08002B2CF9AE}" pid="575" name="g431a5319ab1b46e3abe4ef07ec4e983e">
    <vt:lpwstr>k07b7d0a756a84ee8806_X_k0d15cd916507442ea7d_A_7_F_10</vt:lpwstr>
  </property>
  <property fmtid="{D5CDD505-2E9C-101B-9397-08002B2CF9AE}" pid="576" name="g09a915ae9af7490a9522ee0cebc43708">
    <vt:lpwstr>k07b7d0a756a84ee8806_X_k0d15cd916507442ea7d_A_6_F_10</vt:lpwstr>
  </property>
  <property fmtid="{D5CDD505-2E9C-101B-9397-08002B2CF9AE}" pid="577" name="g1c59b672a89b401cb123c8d7ba940c09">
    <vt:lpwstr>k07b7d0a756a84ee8806_X_k0d15cd916507442ea7d_A_5_F_10</vt:lpwstr>
  </property>
  <property fmtid="{D5CDD505-2E9C-101B-9397-08002B2CF9AE}" pid="578" name="g23c76ff16f4444cfa8bc573c733ce41d">
    <vt:lpwstr>k07b7d0a756a84ee8806_X_k0d15cd916507442ea7d_A_4_F_10</vt:lpwstr>
  </property>
  <property fmtid="{D5CDD505-2E9C-101B-9397-08002B2CF9AE}" pid="579" name="g4b9c535f89d245f3a2553c246abd02b4">
    <vt:lpwstr>k07b7d0a756a84ee8806_X_k0d15cd916507442ea7d_A_3_F_10</vt:lpwstr>
  </property>
  <property fmtid="{D5CDD505-2E9C-101B-9397-08002B2CF9AE}" pid="580" name="ga0169af1642c4dccb8ffd7a6d3372607">
    <vt:lpwstr>k07b7d0a756a84ee8806_X_k0d15cd916507442ea7d_A_2_F_10</vt:lpwstr>
  </property>
  <property fmtid="{D5CDD505-2E9C-101B-9397-08002B2CF9AE}" pid="581" name="g844a2fa30d29478ea41ac337f5c8dc15">
    <vt:lpwstr>k07b7d0a756a84ee8806_X_k0d15cd916507442ea7d_A_1_F_10</vt:lpwstr>
  </property>
  <property fmtid="{D5CDD505-2E9C-101B-9397-08002B2CF9AE}" pid="582" name="g63e21e042864402da9192689763b8f27">
    <vt:lpwstr>k07b7d0a756a84ee8806_X_k197090a0de11468dac5_A_1_F_10</vt:lpwstr>
  </property>
  <property fmtid="{D5CDD505-2E9C-101B-9397-08002B2CF9AE}" pid="583" name="g52baaf578b2442e798bd61abcf68a9ca">
    <vt:lpwstr>k07b7d0a756a84ee8806_X_k197090a0de11468dac5_A_2_F_10</vt:lpwstr>
  </property>
  <property fmtid="{D5CDD505-2E9C-101B-9397-08002B2CF9AE}" pid="584" name="g944c65edd1ab446cad4872743b837ba5">
    <vt:lpwstr>k07b7d0a756a84ee8806_X_k197090a0de11468dac5_A_3_F_10</vt:lpwstr>
  </property>
  <property fmtid="{D5CDD505-2E9C-101B-9397-08002B2CF9AE}" pid="585" name="gee3272b8f4304bc2af285db144bdf649">
    <vt:lpwstr>k07b7d0a756a84ee8806_X_k197090a0de11468dac5_A_4_F_10</vt:lpwstr>
  </property>
  <property fmtid="{D5CDD505-2E9C-101B-9397-08002B2CF9AE}" pid="586" name="g086506c0486e44b082267982da13fe69">
    <vt:lpwstr>k07b7d0a756a84ee8806_X_k197090a0de11468dac5_A_5_F_10</vt:lpwstr>
  </property>
  <property fmtid="{D5CDD505-2E9C-101B-9397-08002B2CF9AE}" pid="587" name="g5ba50ae2e0254759ac21202d80a2500e">
    <vt:lpwstr>k07b7d0a756a84ee8806_X_k197090a0de11468dac5_A_6_F_10</vt:lpwstr>
  </property>
  <property fmtid="{D5CDD505-2E9C-101B-9397-08002B2CF9AE}" pid="588" name="g75f8cc2c16e34bd39cd32adcd3df8037">
    <vt:lpwstr>k07b7d0a756a84ee8806_X_k197090a0de11468dac5_A_7_F_10</vt:lpwstr>
  </property>
  <property fmtid="{D5CDD505-2E9C-101B-9397-08002B2CF9AE}" pid="589" name="g6633430aea7842e39016da21fd35bb80">
    <vt:lpwstr>k07b7d0a756a84ee8806_X_k197090a0de11468dac5_A_8_F_10</vt:lpwstr>
  </property>
  <property fmtid="{D5CDD505-2E9C-101B-9397-08002B2CF9AE}" pid="590" name="ge0ed4524a10f41149cb32bde2a55009e">
    <vt:lpwstr>k07b7d0a756a84ee8806_X_k197090a0de11468dac5_A_9_F_10</vt:lpwstr>
  </property>
  <property fmtid="{D5CDD505-2E9C-101B-9397-08002B2CF9AE}" pid="591" name="ga5ed32e63db14e65835c76573c392e5d">
    <vt:lpwstr>k07b7d0a756a84ee8806_X_k197090a0de11468dac5_A_10_F_10</vt:lpwstr>
  </property>
  <property fmtid="{D5CDD505-2E9C-101B-9397-08002B2CF9AE}" pid="592" name="g748d079c99fa4a0f8b6c6fc80ddcdebc">
    <vt:lpwstr>k07b7d0a756a84ee8806_X_k50b7feafa13147c0951_A_10_F_10</vt:lpwstr>
  </property>
  <property fmtid="{D5CDD505-2E9C-101B-9397-08002B2CF9AE}" pid="593" name="gc9a5351b43a6415f901caf12ef6de0f3">
    <vt:lpwstr>k07b7d0a756a84ee8806_X_k50b7feafa13147c0951_A_9_F_10</vt:lpwstr>
  </property>
  <property fmtid="{D5CDD505-2E9C-101B-9397-08002B2CF9AE}" pid="594" name="g59a1ddf09ebc41b6ab7d6c51808b8634">
    <vt:lpwstr>k07b7d0a756a84ee8806_X_k50b7feafa13147c0951_A_8_F_10</vt:lpwstr>
  </property>
  <property fmtid="{D5CDD505-2E9C-101B-9397-08002B2CF9AE}" pid="595" name="gb47437c7ff854f138ac28a154685d565">
    <vt:lpwstr>k07b7d0a756a84ee8806_X_k50b7feafa13147c0951_A_7_F_10</vt:lpwstr>
  </property>
  <property fmtid="{D5CDD505-2E9C-101B-9397-08002B2CF9AE}" pid="596" name="ga80d4fedc0444abfb0deea0b31fa977c">
    <vt:lpwstr>k07b7d0a756a84ee8806_X_k50b7feafa13147c0951_A_6_F_10</vt:lpwstr>
  </property>
  <property fmtid="{D5CDD505-2E9C-101B-9397-08002B2CF9AE}" pid="597" name="g32ba0fe410984fb68fdc7d43a9e36928">
    <vt:lpwstr>k07b7d0a756a84ee8806_X_k50b7feafa13147c0951_A_5_F_10</vt:lpwstr>
  </property>
  <property fmtid="{D5CDD505-2E9C-101B-9397-08002B2CF9AE}" pid="598" name="gc54d0f81fdb44b4c83396ceb34a06e9c">
    <vt:lpwstr>k07b7d0a756a84ee8806_X_k50b7feafa13147c0951_A_4_F_10</vt:lpwstr>
  </property>
  <property fmtid="{D5CDD505-2E9C-101B-9397-08002B2CF9AE}" pid="599" name="g9949fdc8d3ea4075b1521ae214e02625">
    <vt:lpwstr>k07b7d0a756a84ee8806_X_k50b7feafa13147c0951_A_3_F_10</vt:lpwstr>
  </property>
  <property fmtid="{D5CDD505-2E9C-101B-9397-08002B2CF9AE}" pid="600" name="gf1f2618a13434fe1b5a55cb38cac3664">
    <vt:lpwstr>k07b7d0a756a84ee8806_X_k50b7feafa13147c0951_A_2_F_10</vt:lpwstr>
  </property>
  <property fmtid="{D5CDD505-2E9C-101B-9397-08002B2CF9AE}" pid="601" name="g2a58cd244f5e4db681a0d8182bc8c07f">
    <vt:lpwstr>k07b7d0a756a84ee8806_X_k50b7feafa13147c0951_A_1_F_10</vt:lpwstr>
  </property>
  <property fmtid="{D5CDD505-2E9C-101B-9397-08002B2CF9AE}" pid="602" name="g40d269cb45f74d56b9faa284185c115c">
    <vt:lpwstr>k07b7d0a756a84ee8806_X_kcd825d9d525443369b7_A_1_F_10</vt:lpwstr>
  </property>
  <property fmtid="{D5CDD505-2E9C-101B-9397-08002B2CF9AE}" pid="603" name="gabb5737ed3144ef38b1bb9686d19d261">
    <vt:lpwstr>k07b7d0a756a84ee8806_X_kcd825d9d525443369b7_A_2_F_10</vt:lpwstr>
  </property>
  <property fmtid="{D5CDD505-2E9C-101B-9397-08002B2CF9AE}" pid="604" name="gf02f811ab0f843d5a78afd27a7253e09">
    <vt:lpwstr>k07b7d0a756a84ee8806_X_kcd825d9d525443369b7_A_3_F_10</vt:lpwstr>
  </property>
  <property fmtid="{D5CDD505-2E9C-101B-9397-08002B2CF9AE}" pid="605" name="g63a3a6cd12f1404fb4d07800db58f1cc">
    <vt:lpwstr>k07b7d0a756a84ee8806_X_kcd825d9d525443369b7_A_4_F_10</vt:lpwstr>
  </property>
  <property fmtid="{D5CDD505-2E9C-101B-9397-08002B2CF9AE}" pid="606" name="g282e45fa869d4032b92af5663399b905">
    <vt:lpwstr>k07b7d0a756a84ee8806_X_kcd825d9d525443369b7_A_5_F_10</vt:lpwstr>
  </property>
  <property fmtid="{D5CDD505-2E9C-101B-9397-08002B2CF9AE}" pid="607" name="g48e347148dfa494b9d3c46f8df7e3a3d">
    <vt:lpwstr>k07b7d0a756a84ee8806_X_kcd825d9d525443369b7_A_6_F_10</vt:lpwstr>
  </property>
  <property fmtid="{D5CDD505-2E9C-101B-9397-08002B2CF9AE}" pid="608" name="g1b901deae0284775adfb627c5010ed51">
    <vt:lpwstr>k07b7d0a756a84ee8806_X_kcd825d9d525443369b7_A_7_F_10</vt:lpwstr>
  </property>
  <property fmtid="{D5CDD505-2E9C-101B-9397-08002B2CF9AE}" pid="609" name="g6546a4c4aa5344cfad78dc10938de184">
    <vt:lpwstr>k07b7d0a756a84ee8806_X_kcd825d9d525443369b7_A_8_F_10</vt:lpwstr>
  </property>
  <property fmtid="{D5CDD505-2E9C-101B-9397-08002B2CF9AE}" pid="610" name="g060b46ead7234a1bb766fb82db6bb087">
    <vt:lpwstr>k07b7d0a756a84ee8806_X_kcd825d9d525443369b7_A_9_F_10</vt:lpwstr>
  </property>
  <property fmtid="{D5CDD505-2E9C-101B-9397-08002B2CF9AE}" pid="611" name="ge56b9a6a67674f37a54f04410de07dc7">
    <vt:lpwstr>k07b7d0a756a84ee8806_X_kcd825d9d525443369b7_A_10_F_10</vt:lpwstr>
  </property>
  <property fmtid="{D5CDD505-2E9C-101B-9397-08002B2CF9AE}" pid="612" name="gd7f529904df54f4285b04efcab65652d">
    <vt:lpwstr>k07b7d0a756a84ee8806_X_kf621efe4302a4aa9b71_A_10_F_10</vt:lpwstr>
  </property>
  <property fmtid="{D5CDD505-2E9C-101B-9397-08002B2CF9AE}" pid="613" name="g189703b7a0cf4e7bafc3896d70e2d038">
    <vt:lpwstr>k07b7d0a756a84ee8806_X_kf621efe4302a4aa9b71_A_9_F_10</vt:lpwstr>
  </property>
  <property fmtid="{D5CDD505-2E9C-101B-9397-08002B2CF9AE}" pid="614" name="g639ce48547f74ab29b349dceff8d671f">
    <vt:lpwstr>k07b7d0a756a84ee8806_X_kf621efe4302a4aa9b71_A_8_F_10</vt:lpwstr>
  </property>
  <property fmtid="{D5CDD505-2E9C-101B-9397-08002B2CF9AE}" pid="615" name="g7ac912465e6b4384807b0d4527755734">
    <vt:lpwstr>k07b7d0a756a84ee8806_X_kf621efe4302a4aa9b71_A_7_F_10</vt:lpwstr>
  </property>
  <property fmtid="{D5CDD505-2E9C-101B-9397-08002B2CF9AE}" pid="616" name="g999fd705dd474a019047a1d1085072dd">
    <vt:lpwstr>k07b7d0a756a84ee8806_X_kf621efe4302a4aa9b71_A_6_F_10</vt:lpwstr>
  </property>
  <property fmtid="{D5CDD505-2E9C-101B-9397-08002B2CF9AE}" pid="617" name="g7ce00a77e6e04862be012e53dc117ed3">
    <vt:lpwstr>k07b7d0a756a84ee8806_X_kf621efe4302a4aa9b71_A_5_F_10</vt:lpwstr>
  </property>
  <property fmtid="{D5CDD505-2E9C-101B-9397-08002B2CF9AE}" pid="618" name="g16f888a2cbfa452f8432e5f9722acea2">
    <vt:lpwstr>k07b7d0a756a84ee8806_X_kf621efe4302a4aa9b71_A_4_F_10</vt:lpwstr>
  </property>
  <property fmtid="{D5CDD505-2E9C-101B-9397-08002B2CF9AE}" pid="619" name="ge45a8bf5291c4d45accf67ae6a45085f">
    <vt:lpwstr>k07b7d0a756a84ee8806_X_kf621efe4302a4aa9b71_A_3_F_10</vt:lpwstr>
  </property>
  <property fmtid="{D5CDD505-2E9C-101B-9397-08002B2CF9AE}" pid="620" name="g47f690a90bf14965a0156511ab01e74e">
    <vt:lpwstr>k07b7d0a756a84ee8806_X_kf621efe4302a4aa9b71_A_2_F_10</vt:lpwstr>
  </property>
  <property fmtid="{D5CDD505-2E9C-101B-9397-08002B2CF9AE}" pid="621" name="gb5446783bb034d8da6eb26b4e7eb3416">
    <vt:lpwstr>k07b7d0a756a84ee8806_X_kf621efe4302a4aa9b71_A_1_F_10</vt:lpwstr>
  </property>
  <property fmtid="{D5CDD505-2E9C-101B-9397-08002B2CF9AE}" pid="622" name="g1f5f0b06ef244e2c92ed4618f7348f7b">
    <vt:lpwstr>k07b7d0a756a84ee8806_X_k096753014e0e451c825_A_1_F_10</vt:lpwstr>
  </property>
  <property fmtid="{D5CDD505-2E9C-101B-9397-08002B2CF9AE}" pid="623" name="gb6207993986542b3bb67edd40cd1eb76">
    <vt:lpwstr>k07b7d0a756a84ee8806_X_k096753014e0e451c825_A_2_F_10</vt:lpwstr>
  </property>
  <property fmtid="{D5CDD505-2E9C-101B-9397-08002B2CF9AE}" pid="624" name="g715490f28cf84fd0b2c4f816394a536b">
    <vt:lpwstr>k07b7d0a756a84ee8806_X_k096753014e0e451c825_A_3_F_10</vt:lpwstr>
  </property>
  <property fmtid="{D5CDD505-2E9C-101B-9397-08002B2CF9AE}" pid="625" name="g484048bab3884c289e018ecc8b5e3e5c">
    <vt:lpwstr>k07b7d0a756a84ee8806_X_k096753014e0e451c825_A_4_F_10</vt:lpwstr>
  </property>
  <property fmtid="{D5CDD505-2E9C-101B-9397-08002B2CF9AE}" pid="626" name="g1b3ed4c78f5649c591631f6c63876efc">
    <vt:lpwstr>k07b7d0a756a84ee8806_X_k096753014e0e451c825_A_5_F_10</vt:lpwstr>
  </property>
  <property fmtid="{D5CDD505-2E9C-101B-9397-08002B2CF9AE}" pid="627" name="g41253643a7324a67af72657beb14e1f3">
    <vt:lpwstr>k07b7d0a756a84ee8806_X_k096753014e0e451c825_A_6_F_10</vt:lpwstr>
  </property>
  <property fmtid="{D5CDD505-2E9C-101B-9397-08002B2CF9AE}" pid="628" name="g74a29d1e1b8947ca962a51ee9657dbe5">
    <vt:lpwstr>k07b7d0a756a84ee8806_X_k096753014e0e451c825_A_7_F_10</vt:lpwstr>
  </property>
  <property fmtid="{D5CDD505-2E9C-101B-9397-08002B2CF9AE}" pid="629" name="g900b685e8293496694f53eaa693500e4">
    <vt:lpwstr>k07b7d0a756a84ee8806_X_k096753014e0e451c825_A_8_F_10</vt:lpwstr>
  </property>
  <property fmtid="{D5CDD505-2E9C-101B-9397-08002B2CF9AE}" pid="630" name="g4b1a5b576f064a8bb8b98c162adc4b2a">
    <vt:lpwstr>k07b7d0a756a84ee8806_X_k096753014e0e451c825_A_9_F_10</vt:lpwstr>
  </property>
  <property fmtid="{D5CDD505-2E9C-101B-9397-08002B2CF9AE}" pid="631" name="g8f6edaf541cf48f9b33dae481b70f615">
    <vt:lpwstr>k07b7d0a756a84ee8806_X_k096753014e0e451c825_A_10_F_10</vt:lpwstr>
  </property>
  <property fmtid="{D5CDD505-2E9C-101B-9397-08002B2CF9AE}" pid="632" name="gc8d9280b7a564150b6693a006d74edbb">
    <vt:lpwstr>k07b7d0a756a84ee8806_X_k329d44bcd7df4acab38_A_10_F_10</vt:lpwstr>
  </property>
  <property fmtid="{D5CDD505-2E9C-101B-9397-08002B2CF9AE}" pid="633" name="gb2e6449f3b144f28ad5fa426ede2457e">
    <vt:lpwstr>k07b7d0a756a84ee8806_X_k329d44bcd7df4acab38_A_11_F_10</vt:lpwstr>
  </property>
  <property fmtid="{D5CDD505-2E9C-101B-9397-08002B2CF9AE}" pid="634" name="g7a59a1579f1241ce888dac603da74e0a">
    <vt:lpwstr>k07b7d0a756a84ee8806_X_k329d44bcd7df4acab38_A_9_F_10</vt:lpwstr>
  </property>
  <property fmtid="{D5CDD505-2E9C-101B-9397-08002B2CF9AE}" pid="635" name="g5ec15f252ac64e189539017c40094bf8">
    <vt:lpwstr>k07b7d0a756a84ee8806_X_k329d44bcd7df4acab38_A_8_F_10</vt:lpwstr>
  </property>
  <property fmtid="{D5CDD505-2E9C-101B-9397-08002B2CF9AE}" pid="636" name="g1a051331437e4c94b9e3b8278bd2f469">
    <vt:lpwstr>k07b7d0a756a84ee8806_X_k329d44bcd7df4acab38_A_7_F_10</vt:lpwstr>
  </property>
  <property fmtid="{D5CDD505-2E9C-101B-9397-08002B2CF9AE}" pid="637" name="gaa196ab9a7b44894a506056bf8ea08fe">
    <vt:lpwstr>k07b7d0a756a84ee8806_X_k329d44bcd7df4acab38_A_6_F_10</vt:lpwstr>
  </property>
  <property fmtid="{D5CDD505-2E9C-101B-9397-08002B2CF9AE}" pid="638" name="g9562f613d71649d0aa2ddd56d8d1b3fc">
    <vt:lpwstr>k07b7d0a756a84ee8806_X_k329d44bcd7df4acab38_A_5_F_10</vt:lpwstr>
  </property>
  <property fmtid="{D5CDD505-2E9C-101B-9397-08002B2CF9AE}" pid="639" name="g0f74d9ebd75e46528aed6b81539881f5">
    <vt:lpwstr>k07b7d0a756a84ee8806_X_k329d44bcd7df4acab38_A_4_F_10</vt:lpwstr>
  </property>
  <property fmtid="{D5CDD505-2E9C-101B-9397-08002B2CF9AE}" pid="640" name="g6fa37eee20ee4bbda23e84f0a47c4c68">
    <vt:lpwstr>k07b7d0a756a84ee8806_X_k329d44bcd7df4acab38_A_3_F_10</vt:lpwstr>
  </property>
  <property fmtid="{D5CDD505-2E9C-101B-9397-08002B2CF9AE}" pid="641" name="g93b65ca66d764f8b9662d4b99a2fa6f4">
    <vt:lpwstr>k07b7d0a756a84ee8806_X_k329d44bcd7df4acab38_A_2_F_10</vt:lpwstr>
  </property>
  <property fmtid="{D5CDD505-2E9C-101B-9397-08002B2CF9AE}" pid="642" name="g96752dd83d8d49048b09134f2dad4e22">
    <vt:lpwstr>k07b7d0a756a84ee8806_X_k329d44bcd7df4acab38_A_1_F_10</vt:lpwstr>
  </property>
  <property fmtid="{D5CDD505-2E9C-101B-9397-08002B2CF9AE}" pid="643" name="g13b54a5d24c64f7da44741b8346bf48b">
    <vt:lpwstr>k07b7d0a756a84ee8806_X_k1900aaf403864d41a8d_A_1_F_10</vt:lpwstr>
  </property>
  <property fmtid="{D5CDD505-2E9C-101B-9397-08002B2CF9AE}" pid="644" name="g93b40149bf2a4aa3945b42a404d50486">
    <vt:lpwstr>k07b7d0a756a84ee8806_X_k1900aaf403864d41a8d_A_2_F_10</vt:lpwstr>
  </property>
  <property fmtid="{D5CDD505-2E9C-101B-9397-08002B2CF9AE}" pid="645" name="gb7e39be010114de1aa0e9c4aca8edc52">
    <vt:lpwstr>k07b7d0a756a84ee8806_X_k1900aaf403864d41a8d_A_3_F_10</vt:lpwstr>
  </property>
  <property fmtid="{D5CDD505-2E9C-101B-9397-08002B2CF9AE}" pid="646" name="g35bcdc8201eb45e48e7c34ba4aca7fc5">
    <vt:lpwstr>k07b7d0a756a84ee8806_X_k1900aaf403864d41a8d_A_4_F_10</vt:lpwstr>
  </property>
  <property fmtid="{D5CDD505-2E9C-101B-9397-08002B2CF9AE}" pid="647" name="g5f2058eb0b6b4974925cc8216b4af279">
    <vt:lpwstr>k07b7d0a756a84ee8806_X_k1900aaf403864d41a8d_A_5_F_10</vt:lpwstr>
  </property>
  <property fmtid="{D5CDD505-2E9C-101B-9397-08002B2CF9AE}" pid="648" name="g012013330d9f412da14ded2fe0883677">
    <vt:lpwstr>k07b7d0a756a84ee8806_X_k1900aaf403864d41a8d_A_6_F_10</vt:lpwstr>
  </property>
  <property fmtid="{D5CDD505-2E9C-101B-9397-08002B2CF9AE}" pid="649" name="g301fc99d8bd545ffaa0ff2d5a89e48e7">
    <vt:lpwstr>k07b7d0a756a84ee8806_X_k1900aaf403864d41a8d_A_7_F_10</vt:lpwstr>
  </property>
  <property fmtid="{D5CDD505-2E9C-101B-9397-08002B2CF9AE}" pid="650" name="g7a9d2aac500144c68d363842e28dd963">
    <vt:lpwstr>k07b7d0a756a84ee8806_X_k1900aaf403864d41a8d_A_8_F_10</vt:lpwstr>
  </property>
  <property fmtid="{D5CDD505-2E9C-101B-9397-08002B2CF9AE}" pid="651" name="gfd01a2d902ff46faa58c01b7dc79b026">
    <vt:lpwstr>k07b7d0a756a84ee8806_X_k1900aaf403864d41a8d_A_9_F_10</vt:lpwstr>
  </property>
  <property fmtid="{D5CDD505-2E9C-101B-9397-08002B2CF9AE}" pid="652" name="gf3a935cb168d4f86aa3b614630e9265f">
    <vt:lpwstr>k07b7d0a756a84ee8806_X_k1900aaf403864d41a8d_A_10_F_10</vt:lpwstr>
  </property>
  <property fmtid="{D5CDD505-2E9C-101B-9397-08002B2CF9AE}" pid="653" name="gff6e315d0fc14bf6bdaf8dbdd61f1628">
    <vt:lpwstr>k07b7d0a756a84ee8806_X_k0aae46fb3e7e4cc0a54_A_10_F_10</vt:lpwstr>
  </property>
  <property fmtid="{D5CDD505-2E9C-101B-9397-08002B2CF9AE}" pid="654" name="ga5bf65c96b5643baa77e78a08b425594">
    <vt:lpwstr>k07b7d0a756a84ee8806_X_k0aae46fb3e7e4cc0a54_A_9_F_10</vt:lpwstr>
  </property>
  <property fmtid="{D5CDD505-2E9C-101B-9397-08002B2CF9AE}" pid="655" name="g7960dc93ba144171a3d2eeec434a3c41">
    <vt:lpwstr>k07b7d0a756a84ee8806_X_k0aae46fb3e7e4cc0a54_A_9_F_10</vt:lpwstr>
  </property>
  <property fmtid="{D5CDD505-2E9C-101B-9397-08002B2CF9AE}" pid="656" name="g737b3bfdfcb94ab4985d85d2980443d5">
    <vt:lpwstr>k07b7d0a756a84ee8806_X_k0aae46fb3e7e4cc0a54_A_7_F_10</vt:lpwstr>
  </property>
  <property fmtid="{D5CDD505-2E9C-101B-9397-08002B2CF9AE}" pid="657" name="gc960c447bf9648dbb90f46c7842a16b4">
    <vt:lpwstr>k07b7d0a756a84ee8806_X_k0aae46fb3e7e4cc0a54_A_6_F_10</vt:lpwstr>
  </property>
  <property fmtid="{D5CDD505-2E9C-101B-9397-08002B2CF9AE}" pid="658" name="gaeb9fea97fed44e887139c31efd0595c">
    <vt:lpwstr>k07b7d0a756a84ee8806_X_k0aae46fb3e7e4cc0a54_A_5_F_10</vt:lpwstr>
  </property>
  <property fmtid="{D5CDD505-2E9C-101B-9397-08002B2CF9AE}" pid="659" name="g6dfbb86e4b2e4a2ba46ef81b5206e1ae">
    <vt:lpwstr>k07b7d0a756a84ee8806_X_k0aae46fb3e7e4cc0a54_A_4_F_10</vt:lpwstr>
  </property>
  <property fmtid="{D5CDD505-2E9C-101B-9397-08002B2CF9AE}" pid="660" name="g0c4f39c13c65427aa06314482fbfe2b1">
    <vt:lpwstr>k07b7d0a756a84ee8806_X_k0aae46fb3e7e4cc0a54_A_3_F_10</vt:lpwstr>
  </property>
  <property fmtid="{D5CDD505-2E9C-101B-9397-08002B2CF9AE}" pid="661" name="g708d9444110949758dc6fb15e0186ee0">
    <vt:lpwstr>k07b7d0a756a84ee8806_X_k0aae46fb3e7e4cc0a54_A_2_F_10</vt:lpwstr>
  </property>
  <property fmtid="{D5CDD505-2E9C-101B-9397-08002B2CF9AE}" pid="662" name="g6d1f632eb8a74ae2934501bb3858fc9d">
    <vt:lpwstr>k07b7d0a756a84ee8806_X_k0aae46fb3e7e4cc0a54_A_1_F_10</vt:lpwstr>
  </property>
  <property fmtid="{D5CDD505-2E9C-101B-9397-08002B2CF9AE}" pid="663" name="g94cdce6af55b44cfae570a596f84e57e">
    <vt:lpwstr>k07b7d0a756a84ee8806_X_k24ebacacd07a412faaf_A_1</vt:lpwstr>
  </property>
  <property fmtid="{D5CDD505-2E9C-101B-9397-08002B2CF9AE}" pid="664" name="gfdc8f475db5a4d59a7cfa59edcb4b12e">
    <vt:lpwstr>k07b7d0a756a84ee8806_X_k24ebacacd07a412faaf_A_2</vt:lpwstr>
  </property>
  <property fmtid="{D5CDD505-2E9C-101B-9397-08002B2CF9AE}" pid="665" name="gb331d151ebea4bac9136398023b918f2">
    <vt:lpwstr>k07b7d0a756a84ee8806_X_k24ebacacd07a412faaf_A_3</vt:lpwstr>
  </property>
  <property fmtid="{D5CDD505-2E9C-101B-9397-08002B2CF9AE}" pid="666" name="g0c2c10a36810467cbd5182454532e58c">
    <vt:lpwstr>k07b7d0a756a84ee8806_X_k24ebacacd07a412faaf_A_4</vt:lpwstr>
  </property>
  <property fmtid="{D5CDD505-2E9C-101B-9397-08002B2CF9AE}" pid="667" name="g27b89576a4df46c989a060d9fabaadab">
    <vt:lpwstr>k07b7d0a756a84ee8806_X_k24ebacacd07a412faaf_A_5</vt:lpwstr>
  </property>
  <property fmtid="{D5CDD505-2E9C-101B-9397-08002B2CF9AE}" pid="668" name="g80fa8dbb38e14e80833ed57ed756535d">
    <vt:lpwstr>k07b7d0a756a84ee8806_X_k24ebacacd07a412faaf_A_6</vt:lpwstr>
  </property>
  <property fmtid="{D5CDD505-2E9C-101B-9397-08002B2CF9AE}" pid="669" name="g9f5b9c778fef428085ef9620789ba872">
    <vt:lpwstr>k07b7d0a756a84ee8806_X_k24ebacacd07a412faaf_A_7</vt:lpwstr>
  </property>
  <property fmtid="{D5CDD505-2E9C-101B-9397-08002B2CF9AE}" pid="670" name="g7793235abddc4779ba41e8262b19348c">
    <vt:lpwstr>k07b7d0a756a84ee8806_X_k24ebacacd07a412faaf_A_8</vt:lpwstr>
  </property>
  <property fmtid="{D5CDD505-2E9C-101B-9397-08002B2CF9AE}" pid="671" name="g5de63a128cad4dd1894a35af92183f87">
    <vt:lpwstr>k07b7d0a756a84ee8806_X_k24ebacacd07a412faaf_A_9</vt:lpwstr>
  </property>
  <property fmtid="{D5CDD505-2E9C-101B-9397-08002B2CF9AE}" pid="672" name="g6c25cee9e61f4849b40913ae892aa67b">
    <vt:lpwstr>k07b7d0a756a84ee8806_X_k24ebacacd07a412faaf_A_10</vt:lpwstr>
  </property>
  <property fmtid="{D5CDD505-2E9C-101B-9397-08002B2CF9AE}" pid="673" name="g846333eb268d47ad80a62afb72f5b774">
    <vt:lpwstr>k07b7d0a756a84ee8806_X_k0a9755456139435db95_A_10_F_10</vt:lpwstr>
  </property>
  <property fmtid="{D5CDD505-2E9C-101B-9397-08002B2CF9AE}" pid="674" name="g9b3b7c722ecc420bab7d3d89202515f0">
    <vt:lpwstr>k07b7d0a756a84ee8806_X_k0a9755456139435db95_A_9_F_10</vt:lpwstr>
  </property>
  <property fmtid="{D5CDD505-2E9C-101B-9397-08002B2CF9AE}" pid="675" name="ge5672b6d385f49ddadf3ed0d5543daaa">
    <vt:lpwstr>k07b7d0a756a84ee8806_X_k0a9755456139435db95_A_8_F_10</vt:lpwstr>
  </property>
  <property fmtid="{D5CDD505-2E9C-101B-9397-08002B2CF9AE}" pid="676" name="ge9d8a675a8c44e299326701c5df9b407">
    <vt:lpwstr>k07b7d0a756a84ee8806_X_k0a9755456139435db95_A_7_F_10</vt:lpwstr>
  </property>
  <property fmtid="{D5CDD505-2E9C-101B-9397-08002B2CF9AE}" pid="677" name="g486becba98f84ae8a102d83532601f6d">
    <vt:lpwstr>k07b7d0a756a84ee8806_X_k0a9755456139435db95_A_6_F_10</vt:lpwstr>
  </property>
  <property fmtid="{D5CDD505-2E9C-101B-9397-08002B2CF9AE}" pid="678" name="g276d15b739944c7aa04743e5a276a24a">
    <vt:lpwstr>k07b7d0a756a84ee8806_X_k0a9755456139435db95_A_5_F_10</vt:lpwstr>
  </property>
  <property fmtid="{D5CDD505-2E9C-101B-9397-08002B2CF9AE}" pid="679" name="g8fa14a9c25c149a79d14b4cf17466bdd">
    <vt:lpwstr>k07b7d0a756a84ee8806_X_k0a9755456139435db95_A_4_F_10</vt:lpwstr>
  </property>
  <property fmtid="{D5CDD505-2E9C-101B-9397-08002B2CF9AE}" pid="680" name="gd70350ba245f4cd19cde78603143051a">
    <vt:lpwstr>k07b7d0a756a84ee8806_X_k0a9755456139435db95_A_3_F_10</vt:lpwstr>
  </property>
  <property fmtid="{D5CDD505-2E9C-101B-9397-08002B2CF9AE}" pid="681" name="g9f951d29dc9541388ec77189b42d72f1">
    <vt:lpwstr>k07b7d0a756a84ee8806_X_k0a9755456139435db95_A_2_F_10</vt:lpwstr>
  </property>
  <property fmtid="{D5CDD505-2E9C-101B-9397-08002B2CF9AE}" pid="682" name="g98e42a6f86514669931eab2f98f745d0">
    <vt:lpwstr>k07b7d0a756a84ee8806_X_k0a9755456139435db95_A_1_F_10</vt:lpwstr>
  </property>
  <property fmtid="{D5CDD505-2E9C-101B-9397-08002B2CF9AE}" pid="683" name="ge9160bcfae504b5fac699ba662b74b39">
    <vt:lpwstr>k07b7d0a756a84ee8806_X_k5648472284b34a04ad7_A_1_F_10</vt:lpwstr>
  </property>
  <property fmtid="{D5CDD505-2E9C-101B-9397-08002B2CF9AE}" pid="684" name="g9fa113a7a4234db3b401ea3ccc687846">
    <vt:lpwstr>k07b7d0a756a84ee8806_X_k5648472284b34a04ad7_A_2_F_10</vt:lpwstr>
  </property>
  <property fmtid="{D5CDD505-2E9C-101B-9397-08002B2CF9AE}" pid="685" name="g438536063dd44ab3bd85b6e6c93368dd">
    <vt:lpwstr>k07b7d0a756a84ee8806_X_k5648472284b34a04ad7_A_3_F_10</vt:lpwstr>
  </property>
  <property fmtid="{D5CDD505-2E9C-101B-9397-08002B2CF9AE}" pid="686" name="gd325ecba8be040bd90b6a9da0a213bfb">
    <vt:lpwstr>k07b7d0a756a84ee8806_X_k5648472284b34a04ad7_A_4_F_10</vt:lpwstr>
  </property>
  <property fmtid="{D5CDD505-2E9C-101B-9397-08002B2CF9AE}" pid="687" name="g4c5dda398a5e4b5cb0c65935cbb7c6a9">
    <vt:lpwstr>k07b7d0a756a84ee8806_X_k5648472284b34a04ad7_A_5_F_10</vt:lpwstr>
  </property>
  <property fmtid="{D5CDD505-2E9C-101B-9397-08002B2CF9AE}" pid="688" name="g728125dea60c4b4793591a5c5bbe7451">
    <vt:lpwstr>k07b7d0a756a84ee8806_X_k5648472284b34a04ad7_A_6_F_10</vt:lpwstr>
  </property>
  <property fmtid="{D5CDD505-2E9C-101B-9397-08002B2CF9AE}" pid="689" name="g79d81828bf8d44698f736afa712cc3da">
    <vt:lpwstr>k07b7d0a756a84ee8806_X_k5648472284b34a04ad7_A_7_F_10</vt:lpwstr>
  </property>
  <property fmtid="{D5CDD505-2E9C-101B-9397-08002B2CF9AE}" pid="690" name="g71c08ca5dae04938950374212f27770b">
    <vt:lpwstr>k07b7d0a756a84ee8806_X_k5648472284b34a04ad7_A_8_F_10</vt:lpwstr>
  </property>
  <property fmtid="{D5CDD505-2E9C-101B-9397-08002B2CF9AE}" pid="691" name="g94f988598fd64168aeb68fd0e99a2e25">
    <vt:lpwstr>k07b7d0a756a84ee8806_X_k5648472284b34a04ad7_A_9_F_10</vt:lpwstr>
  </property>
  <property fmtid="{D5CDD505-2E9C-101B-9397-08002B2CF9AE}" pid="692" name="g8cd7f19847c8423e9b3f605cc0cd37f1">
    <vt:lpwstr>k07b7d0a756a84ee8806_X_k5648472284b34a04ad7_A_10_F_10</vt:lpwstr>
  </property>
  <property fmtid="{D5CDD505-2E9C-101B-9397-08002B2CF9AE}" pid="693" name="g21aca9ad56804909a1a6beb0acf4d04d">
    <vt:lpwstr>k07b7d0a756a84ee8806_X_kb93b1797e24547baab3_A_10_F_10</vt:lpwstr>
  </property>
  <property fmtid="{D5CDD505-2E9C-101B-9397-08002B2CF9AE}" pid="694" name="g990602957c5a49c3899f382c8d3dfb97">
    <vt:lpwstr>k07b7d0a756a84ee8806_X_kb93b1797e24547baab3_A_9_F_10</vt:lpwstr>
  </property>
  <property fmtid="{D5CDD505-2E9C-101B-9397-08002B2CF9AE}" pid="695" name="g0aa5726ddb3e4aa6bcc1af5fa9f41936">
    <vt:lpwstr>k07b7d0a756a84ee8806_X_kb93b1797e24547baab3_A_8_F_10</vt:lpwstr>
  </property>
  <property fmtid="{D5CDD505-2E9C-101B-9397-08002B2CF9AE}" pid="696" name="gd0987588b8554f65bdc9918fa61679b3">
    <vt:lpwstr>k07b7d0a756a84ee8806_X_kb93b1797e24547baab3_A_7_F_10</vt:lpwstr>
  </property>
  <property fmtid="{D5CDD505-2E9C-101B-9397-08002B2CF9AE}" pid="697" name="gdc3fe34fe1094999b8e76dfea81ae29c">
    <vt:lpwstr>k07b7d0a756a84ee8806_X_kb93b1797e24547baab3_A_6_F_10</vt:lpwstr>
  </property>
  <property fmtid="{D5CDD505-2E9C-101B-9397-08002B2CF9AE}" pid="698" name="g61872031e8ca412083694e9446eded56">
    <vt:lpwstr>k07b7d0a756a84ee8806_X_kb93b1797e24547baab3_A_5_F_10</vt:lpwstr>
  </property>
  <property fmtid="{D5CDD505-2E9C-101B-9397-08002B2CF9AE}" pid="699" name="g987973ff1f364e9bb9d707ecca8fbe6b">
    <vt:lpwstr>k07b7d0a756a84ee8806_X_kb93b1797e24547baab3_A_4_F_10</vt:lpwstr>
  </property>
  <property fmtid="{D5CDD505-2E9C-101B-9397-08002B2CF9AE}" pid="700" name="g8f75452fafa34648bcf8539c27eaf55f">
    <vt:lpwstr>k07b7d0a756a84ee8806_X_kb93b1797e24547baab3_A_3_F_10</vt:lpwstr>
  </property>
  <property fmtid="{D5CDD505-2E9C-101B-9397-08002B2CF9AE}" pid="701" name="gb9459604acf24872b37b7d85fc8900f7">
    <vt:lpwstr>k07b7d0a756a84ee8806_X_kb93b1797e24547baab3_A_2_F_10</vt:lpwstr>
  </property>
  <property fmtid="{D5CDD505-2E9C-101B-9397-08002B2CF9AE}" pid="702" name="g74d573cfe11b44e58932bd04c5dcd8d7">
    <vt:lpwstr>k07b7d0a756a84ee8806_X_kb93b1797e24547baab3_A_1_F_10</vt:lpwstr>
  </property>
  <property fmtid="{D5CDD505-2E9C-101B-9397-08002B2CF9AE}" pid="703" name="g4a197c99c4cc46d7870a52e031212706">
    <vt:lpwstr>k07b7d0a756a84ee8806_X_k182dd05a048f4136a77_A_1_F_10</vt:lpwstr>
  </property>
  <property fmtid="{D5CDD505-2E9C-101B-9397-08002B2CF9AE}" pid="704" name="gda4ad01c64e44c04858576aa7bb22161">
    <vt:lpwstr>k07b7d0a756a84ee8806_X_k182dd05a048f4136a77_A_2_F_10</vt:lpwstr>
  </property>
  <property fmtid="{D5CDD505-2E9C-101B-9397-08002B2CF9AE}" pid="705" name="gb2e6a430a9da4c00bc97225497351ad9">
    <vt:lpwstr>k07b7d0a756a84ee8806_X_k182dd05a048f4136a77_A_3_F_10</vt:lpwstr>
  </property>
  <property fmtid="{D5CDD505-2E9C-101B-9397-08002B2CF9AE}" pid="706" name="g8c58157462ce4d74bfe3343c11111ffa">
    <vt:lpwstr>k07b7d0a756a84ee8806_X_k182dd05a048f4136a77_A_4_F_10</vt:lpwstr>
  </property>
  <property fmtid="{D5CDD505-2E9C-101B-9397-08002B2CF9AE}" pid="707" name="g841cfef8a2364b76a00b50501dc1e3b9">
    <vt:lpwstr>k07b7d0a756a84ee8806_X_k182dd05a048f4136a77_A_5_F_10</vt:lpwstr>
  </property>
  <property fmtid="{D5CDD505-2E9C-101B-9397-08002B2CF9AE}" pid="708" name="g0e04e1323df641cd842f1e3e23f2ef83">
    <vt:lpwstr>k07b7d0a756a84ee8806_X_k182dd05a048f4136a77_A_6_F_10</vt:lpwstr>
  </property>
  <property fmtid="{D5CDD505-2E9C-101B-9397-08002B2CF9AE}" pid="709" name="gf8dc566d50694730ab24c3cbc0924715">
    <vt:lpwstr>k07b7d0a756a84ee8806_X_k182dd05a048f4136a77_A_7_F_10</vt:lpwstr>
  </property>
  <property fmtid="{D5CDD505-2E9C-101B-9397-08002B2CF9AE}" pid="710" name="g2fdf1bbf70024d7dae2fe7a7b4860e07">
    <vt:lpwstr>k07b7d0a756a84ee8806_X_k182dd05a048f4136a77_A_8_F_10</vt:lpwstr>
  </property>
  <property fmtid="{D5CDD505-2E9C-101B-9397-08002B2CF9AE}" pid="711" name="ga05afe09af464d079ef5f796d4d9ec84">
    <vt:lpwstr>k07b7d0a756a84ee8806_X_k182dd05a048f4136a77_A_9_F_10</vt:lpwstr>
  </property>
  <property fmtid="{D5CDD505-2E9C-101B-9397-08002B2CF9AE}" pid="712" name="g08971ea333be4ea0853b42260f4a94d3">
    <vt:lpwstr>k07b7d0a756a84ee8806_X_k182dd05a048f4136a77_A_10_F_10</vt:lpwstr>
  </property>
  <property fmtid="{D5CDD505-2E9C-101B-9397-08002B2CF9AE}" pid="713" name="g2f23deeaf6924f1fb0169d038d150615">
    <vt:lpwstr>k07b7d0a756a84ee8806_X_k4e46d1fb5540440f983_A_10_F_10</vt:lpwstr>
  </property>
  <property fmtid="{D5CDD505-2E9C-101B-9397-08002B2CF9AE}" pid="714" name="gd7da5c10b967450093f56138d0306b16">
    <vt:lpwstr>k07b7d0a756a84ee8806_X_k4e46d1fb5540440f983_A_9_F_10</vt:lpwstr>
  </property>
  <property fmtid="{D5CDD505-2E9C-101B-9397-08002B2CF9AE}" pid="715" name="g768aa5ab75df44c6be83031a6b2de3ff">
    <vt:lpwstr>k07b7d0a756a84ee8806_X_k4e46d1fb5540440f983_A_8_F_10</vt:lpwstr>
  </property>
  <property fmtid="{D5CDD505-2E9C-101B-9397-08002B2CF9AE}" pid="716" name="gf888157a82f8432eb6d91e740c3767b6">
    <vt:lpwstr>k07b7d0a756a84ee8806_X_k4e46d1fb5540440f983_A_7_F_10</vt:lpwstr>
  </property>
  <property fmtid="{D5CDD505-2E9C-101B-9397-08002B2CF9AE}" pid="717" name="gc021e065eb554a4a8354f6e61cfa8f30">
    <vt:lpwstr>k07b7d0a756a84ee8806_X_k4e46d1fb5540440f983_A_6_F_10</vt:lpwstr>
  </property>
  <property fmtid="{D5CDD505-2E9C-101B-9397-08002B2CF9AE}" pid="718" name="g5b0fa809d4124513a034e23e0bd4c80d">
    <vt:lpwstr>k07b7d0a756a84ee8806_X_k4e46d1fb5540440f983_A_5_F_10</vt:lpwstr>
  </property>
  <property fmtid="{D5CDD505-2E9C-101B-9397-08002B2CF9AE}" pid="719" name="g904f3b6e85c04407ac0f1611a1d5a551">
    <vt:lpwstr>k07b7d0a756a84ee8806_X_k4e46d1fb5540440f983_A_4_F_10</vt:lpwstr>
  </property>
  <property fmtid="{D5CDD505-2E9C-101B-9397-08002B2CF9AE}" pid="720" name="g6f23c568889343c7960e28639abdc363">
    <vt:lpwstr>k07b7d0a756a84ee8806_X_k4e46d1fb5540440f983_A_3_F_10</vt:lpwstr>
  </property>
  <property fmtid="{D5CDD505-2E9C-101B-9397-08002B2CF9AE}" pid="721" name="gc3fb874060494e01a9f3db696f9a380c">
    <vt:lpwstr>k07b7d0a756a84ee8806_X_k4e46d1fb5540440f983_A_2_F_10</vt:lpwstr>
  </property>
  <property fmtid="{D5CDD505-2E9C-101B-9397-08002B2CF9AE}" pid="722" name="g30d57dd341b54430a78c65c25533fc35">
    <vt:lpwstr>k07b7d0a756a84ee8806_X_k4e46d1fb5540440f983_A_1_F_10</vt:lpwstr>
  </property>
  <property fmtid="{D5CDD505-2E9C-101B-9397-08002B2CF9AE}" pid="723" name="gddd76360ea534ba6a8df924da3ab3e8b">
    <vt:lpwstr>k07b7d0a756a84ee8806_X_kf890b80b4a3a47c9919_A_1_F_10</vt:lpwstr>
  </property>
  <property fmtid="{D5CDD505-2E9C-101B-9397-08002B2CF9AE}" pid="724" name="g1e6b349d3af548e2b745c98599e103de">
    <vt:lpwstr>k07b7d0a756a84ee8806_X_kf890b80b4a3a47c9919_A_2_F_10</vt:lpwstr>
  </property>
  <property fmtid="{D5CDD505-2E9C-101B-9397-08002B2CF9AE}" pid="725" name="g6c18acf49e144e4588034e9fd7d8d97e">
    <vt:lpwstr>k07b7d0a756a84ee8806_X_kf890b80b4a3a47c9919_A_3_F_10</vt:lpwstr>
  </property>
  <property fmtid="{D5CDD505-2E9C-101B-9397-08002B2CF9AE}" pid="726" name="g0998598ce6d849ee89a456e61c491b47">
    <vt:lpwstr>k07b7d0a756a84ee8806_X_kf890b80b4a3a47c9919_A_4_F_10</vt:lpwstr>
  </property>
  <property fmtid="{D5CDD505-2E9C-101B-9397-08002B2CF9AE}" pid="727" name="gd94f285326fa4ceab15bedd56432852e">
    <vt:lpwstr>k07b7d0a756a84ee8806_X_kf890b80b4a3a47c9919_A_5_F_10</vt:lpwstr>
  </property>
  <property fmtid="{D5CDD505-2E9C-101B-9397-08002B2CF9AE}" pid="728" name="gdf2221c75ace4c378d0b14308578fb00">
    <vt:lpwstr>k07b7d0a756a84ee8806_X_kf890b80b4a3a47c9919_A_6_F_10</vt:lpwstr>
  </property>
  <property fmtid="{D5CDD505-2E9C-101B-9397-08002B2CF9AE}" pid="729" name="g8738ab96dbfa4a64aa61c19ce80f3edc">
    <vt:lpwstr>k07b7d0a756a84ee8806_X_kf890b80b4a3a47c9919_A_7_F_10</vt:lpwstr>
  </property>
  <property fmtid="{D5CDD505-2E9C-101B-9397-08002B2CF9AE}" pid="730" name="g84c477ac913b4d24936dc46dba47a583">
    <vt:lpwstr>k07b7d0a756a84ee8806_X_kf890b80b4a3a47c9919_A_8_F_10</vt:lpwstr>
  </property>
  <property fmtid="{D5CDD505-2E9C-101B-9397-08002B2CF9AE}" pid="731" name="g8dbd9cdce94d4301afcc16e6856ebf0b">
    <vt:lpwstr>k07b7d0a756a84ee8806_X_kf890b80b4a3a47c9919_A_9_F_10</vt:lpwstr>
  </property>
  <property fmtid="{D5CDD505-2E9C-101B-9397-08002B2CF9AE}" pid="732" name="gd97691edbc994d7b8d262263b4d62dfc">
    <vt:lpwstr>k07b7d0a756a84ee8806_X_kf890b80b4a3a47c9919_A_10_F_10</vt:lpwstr>
  </property>
  <property fmtid="{D5CDD505-2E9C-101B-9397-08002B2CF9AE}" pid="733" name="g9f4e93a53ae14bcb98460708dd57a9cc">
    <vt:lpwstr>k07b7d0a756a84ee8806_X_k306db9075cd44630a4a_A_10</vt:lpwstr>
  </property>
  <property fmtid="{D5CDD505-2E9C-101B-9397-08002B2CF9AE}" pid="734" name="g898a1694ac6649bf9b8f1b3c325c92df">
    <vt:lpwstr>k07b7d0a756a84ee8806_X_k306db9075cd44630a4a_A_9</vt:lpwstr>
  </property>
  <property fmtid="{D5CDD505-2E9C-101B-9397-08002B2CF9AE}" pid="735" name="g44ec80e75d0645199aecbeeda68f244d">
    <vt:lpwstr>k07b7d0a756a84ee8806_X_k306db9075cd44630a4a_A_8</vt:lpwstr>
  </property>
  <property fmtid="{D5CDD505-2E9C-101B-9397-08002B2CF9AE}" pid="736" name="ga34116a5afa14c95b16a12c4d5632569">
    <vt:lpwstr>k07b7d0a756a84ee8806_X_k306db9075cd44630a4a_A_7</vt:lpwstr>
  </property>
  <property fmtid="{D5CDD505-2E9C-101B-9397-08002B2CF9AE}" pid="737" name="gea849bec47db4faa8320a95234e4b1ad">
    <vt:lpwstr>k07b7d0a756a84ee8806_X_k306db9075cd44630a4a_A_6</vt:lpwstr>
  </property>
  <property fmtid="{D5CDD505-2E9C-101B-9397-08002B2CF9AE}" pid="738" name="g9cde75c76c1b48b3a5dc96522fa01713">
    <vt:lpwstr>k07b7d0a756a84ee8806_X_k306db9075cd44630a4a_A_5</vt:lpwstr>
  </property>
  <property fmtid="{D5CDD505-2E9C-101B-9397-08002B2CF9AE}" pid="739" name="gb2bf68188bb6426b994589eac875d64b">
    <vt:lpwstr>k07b7d0a756a84ee8806_X_k306db9075cd44630a4a_A_4</vt:lpwstr>
  </property>
  <property fmtid="{D5CDD505-2E9C-101B-9397-08002B2CF9AE}" pid="740" name="g538c4b9eab75413993388095f1093043">
    <vt:lpwstr>k07b7d0a756a84ee8806_X_k306db9075cd44630a4a_A_3</vt:lpwstr>
  </property>
  <property fmtid="{D5CDD505-2E9C-101B-9397-08002B2CF9AE}" pid="741" name="g23404183ddaf4d818b5e2902f1692665">
    <vt:lpwstr>k07b7d0a756a84ee8806_X_k306db9075cd44630a4a_A_2</vt:lpwstr>
  </property>
  <property fmtid="{D5CDD505-2E9C-101B-9397-08002B2CF9AE}" pid="742" name="gc4fbb9337e7a4940a7f804f745c229b4">
    <vt:lpwstr>k07b7d0a756a84ee8806_X_k306db9075cd44630a4a_A_1</vt:lpwstr>
  </property>
  <property fmtid="{D5CDD505-2E9C-101B-9397-08002B2CF9AE}" pid="743" name="gb31af0483e6a419ea9fad6342f1f487d">
    <vt:lpwstr>k07b7d0a756a84ee8806_X_k23fa3128ced840e3b62_A_1</vt:lpwstr>
  </property>
  <property fmtid="{D5CDD505-2E9C-101B-9397-08002B2CF9AE}" pid="744" name="g6c75639f810a4a4eaacd9ac5b46616b2">
    <vt:lpwstr>k07b7d0a756a84ee8806_X_k23fa3128ced840e3b62_A_2</vt:lpwstr>
  </property>
  <property fmtid="{D5CDD505-2E9C-101B-9397-08002B2CF9AE}" pid="745" name="g76e71cc0ba1f4befa85d89e4451bebb5">
    <vt:lpwstr>k07b7d0a756a84ee8806_X_k23fa3128ced840e3b62_A_3</vt:lpwstr>
  </property>
  <property fmtid="{D5CDD505-2E9C-101B-9397-08002B2CF9AE}" pid="746" name="gd07169f69b9c47408f87478c0107e1f7">
    <vt:lpwstr>k07b7d0a756a84ee8806_X_k23fa3128ced840e3b62_A_4</vt:lpwstr>
  </property>
  <property fmtid="{D5CDD505-2E9C-101B-9397-08002B2CF9AE}" pid="747" name="gc536d33f4aff491e9127714aea5d81f5">
    <vt:lpwstr>k07b7d0a756a84ee8806_X_k23fa3128ced840e3b62_A_5</vt:lpwstr>
  </property>
  <property fmtid="{D5CDD505-2E9C-101B-9397-08002B2CF9AE}" pid="748" name="gf308b105c223472d9c5b14e2ea6d827b">
    <vt:lpwstr>k07b7d0a756a84ee8806_X_k23fa3128ced840e3b62_A_6</vt:lpwstr>
  </property>
  <property fmtid="{D5CDD505-2E9C-101B-9397-08002B2CF9AE}" pid="749" name="gba5e04cd12c044be8a1aee1048e5312d">
    <vt:lpwstr>k07b7d0a756a84ee8806_X_k23fa3128ced840e3b62_A_7</vt:lpwstr>
  </property>
  <property fmtid="{D5CDD505-2E9C-101B-9397-08002B2CF9AE}" pid="750" name="gf366433e230d4d1d9e7cf19316d7076c">
    <vt:lpwstr>k07b7d0a756a84ee8806_X_k23fa3128ced840e3b62_A_8</vt:lpwstr>
  </property>
  <property fmtid="{D5CDD505-2E9C-101B-9397-08002B2CF9AE}" pid="751" name="gb98845705122415b872f850dc30e63a4">
    <vt:lpwstr>k07b7d0a756a84ee8806_X_k23fa3128ced840e3b62_A_9</vt:lpwstr>
  </property>
  <property fmtid="{D5CDD505-2E9C-101B-9397-08002B2CF9AE}" pid="752" name="gf56afb797bbb4503b10cc3fa10208a42">
    <vt:lpwstr>k07b7d0a756a84ee8806_X_k23fa3128ced840e3b62_A_10</vt:lpwstr>
  </property>
  <property fmtid="{D5CDD505-2E9C-101B-9397-08002B2CF9AE}" pid="753" name="g8264344ba79a451caf1ed5e1e6a1ed43">
    <vt:lpwstr>k07b7d0a756a84ee8806_X_k0aae46fb3e7e4cc0a54_A_8_F_10</vt:lpwstr>
  </property>
  <property fmtid="{D5CDD505-2E9C-101B-9397-08002B2CF9AE}" pid="754" name="gd3f90eb42f3a419aba04e0d7da6f3be7">
    <vt:lpwstr>k7e004cc87688476c93b</vt:lpwstr>
  </property>
  <property fmtid="{D5CDD505-2E9C-101B-9397-08002B2CF9AE}" pid="755" name="gd3b83c68ed244a769608b2f2e125736c">
    <vt:lpwstr>kcaf059d8fee54b31982</vt:lpwstr>
  </property>
  <property fmtid="{D5CDD505-2E9C-101B-9397-08002B2CF9AE}" pid="756" name="gd90927f0f6be43f1b4dcd80193dd3783">
    <vt:lpwstr>k343e3fbec0ee4814a6b</vt:lpwstr>
  </property>
  <property fmtid="{D5CDD505-2E9C-101B-9397-08002B2CF9AE}" pid="757" name="g0323cb5561d545acbc6f5f379759c2ab">
    <vt:lpwstr>k255d85de90614cce833</vt:lpwstr>
  </property>
  <property fmtid="{D5CDD505-2E9C-101B-9397-08002B2CF9AE}" pid="758" name="g58855f5a41f8456faa77e058c82d2347">
    <vt:lpwstr>k521f3b8daf7e489da27_F_10</vt:lpwstr>
  </property>
  <property fmtid="{D5CDD505-2E9C-101B-9397-08002B2CF9AE}" pid="759" name="g130f29e426e040f39ad225c690a1c7eb">
    <vt:lpwstr>k2684e625846a4fd1863_F_10</vt:lpwstr>
  </property>
  <property fmtid="{D5CDD505-2E9C-101B-9397-08002B2CF9AE}" pid="760" name="g7f204aa5af544df6a5e3ad2f99c34ee1">
    <vt:lpwstr>k0f3f0f44fd2a4d25933_F_10</vt:lpwstr>
  </property>
  <property fmtid="{D5CDD505-2E9C-101B-9397-08002B2CF9AE}" pid="761" name="g6b9b0f3c7b434766a756ab4bd93d8339">
    <vt:lpwstr>k03a41d8a4f064204957_F_10</vt:lpwstr>
  </property>
  <property fmtid="{D5CDD505-2E9C-101B-9397-08002B2CF9AE}" pid="762" name="ged4f81e2b9b14ba8aa41e89a2c93a1df">
    <vt:lpwstr>kb6660bc651714697bf6_F_10</vt:lpwstr>
  </property>
  <property fmtid="{D5CDD505-2E9C-101B-9397-08002B2CF9AE}" pid="763" name="gdc9ae02adb0b4da18b9d6ea7104351b0">
    <vt:lpwstr>k28e271e0f4c34a839d3_F_10</vt:lpwstr>
  </property>
  <property fmtid="{D5CDD505-2E9C-101B-9397-08002B2CF9AE}" pid="764" name="g85143dc1a62e4aecba278d647a106f99">
    <vt:lpwstr>k6199063af1dd446fa9b_F_10</vt:lpwstr>
  </property>
  <property fmtid="{D5CDD505-2E9C-101B-9397-08002B2CF9AE}" pid="765" name="gb5f703389a31482fb2f6d0c1b97fe70d">
    <vt:lpwstr>k17bfe5b75ea54da4b6c_F_10</vt:lpwstr>
  </property>
  <property fmtid="{D5CDD505-2E9C-101B-9397-08002B2CF9AE}" pid="766" name="gac37d110427c49e8bdf4a48b63eff56e">
    <vt:lpwstr>k441d86a7db444453ab5_F_10</vt:lpwstr>
  </property>
  <property fmtid="{D5CDD505-2E9C-101B-9397-08002B2CF9AE}" pid="767" name="g035cf9797cc748cf83491ee40bfdd6db">
    <vt:lpwstr>ka72519845b264fbfa72_F_10</vt:lpwstr>
  </property>
  <property fmtid="{D5CDD505-2E9C-101B-9397-08002B2CF9AE}" pid="768" name="g2de61af062ec47ab8edda90e2251721e">
    <vt:lpwstr>ka181f419b68c49559d2_F_10</vt:lpwstr>
  </property>
  <property fmtid="{D5CDD505-2E9C-101B-9397-08002B2CF9AE}" pid="769" name="gf98f0a7b6d904f4eb11ead90144c9e09">
    <vt:lpwstr>k47c82ca116e04dc080b_F_10</vt:lpwstr>
  </property>
  <property fmtid="{D5CDD505-2E9C-101B-9397-08002B2CF9AE}" pid="770" name="g70497fdf7a7248918b325a8e5f8f52dc">
    <vt:lpwstr>k63bcfbbf547d41e69e9_F_10</vt:lpwstr>
  </property>
  <property fmtid="{D5CDD505-2E9C-101B-9397-08002B2CF9AE}" pid="771" name="g661e25d85dd6479684a88f6553e1750b">
    <vt:lpwstr>k9fe6ed0c385e4569ae9_F_10</vt:lpwstr>
  </property>
  <property fmtid="{D5CDD505-2E9C-101B-9397-08002B2CF9AE}" pid="772" name="gfeb96442fc09488fbc091a9f90b27619">
    <vt:lpwstr>k49b3de7ad8904646b44_F_10</vt:lpwstr>
  </property>
  <property fmtid="{D5CDD505-2E9C-101B-9397-08002B2CF9AE}" pid="773" name="g0d34a20cf02241bf89babc6d71052efc">
    <vt:lpwstr>k640591482b0c47178d7</vt:lpwstr>
  </property>
  <property fmtid="{D5CDD505-2E9C-101B-9397-08002B2CF9AE}" pid="774" name="g3e05ecdd02db4b1aa409486c353f15eb">
    <vt:lpwstr>k8f725e286e214e148a2_F_10</vt:lpwstr>
  </property>
  <property fmtid="{D5CDD505-2E9C-101B-9397-08002B2CF9AE}" pid="775" name="g18d820bbf96e4e4b9b00995f340d0ec7">
    <vt:lpwstr>k9c494b5acbd643da90a</vt:lpwstr>
  </property>
  <property fmtid="{D5CDD505-2E9C-101B-9397-08002B2CF9AE}" pid="776" name="g39b8aa978dec4b038afc1dcc06bbdc4f">
    <vt:lpwstr>k575495bf53254523b94_F_10</vt:lpwstr>
  </property>
  <property fmtid="{D5CDD505-2E9C-101B-9397-08002B2CF9AE}" pid="777" name="g5e6dbec987fe4823b54546dc8c6476f9">
    <vt:lpwstr>k07b7d0a756a84ee8806_X_k49052442f6ab4c84ad4_A_1_F_10</vt:lpwstr>
  </property>
  <property fmtid="{D5CDD505-2E9C-101B-9397-08002B2CF9AE}" pid="778" name="g1054de57bea549e4a7502ca8217a3f4c">
    <vt:lpwstr>k07b7d0a756a84ee8806_X_k49052442f6ab4c84ad4_A_2_F_10</vt:lpwstr>
  </property>
  <property fmtid="{D5CDD505-2E9C-101B-9397-08002B2CF9AE}" pid="779" name="ga374f9ff940345139d694134d6cdabf3">
    <vt:lpwstr>k07b7d0a756a84ee8806_X_k49052442f6ab4c84ad4_A_3_F_10</vt:lpwstr>
  </property>
  <property fmtid="{D5CDD505-2E9C-101B-9397-08002B2CF9AE}" pid="780" name="gc4f6ab57bdb14fb485214276903d2746">
    <vt:lpwstr>k07b7d0a756a84ee8806_X_k49052442f6ab4c84ad4_A_4_F_10</vt:lpwstr>
  </property>
  <property fmtid="{D5CDD505-2E9C-101B-9397-08002B2CF9AE}" pid="781" name="g1bd8375ee22b407ba99106a3f22debb6">
    <vt:lpwstr>k07b7d0a756a84ee8806_X_k49052442f6ab4c84ad4_A_5_F_10</vt:lpwstr>
  </property>
  <property fmtid="{D5CDD505-2E9C-101B-9397-08002B2CF9AE}" pid="782" name="g4a758baf096848d3833f1a1bc0d6b5b0">
    <vt:lpwstr>k07b7d0a756a84ee8806_X_k49052442f6ab4c84ad4_A_6_F_10</vt:lpwstr>
  </property>
  <property fmtid="{D5CDD505-2E9C-101B-9397-08002B2CF9AE}" pid="783" name="g815458bbf55d43baadf1a3c0d895194d">
    <vt:lpwstr>k07b7d0a756a84ee8806_X_k49052442f6ab4c84ad4_A_7_F_10</vt:lpwstr>
  </property>
  <property fmtid="{D5CDD505-2E9C-101B-9397-08002B2CF9AE}" pid="784" name="gf902f6f677c54b3ebb41a18325ae0e0a">
    <vt:lpwstr>k07b7d0a756a84ee8806_X_k49052442f6ab4c84ad4_A_8_F_10</vt:lpwstr>
  </property>
  <property fmtid="{D5CDD505-2E9C-101B-9397-08002B2CF9AE}" pid="785" name="gbb989ebe4684480ab09c453e6d2366ab">
    <vt:lpwstr>k07b7d0a756a84ee8806_X_k49052442f6ab4c84ad4_A_9_F_10</vt:lpwstr>
  </property>
  <property fmtid="{D5CDD505-2E9C-101B-9397-08002B2CF9AE}" pid="786" name="geb2601d932c742d2a08ea360ed7dc885">
    <vt:lpwstr>k07b7d0a756a84ee8806_X_k49052442f6ab4c84ad4_A_10_F_10</vt:lpwstr>
  </property>
  <property fmtid="{D5CDD505-2E9C-101B-9397-08002B2CF9AE}" pid="787" name="gd59deaf954ef49a3b3c2381bd7accdd8">
    <vt:lpwstr>k07b7d0a756a84ee8806_X_kf890b80b4a3a47c9919_A_1_F_10</vt:lpwstr>
  </property>
  <property fmtid="{D5CDD505-2E9C-101B-9397-08002B2CF9AE}" pid="788" name="g411f81c4cefb4161ba202ede602eb4e4">
    <vt:lpwstr>k07b7d0a756a84ee8806_X_kf890b80b4a3a47c9919_A_2_F_10</vt:lpwstr>
  </property>
  <property fmtid="{D5CDD505-2E9C-101B-9397-08002B2CF9AE}" pid="789" name="gbabe71698a5b4c79bcf990f6149aca23">
    <vt:lpwstr>k07b7d0a756a84ee8806_X_kf890b80b4a3a47c9919_A_3_F_10</vt:lpwstr>
  </property>
  <property fmtid="{D5CDD505-2E9C-101B-9397-08002B2CF9AE}" pid="790" name="g12c6c807cd8d45a1afd4109c637c98cb">
    <vt:lpwstr>k07b7d0a756a84ee8806_X_kf890b80b4a3a47c9919_A_4_F_10</vt:lpwstr>
  </property>
  <property fmtid="{D5CDD505-2E9C-101B-9397-08002B2CF9AE}" pid="791" name="ga3a2b26468cf4552acb15eae8fbd314f">
    <vt:lpwstr>k07b7d0a756a84ee8806_X_kf890b80b4a3a47c9919_A_5_F_10</vt:lpwstr>
  </property>
  <property fmtid="{D5CDD505-2E9C-101B-9397-08002B2CF9AE}" pid="792" name="gd32d2b128c424a67a9895a2b874cb3cb">
    <vt:lpwstr>k07b7d0a756a84ee8806_X_kf890b80b4a3a47c9919_A_6_F_10</vt:lpwstr>
  </property>
  <property fmtid="{D5CDD505-2E9C-101B-9397-08002B2CF9AE}" pid="793" name="g239b2d23d4ae4f64b35723a4350612ef">
    <vt:lpwstr>k07b7d0a756a84ee8806_X_kf890b80b4a3a47c9919_A_7_F_10</vt:lpwstr>
  </property>
  <property fmtid="{D5CDD505-2E9C-101B-9397-08002B2CF9AE}" pid="794" name="g3dcf074f2436419db5940fe31e18800a">
    <vt:lpwstr>k07b7d0a756a84ee8806_X_kf890b80b4a3a47c9919_A_8_F_10</vt:lpwstr>
  </property>
  <property fmtid="{D5CDD505-2E9C-101B-9397-08002B2CF9AE}" pid="795" name="g31f5a260206a4ed29cefc0c223059364">
    <vt:lpwstr>k07b7d0a756a84ee8806_X_kf890b80b4a3a47c9919_A_9_F_10</vt:lpwstr>
  </property>
  <property fmtid="{D5CDD505-2E9C-101B-9397-08002B2CF9AE}" pid="796" name="ge48d60b8791b436ab634baf9e86b2994">
    <vt:lpwstr>k07b7d0a756a84ee8806_X_kf890b80b4a3a47c9919_A_10_F_10</vt:lpwstr>
  </property>
  <property fmtid="{D5CDD505-2E9C-101B-9397-08002B2CF9AE}" pid="797" name="g527474734922432d8fc364689075e8ea">
    <vt:lpwstr>k9c494b5acbd643da90a</vt:lpwstr>
  </property>
  <property fmtid="{D5CDD505-2E9C-101B-9397-08002B2CF9AE}" pid="798" name="g20f13ea3bafa4a63a7d81024e3796139">
    <vt:lpwstr>k07b7d0a756a84ee8806_X_kb5da17f88a454a8a886_A_1</vt:lpwstr>
  </property>
  <property fmtid="{D5CDD505-2E9C-101B-9397-08002B2CF9AE}" pid="799" name="gbe27fa4d39004039abb36b8066f25cf9">
    <vt:lpwstr>k07b7d0a756a84ee8806_X_kb5da17f88a454a8a886_A_2</vt:lpwstr>
  </property>
  <property fmtid="{D5CDD505-2E9C-101B-9397-08002B2CF9AE}" pid="800" name="g772bfa82015c4769ba97155f596aef27">
    <vt:lpwstr>k07b7d0a756a84ee8806_X_kb5da17f88a454a8a886_A_3</vt:lpwstr>
  </property>
  <property fmtid="{D5CDD505-2E9C-101B-9397-08002B2CF9AE}" pid="801" name="ga2c322ced81247e9a7190d00f112b676">
    <vt:lpwstr>k07b7d0a756a84ee8806_X_kb5da17f88a454a8a886_A_4</vt:lpwstr>
  </property>
  <property fmtid="{D5CDD505-2E9C-101B-9397-08002B2CF9AE}" pid="802" name="g85a8c3ec99534a5fbf4de7bf09eccb96">
    <vt:lpwstr>k07b7d0a756a84ee8806_X_kb5da17f88a454a8a886_A_5</vt:lpwstr>
  </property>
  <property fmtid="{D5CDD505-2E9C-101B-9397-08002B2CF9AE}" pid="803" name="g9cf19723cd604fad8f892151fc4fa9d9">
    <vt:lpwstr>k07b7d0a756a84ee8806_X_kb5da17f88a454a8a886_A_6</vt:lpwstr>
  </property>
  <property fmtid="{D5CDD505-2E9C-101B-9397-08002B2CF9AE}" pid="804" name="g7f313019e47d4b3ba518d431fc3fce07">
    <vt:lpwstr>k07b7d0a756a84ee8806_X_kb5da17f88a454a8a886_A_7</vt:lpwstr>
  </property>
  <property fmtid="{D5CDD505-2E9C-101B-9397-08002B2CF9AE}" pid="805" name="g5c706e5eacac465c960c188b0eb10d97">
    <vt:lpwstr>k07b7d0a756a84ee8806_X_kb5da17f88a454a8a886_A_8</vt:lpwstr>
  </property>
  <property fmtid="{D5CDD505-2E9C-101B-9397-08002B2CF9AE}" pid="806" name="g73c038f5362a4347b907dcdc3c4e76ba">
    <vt:lpwstr>k07b7d0a756a84ee8806_X_kb5da17f88a454a8a886_A_9</vt:lpwstr>
  </property>
  <property fmtid="{D5CDD505-2E9C-101B-9397-08002B2CF9AE}" pid="807" name="g9ec2352b632d46cab5d1af76b820f6b9">
    <vt:lpwstr>k07b7d0a756a84ee8806_X_kb5da17f88a454a8a886_A_10</vt:lpwstr>
  </property>
  <property fmtid="{D5CDD505-2E9C-101B-9397-08002B2CF9AE}" pid="808" name="g39bce3a14679452085e0d108c1e8c988">
    <vt:lpwstr>k6010d721344f4f20b33</vt:lpwstr>
  </property>
  <property fmtid="{D5CDD505-2E9C-101B-9397-08002B2CF9AE}" pid="809" name="gd68870425ae649198c760c50e136def8">
    <vt:lpwstr>k07b7d0a756a84ee8806_X_k49052442f6ab4c84ad4_A_1_F_10</vt:lpwstr>
  </property>
  <property fmtid="{D5CDD505-2E9C-101B-9397-08002B2CF9AE}" pid="810" name="g56fc6cde5dcc4cbb9ef66b9ec3df731c">
    <vt:lpwstr>k07b7d0a756a84ee8806_X_k49052442f6ab4c84ad4_A_2_F_10</vt:lpwstr>
  </property>
  <property fmtid="{D5CDD505-2E9C-101B-9397-08002B2CF9AE}" pid="811" name="gccaeca03ca90443b8451cee4d0bee6f4">
    <vt:lpwstr>k07b7d0a756a84ee8806_X_k49052442f6ab4c84ad4_A_3_F_10</vt:lpwstr>
  </property>
  <property fmtid="{D5CDD505-2E9C-101B-9397-08002B2CF9AE}" pid="812" name="gbd1be0f9e46c4297b58178b22ca49dab">
    <vt:lpwstr>k07b7d0a756a84ee8806_X_k49052442f6ab4c84ad4_A_4_F_10</vt:lpwstr>
  </property>
  <property fmtid="{D5CDD505-2E9C-101B-9397-08002B2CF9AE}" pid="813" name="g6abe7fe59fcc49d2b48e866e6841367d">
    <vt:lpwstr>k07b7d0a756a84ee8806_X_k49052442f6ab4c84ad4_A_5_F_10</vt:lpwstr>
  </property>
  <property fmtid="{D5CDD505-2E9C-101B-9397-08002B2CF9AE}" pid="814" name="g3b6aff16066c4048bf413cb68fa70b4c">
    <vt:lpwstr>k07b7d0a756a84ee8806_X_k49052442f6ab4c84ad4_A_6_F_10</vt:lpwstr>
  </property>
  <property fmtid="{D5CDD505-2E9C-101B-9397-08002B2CF9AE}" pid="815" name="g5e7e67bb23d647c29b227e25dbd1ae38">
    <vt:lpwstr>k07b7d0a756a84ee8806_X_k49052442f6ab4c84ad4_A_7_F_10</vt:lpwstr>
  </property>
  <property fmtid="{D5CDD505-2E9C-101B-9397-08002B2CF9AE}" pid="816" name="g32a15877e42d46368118bfc8b84d3d4d">
    <vt:lpwstr>k07b7d0a756a84ee8806_X_k49052442f6ab4c84ad4_A_8_F_10</vt:lpwstr>
  </property>
  <property fmtid="{D5CDD505-2E9C-101B-9397-08002B2CF9AE}" pid="817" name="gf76b05dc232543f496a71dbced9db9f7">
    <vt:lpwstr>k07b7d0a756a84ee8806_X_k49052442f6ab4c84ad4_A_9_F_10</vt:lpwstr>
  </property>
  <property fmtid="{D5CDD505-2E9C-101B-9397-08002B2CF9AE}" pid="818" name="gaadc7f5927cb4fa9bfe0751d6ad8a466">
    <vt:lpwstr>k07b7d0a756a84ee8806_X_k49052442f6ab4c84ad4_A_10_F_10</vt:lpwstr>
  </property>
  <property fmtid="{D5CDD505-2E9C-101B-9397-08002B2CF9AE}" pid="819" name="gf4f2d01171b14e928425c649f4e34593">
    <vt:lpwstr>k9d14f76db22441ed947</vt:lpwstr>
  </property>
  <property fmtid="{D5CDD505-2E9C-101B-9397-08002B2CF9AE}" pid="820" name="geeb4318e4d5e435291de372db6287596">
    <vt:lpwstr>kb6be93d6a728443ca00</vt:lpwstr>
  </property>
  <property fmtid="{D5CDD505-2E9C-101B-9397-08002B2CF9AE}" pid="821" name="gaed21d5d02c34b24a775c855281a88c5">
    <vt:lpwstr>k6010d721344f4f20b33</vt:lpwstr>
  </property>
  <property fmtid="{D5CDD505-2E9C-101B-9397-08002B2CF9AE}" pid="822" name="g2b1a74e4a0344f1bab6ccdf9bf167d1a">
    <vt:lpwstr>k255d85de90614cce833</vt:lpwstr>
  </property>
  <property fmtid="{D5CDD505-2E9C-101B-9397-08002B2CF9AE}" pid="823" name="g358b1a94ac3b425a8260d8ca30d2ac9a">
    <vt:lpwstr>k07b7d0a756a84ee8806_X_kead8df01982d4a3187f_A_1</vt:lpwstr>
  </property>
  <property fmtid="{D5CDD505-2E9C-101B-9397-08002B2CF9AE}" pid="824" name="g1e5d06eab12e47618242a08c8526c93c">
    <vt:lpwstr>k07b7d0a756a84ee8806_X_kead8df01982d4a3187f_A_2</vt:lpwstr>
  </property>
  <property fmtid="{D5CDD505-2E9C-101B-9397-08002B2CF9AE}" pid="825" name="ga9fc54e5e4f34c8c8bd11b5c4f1b24a9">
    <vt:lpwstr>k07b7d0a756a84ee8806_X_kead8df01982d4a3187f_A_3</vt:lpwstr>
  </property>
  <property fmtid="{D5CDD505-2E9C-101B-9397-08002B2CF9AE}" pid="826" name="gd4ff2ddac0c2478f9b38d8806fc13e9d">
    <vt:lpwstr>k07b7d0a756a84ee8806_X_kead8df01982d4a3187f_A_4</vt:lpwstr>
  </property>
  <property fmtid="{D5CDD505-2E9C-101B-9397-08002B2CF9AE}" pid="827" name="g026c66702ce44ede98edfcce186c07bf">
    <vt:lpwstr>k07b7d0a756a84ee8806_X_kead8df01982d4a3187f_A_5</vt:lpwstr>
  </property>
  <property fmtid="{D5CDD505-2E9C-101B-9397-08002B2CF9AE}" pid="828" name="g0ee1707a484546e6b7b805ab24e5c024">
    <vt:lpwstr>k07b7d0a756a84ee8806_X_kead8df01982d4a3187f_A_6</vt:lpwstr>
  </property>
  <property fmtid="{D5CDD505-2E9C-101B-9397-08002B2CF9AE}" pid="829" name="gf4e70f910b854b669bd474a54960fb6b">
    <vt:lpwstr>k07b7d0a756a84ee8806_X_kead8df01982d4a3187f_A_7</vt:lpwstr>
  </property>
  <property fmtid="{D5CDD505-2E9C-101B-9397-08002B2CF9AE}" pid="830" name="gcb23c4afba3c4b7695e95f2c486a67b7">
    <vt:lpwstr>k07b7d0a756a84ee8806_X_kead8df01982d4a3187f_A_8</vt:lpwstr>
  </property>
  <property fmtid="{D5CDD505-2E9C-101B-9397-08002B2CF9AE}" pid="831" name="g756e831b98484f1fa166779c31ccdb4e">
    <vt:lpwstr>k07b7d0a756a84ee8806_X_kead8df01982d4a3187f_A_9</vt:lpwstr>
  </property>
  <property fmtid="{D5CDD505-2E9C-101B-9397-08002B2CF9AE}" pid="832" name="g572f9f88cff44fd688790fa6e5572b12">
    <vt:lpwstr>k07b7d0a756a84ee8806_X_kead8df01982d4a3187f_A_10</vt:lpwstr>
  </property>
  <property fmtid="{D5CDD505-2E9C-101B-9397-08002B2CF9AE}" pid="833" name="gfb84cc36ac9e4ddda04246fc116a05ea">
    <vt:lpwstr>k07b7d0a756a84ee8806_X_k39d60a7f91394d1bb18_A_10</vt:lpwstr>
  </property>
  <property fmtid="{D5CDD505-2E9C-101B-9397-08002B2CF9AE}" pid="834" name="g7fd80047bfef4319b0eb3eae897384e3">
    <vt:lpwstr>k07b7d0a756a84ee8806_X_k39d60a7f91394d1bb18_A_9</vt:lpwstr>
  </property>
  <property fmtid="{D5CDD505-2E9C-101B-9397-08002B2CF9AE}" pid="835" name="gcfff4e8c9a75419ab5b50835e24fd0b9">
    <vt:lpwstr>k07b7d0a756a84ee8806_X_k39d60a7f91394d1bb18_A_8</vt:lpwstr>
  </property>
  <property fmtid="{D5CDD505-2E9C-101B-9397-08002B2CF9AE}" pid="836" name="g5eaabeb6b6aa46bfa649daff6131c8b2">
    <vt:lpwstr>k07b7d0a756a84ee8806_X_k39d60a7f91394d1bb18_A_7</vt:lpwstr>
  </property>
  <property fmtid="{D5CDD505-2E9C-101B-9397-08002B2CF9AE}" pid="837" name="g4c1aa3efbcab47a49d951a13dcee94ec">
    <vt:lpwstr>k07b7d0a756a84ee8806_X_k39d60a7f91394d1bb18_A_6</vt:lpwstr>
  </property>
  <property fmtid="{D5CDD505-2E9C-101B-9397-08002B2CF9AE}" pid="838" name="ge606dc0b531442729e369469275d6eeb">
    <vt:lpwstr>k07b7d0a756a84ee8806_X_k39d60a7f91394d1bb18_A_5</vt:lpwstr>
  </property>
  <property fmtid="{D5CDD505-2E9C-101B-9397-08002B2CF9AE}" pid="839" name="g8257779a3ff549bb919ba2030bd9bcef">
    <vt:lpwstr>k07b7d0a756a84ee8806_X_k39d60a7f91394d1bb18_A_4</vt:lpwstr>
  </property>
  <property fmtid="{D5CDD505-2E9C-101B-9397-08002B2CF9AE}" pid="840" name="g781bbc40ebf4493997c200a117960fcb">
    <vt:lpwstr>k07b7d0a756a84ee8806_X_k39d60a7f91394d1bb18_A_3</vt:lpwstr>
  </property>
  <property fmtid="{D5CDD505-2E9C-101B-9397-08002B2CF9AE}" pid="841" name="gb39390d2d85a4120bd7fcf87854d430f">
    <vt:lpwstr>k07b7d0a756a84ee8806_X_k39d60a7f91394d1bb18_A_2</vt:lpwstr>
  </property>
  <property fmtid="{D5CDD505-2E9C-101B-9397-08002B2CF9AE}" pid="842" name="gea7c66400c5a44ad944adc57f6801761">
    <vt:lpwstr>k07b7d0a756a84ee8806_X_k39d60a7f91394d1bb18_A_1</vt:lpwstr>
  </property>
  <property fmtid="{D5CDD505-2E9C-101B-9397-08002B2CF9AE}" pid="843" name="g6df64c7c459a4d8d80af4ce03a15c680">
    <vt:lpwstr>k07b7d0a756a84ee8806_X_kf238c6e8f5e64ab4b50_A_1</vt:lpwstr>
  </property>
  <property fmtid="{D5CDD505-2E9C-101B-9397-08002B2CF9AE}" pid="844" name="g665c7f32cca74447a0c99686468694b2">
    <vt:lpwstr>k07b7d0a756a84ee8806_X_kf238c6e8f5e64ab4b50_A_2</vt:lpwstr>
  </property>
  <property fmtid="{D5CDD505-2E9C-101B-9397-08002B2CF9AE}" pid="845" name="g35d2e3f449c040448b6e07537ee1a073">
    <vt:lpwstr>k07b7d0a756a84ee8806_X_kf238c6e8f5e64ab4b50_A_3</vt:lpwstr>
  </property>
  <property fmtid="{D5CDD505-2E9C-101B-9397-08002B2CF9AE}" pid="846" name="g11a35aca88b747598a1721c799735ada">
    <vt:lpwstr>k07b7d0a756a84ee8806_X_kf238c6e8f5e64ab4b50_A_4</vt:lpwstr>
  </property>
  <property fmtid="{D5CDD505-2E9C-101B-9397-08002B2CF9AE}" pid="847" name="g56a1019c164a4c648a195ab03b0a2135">
    <vt:lpwstr>k07b7d0a756a84ee8806_X_kf238c6e8f5e64ab4b50_A_5</vt:lpwstr>
  </property>
  <property fmtid="{D5CDD505-2E9C-101B-9397-08002B2CF9AE}" pid="848" name="g23eeb5a02cc04e2a93b16f393bb9f1dc">
    <vt:lpwstr>k07b7d0a756a84ee8806_X_kf238c6e8f5e64ab4b50_A_6</vt:lpwstr>
  </property>
  <property fmtid="{D5CDD505-2E9C-101B-9397-08002B2CF9AE}" pid="849" name="g64721049a0f24249a97ce1f3223a0beb">
    <vt:lpwstr>k07b7d0a756a84ee8806_X_kf238c6e8f5e64ab4b50_A_7</vt:lpwstr>
  </property>
  <property fmtid="{D5CDD505-2E9C-101B-9397-08002B2CF9AE}" pid="850" name="gec1b722b72d14c559920b0d077ea7c00">
    <vt:lpwstr>k07b7d0a756a84ee8806_X_kf238c6e8f5e64ab4b50_A_8</vt:lpwstr>
  </property>
  <property fmtid="{D5CDD505-2E9C-101B-9397-08002B2CF9AE}" pid="851" name="g76f29b80c3a04a06b4e400fffda806b3">
    <vt:lpwstr>k07b7d0a756a84ee8806_X_kf238c6e8f5e64ab4b50_A_9</vt:lpwstr>
  </property>
  <property fmtid="{D5CDD505-2E9C-101B-9397-08002B2CF9AE}" pid="852" name="g01eca3c4def44f6b9293dafdd1d2c1ba">
    <vt:lpwstr>k07b7d0a756a84ee8806_X_kf238c6e8f5e64ab4b50_A_10</vt:lpwstr>
  </property>
  <property fmtid="{D5CDD505-2E9C-101B-9397-08002B2CF9AE}" pid="853" name="g4a8c7a3ba7894be79cb014dab5ce53f7">
    <vt:lpwstr>k07b7d0a756a84ee8806_X_k5f41096e0b934ef9b7a_A_10</vt:lpwstr>
  </property>
  <property fmtid="{D5CDD505-2E9C-101B-9397-08002B2CF9AE}" pid="854" name="gf21164c8c8ef4f65a1f9f148fdb5ce10">
    <vt:lpwstr>k07b7d0a756a84ee8806_X_k5f41096e0b934ef9b7a_A_9</vt:lpwstr>
  </property>
  <property fmtid="{D5CDD505-2E9C-101B-9397-08002B2CF9AE}" pid="855" name="gd7472dd0204548d7a57a3afab59bcd64">
    <vt:lpwstr>k07b7d0a756a84ee8806_X_k5f41096e0b934ef9b7a_A_8</vt:lpwstr>
  </property>
  <property fmtid="{D5CDD505-2E9C-101B-9397-08002B2CF9AE}" pid="856" name="g90ed053320ec43b6871a737a26613306">
    <vt:lpwstr>k07b7d0a756a84ee8806_X_k5f41096e0b934ef9b7a_A_7</vt:lpwstr>
  </property>
  <property fmtid="{D5CDD505-2E9C-101B-9397-08002B2CF9AE}" pid="857" name="g2a3cfddaa9874fea9877f53b4f261e02">
    <vt:lpwstr>k07b7d0a756a84ee8806_X_k5f41096e0b934ef9b7a_A_6</vt:lpwstr>
  </property>
  <property fmtid="{D5CDD505-2E9C-101B-9397-08002B2CF9AE}" pid="858" name="g7e19c9da6c894ef1be8f151b5f92b8e7">
    <vt:lpwstr>k07b7d0a756a84ee8806_X_k5f41096e0b934ef9b7a_A_5</vt:lpwstr>
  </property>
  <property fmtid="{D5CDD505-2E9C-101B-9397-08002B2CF9AE}" pid="859" name="g4df749e3739646ef8f28004a5c33da84">
    <vt:lpwstr>k07b7d0a756a84ee8806_X_k5f41096e0b934ef9b7a_A_4</vt:lpwstr>
  </property>
  <property fmtid="{D5CDD505-2E9C-101B-9397-08002B2CF9AE}" pid="860" name="g8567e9bc383c4c22a95f317bc3d068b4">
    <vt:lpwstr>k07b7d0a756a84ee8806_X_k5f41096e0b934ef9b7a_A_3</vt:lpwstr>
  </property>
  <property fmtid="{D5CDD505-2E9C-101B-9397-08002B2CF9AE}" pid="861" name="g963642d43b214f5884cce8a6778a82b7">
    <vt:lpwstr>k07b7d0a756a84ee8806_X_k5f41096e0b934ef9b7a_A_2</vt:lpwstr>
  </property>
  <property fmtid="{D5CDD505-2E9C-101B-9397-08002B2CF9AE}" pid="862" name="g8e572c5995174ba3bcd0dc0d90d327aa">
    <vt:lpwstr>k07b7d0a756a84ee8806_X_k5f41096e0b934ef9b7a_A_1</vt:lpwstr>
  </property>
  <property fmtid="{D5CDD505-2E9C-101B-9397-08002B2CF9AE}" pid="863" name="g57b8da635ad9418ab05deaa0539e2558">
    <vt:lpwstr>k07b7d0a756a84ee8806_X_kab80d1ed608d48a6be0_A_1</vt:lpwstr>
  </property>
  <property fmtid="{D5CDD505-2E9C-101B-9397-08002B2CF9AE}" pid="864" name="g0524b13a1c9b4993b52ebd157e789649">
    <vt:lpwstr>k07b7d0a756a84ee8806_X_kab80d1ed608d48a6be0_A_2</vt:lpwstr>
  </property>
  <property fmtid="{D5CDD505-2E9C-101B-9397-08002B2CF9AE}" pid="865" name="gf6ec0efc186d4168b1ac8238bfec962f">
    <vt:lpwstr>k07b7d0a756a84ee8806_X_kab80d1ed608d48a6be0_A_3</vt:lpwstr>
  </property>
  <property fmtid="{D5CDD505-2E9C-101B-9397-08002B2CF9AE}" pid="866" name="g4f2a84d4b2504a34b88d09c551c92895">
    <vt:lpwstr>k07b7d0a756a84ee8806_X_kab80d1ed608d48a6be0_A_4</vt:lpwstr>
  </property>
  <property fmtid="{D5CDD505-2E9C-101B-9397-08002B2CF9AE}" pid="867" name="g887cbbc721b54d388a27429b9b05d337">
    <vt:lpwstr>k07b7d0a756a84ee8806_X_kab80d1ed608d48a6be0_A_5</vt:lpwstr>
  </property>
  <property fmtid="{D5CDD505-2E9C-101B-9397-08002B2CF9AE}" pid="868" name="g4b6e14a2eb714acf9e59221a99cfc9b9">
    <vt:lpwstr>k07b7d0a756a84ee8806_X_kab80d1ed608d48a6be0_A_6</vt:lpwstr>
  </property>
  <property fmtid="{D5CDD505-2E9C-101B-9397-08002B2CF9AE}" pid="869" name="g0c5a179d37ee42cab25a0791f83297a0">
    <vt:lpwstr>k07b7d0a756a84ee8806_X_kab80d1ed608d48a6be0_A_7</vt:lpwstr>
  </property>
  <property fmtid="{D5CDD505-2E9C-101B-9397-08002B2CF9AE}" pid="870" name="gbe7733457dbb4b8d9d5f371b50431a0e">
    <vt:lpwstr>k07b7d0a756a84ee8806_X_kab80d1ed608d48a6be0_A_8</vt:lpwstr>
  </property>
  <property fmtid="{D5CDD505-2E9C-101B-9397-08002B2CF9AE}" pid="871" name="g37f9d492802b4e17bc2d8d47b3541969">
    <vt:lpwstr>k07b7d0a756a84ee8806_X_kab80d1ed608d48a6be0_A_9</vt:lpwstr>
  </property>
  <property fmtid="{D5CDD505-2E9C-101B-9397-08002B2CF9AE}" pid="872" name="g2e8d69f2a59c4a30ac942db8816c538d">
    <vt:lpwstr>k07b7d0a756a84ee8806_X_kab80d1ed608d48a6be0_A_10</vt:lpwstr>
  </property>
  <property fmtid="{D5CDD505-2E9C-101B-9397-08002B2CF9AE}" pid="873" name="g7e3dacb7f277485f8558bdf669b2358b">
    <vt:lpwstr>k07b7d0a756a84ee8806_X_k9716820580a940b4b3e_A_10</vt:lpwstr>
  </property>
  <property fmtid="{D5CDD505-2E9C-101B-9397-08002B2CF9AE}" pid="874" name="g1af7a3024b7e48a68a849d7b08b83ed5">
    <vt:lpwstr>k07b7d0a756a84ee8806_X_k9716820580a940b4b3e_A_9</vt:lpwstr>
  </property>
  <property fmtid="{D5CDD505-2E9C-101B-9397-08002B2CF9AE}" pid="875" name="ge21e5e2ad9774cdcba4f79b10a0d9f6d">
    <vt:lpwstr>k07b7d0a756a84ee8806_X_k9716820580a940b4b3e_A_8</vt:lpwstr>
  </property>
  <property fmtid="{D5CDD505-2E9C-101B-9397-08002B2CF9AE}" pid="876" name="g8fcfad51f9e146678d032853567cb700">
    <vt:lpwstr>k07b7d0a756a84ee8806_X_k9716820580a940b4b3e_A_7</vt:lpwstr>
  </property>
  <property fmtid="{D5CDD505-2E9C-101B-9397-08002B2CF9AE}" pid="877" name="g1de548022deb4c78a758d644d5078d2b">
    <vt:lpwstr>k07b7d0a756a84ee8806_X_k9716820580a940b4b3e_A_6</vt:lpwstr>
  </property>
  <property fmtid="{D5CDD505-2E9C-101B-9397-08002B2CF9AE}" pid="878" name="gbf052482fe0b444e9a14a9a650238c04">
    <vt:lpwstr>k07b7d0a756a84ee8806_X_k9716820580a940b4b3e_A_5</vt:lpwstr>
  </property>
  <property fmtid="{D5CDD505-2E9C-101B-9397-08002B2CF9AE}" pid="879" name="gb1d5f60837464e1dbfbf62fa51932753">
    <vt:lpwstr>k07b7d0a756a84ee8806_X_k9716820580a940b4b3e_A_4</vt:lpwstr>
  </property>
  <property fmtid="{D5CDD505-2E9C-101B-9397-08002B2CF9AE}" pid="880" name="gb803ad19f65d4b6f9a1d0013694c9ffd">
    <vt:lpwstr>k07b7d0a756a84ee8806_X_k9716820580a940b4b3e_A_3</vt:lpwstr>
  </property>
  <property fmtid="{D5CDD505-2E9C-101B-9397-08002B2CF9AE}" pid="881" name="gc4dd841db17e4e8a8c1d523a038505cf">
    <vt:lpwstr>k07b7d0a756a84ee8806_X_k9716820580a940b4b3e_A_2</vt:lpwstr>
  </property>
  <property fmtid="{D5CDD505-2E9C-101B-9397-08002B2CF9AE}" pid="882" name="gaaf9855feef849bc98c0d6f014c622e6">
    <vt:lpwstr>k07b7d0a756a84ee8806_X_k9716820580a940b4b3e_A_1</vt:lpwstr>
  </property>
  <property fmtid="{D5CDD505-2E9C-101B-9397-08002B2CF9AE}" pid="883" name="g478a9348f4364a3d90c7e97ffd6b0bf7">
    <vt:lpwstr>k07b7d0a756a84ee8806_X_k7f0f6b3ef8a1493b9a5_A_1</vt:lpwstr>
  </property>
  <property fmtid="{D5CDD505-2E9C-101B-9397-08002B2CF9AE}" pid="884" name="g762de036b0b2430b881048c07af6671b">
    <vt:lpwstr>k07b7d0a756a84ee8806_X_k7f0f6b3ef8a1493b9a5_A_2</vt:lpwstr>
  </property>
  <property fmtid="{D5CDD505-2E9C-101B-9397-08002B2CF9AE}" pid="885" name="g0c1f15d2da1c4948a6d7aa737b50a646">
    <vt:lpwstr>k07b7d0a756a84ee8806_X_k7f0f6b3ef8a1493b9a5_A_3</vt:lpwstr>
  </property>
  <property fmtid="{D5CDD505-2E9C-101B-9397-08002B2CF9AE}" pid="886" name="gbeaea9d18e2d4be6bbc5da9c518c3488">
    <vt:lpwstr>k07b7d0a756a84ee8806_X_k7f0f6b3ef8a1493b9a5_A_4</vt:lpwstr>
  </property>
  <property fmtid="{D5CDD505-2E9C-101B-9397-08002B2CF9AE}" pid="887" name="g9dc725d535094f02bdc2c2423c64701e">
    <vt:lpwstr>k07b7d0a756a84ee8806_X_k7f0f6b3ef8a1493b9a5_A_5</vt:lpwstr>
  </property>
  <property fmtid="{D5CDD505-2E9C-101B-9397-08002B2CF9AE}" pid="888" name="gc394681715ca40d0bd98115e48c0ff77">
    <vt:lpwstr>k07b7d0a756a84ee8806_X_k7f0f6b3ef8a1493b9a5_A_6</vt:lpwstr>
  </property>
  <property fmtid="{D5CDD505-2E9C-101B-9397-08002B2CF9AE}" pid="889" name="ge5b77cc8432e43e0af9d8f6a451d7c92">
    <vt:lpwstr>k07b7d0a756a84ee8806_X_k7f0f6b3ef8a1493b9a5_A_7</vt:lpwstr>
  </property>
  <property fmtid="{D5CDD505-2E9C-101B-9397-08002B2CF9AE}" pid="890" name="g685b3f3834f84464afba376906cf64f0">
    <vt:lpwstr>k07b7d0a756a84ee8806_X_k7f0f6b3ef8a1493b9a5_A_8</vt:lpwstr>
  </property>
  <property fmtid="{D5CDD505-2E9C-101B-9397-08002B2CF9AE}" pid="891" name="g6feafc279bc247b19ee834f306719003">
    <vt:lpwstr>k07b7d0a756a84ee8806_X_k7f0f6b3ef8a1493b9a5_A_9</vt:lpwstr>
  </property>
  <property fmtid="{D5CDD505-2E9C-101B-9397-08002B2CF9AE}" pid="892" name="g7ab2adb488eb4262abd54107c784e2ab">
    <vt:lpwstr>k07b7d0a756a84ee8806_X_k7f0f6b3ef8a1493b9a5_A_10</vt:lpwstr>
  </property>
  <property fmtid="{D5CDD505-2E9C-101B-9397-08002B2CF9AE}" pid="893" name="g8e93527066f14de0a068791eef72303f">
    <vt:lpwstr>k07b7d0a756a84ee8806_X_k0e6b3333bbd14e9b995_A_10</vt:lpwstr>
  </property>
  <property fmtid="{D5CDD505-2E9C-101B-9397-08002B2CF9AE}" pid="894" name="g53adc27359af4b11ab52ff11a14c01ab">
    <vt:lpwstr>k07b7d0a756a84ee8806_X_k0e6b3333bbd14e9b995_A_9</vt:lpwstr>
  </property>
  <property fmtid="{D5CDD505-2E9C-101B-9397-08002B2CF9AE}" pid="895" name="gc5a96c33b5354a01b8b03cbba3e01843">
    <vt:lpwstr>k07b7d0a756a84ee8806_X_k0e6b3333bbd14e9b995_A_8</vt:lpwstr>
  </property>
  <property fmtid="{D5CDD505-2E9C-101B-9397-08002B2CF9AE}" pid="896" name="g1d06e77216e345b18776d7f948075b7e">
    <vt:lpwstr>k07b7d0a756a84ee8806_X_k0e6b3333bbd14e9b995_A_7</vt:lpwstr>
  </property>
  <property fmtid="{D5CDD505-2E9C-101B-9397-08002B2CF9AE}" pid="897" name="gf14d1b96d39b455a8db18996c10b2607">
    <vt:lpwstr>k07b7d0a756a84ee8806_X_k0e6b3333bbd14e9b995_A_6</vt:lpwstr>
  </property>
  <property fmtid="{D5CDD505-2E9C-101B-9397-08002B2CF9AE}" pid="898" name="g8cc379cf489249a0a775df2243634bfe">
    <vt:lpwstr>k07b7d0a756a84ee8806_X_k0e6b3333bbd14e9b995_A_5</vt:lpwstr>
  </property>
  <property fmtid="{D5CDD505-2E9C-101B-9397-08002B2CF9AE}" pid="899" name="g643744c6bf5e4c6ea3e7eb91881e93f0">
    <vt:lpwstr>k07b7d0a756a84ee8806_X_k0e6b3333bbd14e9b995_A_4</vt:lpwstr>
  </property>
  <property fmtid="{D5CDD505-2E9C-101B-9397-08002B2CF9AE}" pid="900" name="gbc1ad02802004eb3bc35689196d29deb">
    <vt:lpwstr>k07b7d0a756a84ee8806_X_k0e6b3333bbd14e9b995_A_3</vt:lpwstr>
  </property>
  <property fmtid="{D5CDD505-2E9C-101B-9397-08002B2CF9AE}" pid="901" name="gf60e50ca3ee04e1eb5f229e60e263982">
    <vt:lpwstr>k07b7d0a756a84ee8806_X_k0e6b3333bbd14e9b995_A_2</vt:lpwstr>
  </property>
  <property fmtid="{D5CDD505-2E9C-101B-9397-08002B2CF9AE}" pid="902" name="gb163deb94cb54292a362f2a365b4e86c">
    <vt:lpwstr>k07b7d0a756a84ee8806_X_k0e6b3333bbd14e9b995_A_1</vt:lpwstr>
  </property>
  <property fmtid="{D5CDD505-2E9C-101B-9397-08002B2CF9AE}" pid="903" name="g8ab7ac095dee4e01a65a541e382ce8e4">
    <vt:lpwstr>k3fd284132afc400f8ae</vt:lpwstr>
  </property>
  <property fmtid="{D5CDD505-2E9C-101B-9397-08002B2CF9AE}" pid="904" name="g8fc0ca277a6c43368b00ed0dbafe5ddd">
    <vt:lpwstr>k6981c7524b9d42db99c</vt:lpwstr>
  </property>
  <property fmtid="{D5CDD505-2E9C-101B-9397-08002B2CF9AE}" pid="905" name="gc4225007c9464cacb2cbb1f1900fea1d">
    <vt:lpwstr>k9225ee1e9bf741bf8e7</vt:lpwstr>
  </property>
  <property fmtid="{D5CDD505-2E9C-101B-9397-08002B2CF9AE}" pid="906" name="g34420ea3f5ee4f50aecf0afd9c1e7e1d">
    <vt:lpwstr>k0d77ba6e3cb74a8285d_F_20</vt:lpwstr>
  </property>
  <property fmtid="{D5CDD505-2E9C-101B-9397-08002B2CF9AE}" pid="907" name="g8f045d05ac0a41a3a0d01acf127c90e0">
    <vt:lpwstr>k17a4a6cbb523435d85a_F_23</vt:lpwstr>
  </property>
  <property fmtid="{D5CDD505-2E9C-101B-9397-08002B2CF9AE}" pid="908" name="g7354b2724b8e4ff2aab27c6b149a2b9f">
    <vt:lpwstr>kd9f1220b435d4ceba59</vt:lpwstr>
  </property>
  <property fmtid="{D5CDD505-2E9C-101B-9397-08002B2CF9AE}" pid="909" name="g53b67a4c0f4b47e08005a66e9a92b63e">
    <vt:lpwstr>kb1f0e31b26274038bca</vt:lpwstr>
  </property>
  <property fmtid="{D5CDD505-2E9C-101B-9397-08002B2CF9AE}" pid="910" name="g0305297eb06b4456a7995c0da6193da4">
    <vt:lpwstr>kbb6e19eb287f4092853_F_20</vt:lpwstr>
  </property>
  <property fmtid="{D5CDD505-2E9C-101B-9397-08002B2CF9AE}" pid="911" name="gea3cabf467de45e1aea29ef39a450560">
    <vt:lpwstr>k07b7d0a756a84ee8806_X_kff0887719f7f4b5ea0e_A_1_F_20</vt:lpwstr>
  </property>
  <property fmtid="{D5CDD505-2E9C-101B-9397-08002B2CF9AE}" pid="912" name="g13c642ab234442339d78813186c04bc4">
    <vt:lpwstr>k07b7d0a756a84ee8806_X_kff0887719f7f4b5ea0e_A_2_F_20</vt:lpwstr>
  </property>
  <property fmtid="{D5CDD505-2E9C-101B-9397-08002B2CF9AE}" pid="913" name="g61bb84acde404bb8be3329b729f001a1">
    <vt:lpwstr>k07b7d0a756a84ee8806_X_kff0887719f7f4b5ea0e_A_3_F_20</vt:lpwstr>
  </property>
  <property fmtid="{D5CDD505-2E9C-101B-9397-08002B2CF9AE}" pid="914" name="gc320aeb65a524fc2b0028c6ff85fb36e">
    <vt:lpwstr>k07b7d0a756a84ee8806_X_kff0887719f7f4b5ea0e_A_4_F_20</vt:lpwstr>
  </property>
  <property fmtid="{D5CDD505-2E9C-101B-9397-08002B2CF9AE}" pid="915" name="g4316a5393f594061916d595973cdaffb">
    <vt:lpwstr>k07b7d0a756a84ee8806_X_kff0887719f7f4b5ea0e_A_5_F_20</vt:lpwstr>
  </property>
  <property fmtid="{D5CDD505-2E9C-101B-9397-08002B2CF9AE}" pid="916" name="gf8dc9b420010444ca62f3ad8f0ddec71">
    <vt:lpwstr>k07b7d0a756a84ee8806_X_kff0887719f7f4b5ea0e_A_6_F_20</vt:lpwstr>
  </property>
  <property fmtid="{D5CDD505-2E9C-101B-9397-08002B2CF9AE}" pid="917" name="ga5470d9bc479410cbe098a6a366bf0c2">
    <vt:lpwstr>k07b7d0a756a84ee8806_X_kff0887719f7f4b5ea0e_A_7_F_20</vt:lpwstr>
  </property>
  <property fmtid="{D5CDD505-2E9C-101B-9397-08002B2CF9AE}" pid="918" name="g08cd7d7a4adb446dafb371dd6ea983dc">
    <vt:lpwstr>k07b7d0a756a84ee8806_X_kff0887719f7f4b5ea0e_A_8_F_20</vt:lpwstr>
  </property>
  <property fmtid="{D5CDD505-2E9C-101B-9397-08002B2CF9AE}" pid="919" name="gd8ce31abb9474584b24399b830de530f">
    <vt:lpwstr>k07b7d0a756a84ee8806_X_kff0887719f7f4b5ea0e_A_9_F_20</vt:lpwstr>
  </property>
  <property fmtid="{D5CDD505-2E9C-101B-9397-08002B2CF9AE}" pid="920" name="g392d3586e9a34af7996bafb8a954e895">
    <vt:lpwstr>k07b7d0a756a84ee8806_X_kff0887719f7f4b5ea0e_A_10_F_10</vt:lpwstr>
  </property>
  <property fmtid="{D5CDD505-2E9C-101B-9397-08002B2CF9AE}" pid="921" name="g161fe8081cb042fbbbfb98798c1d55e4">
    <vt:lpwstr>k07b7d0a756a84ee8806_X_k436acf6d4ca04deca92_A_1</vt:lpwstr>
  </property>
  <property fmtid="{D5CDD505-2E9C-101B-9397-08002B2CF9AE}" pid="922" name="g7627222069d94ad397a4a7a9371278b7">
    <vt:lpwstr>k07b7d0a756a84ee8806_X_k436acf6d4ca04deca92_A_2</vt:lpwstr>
  </property>
  <property fmtid="{D5CDD505-2E9C-101B-9397-08002B2CF9AE}" pid="923" name="gf261f508ccd6442cae0ce370b6559114">
    <vt:lpwstr>k07b7d0a756a84ee8806_X_k436acf6d4ca04deca92_A_3</vt:lpwstr>
  </property>
  <property fmtid="{D5CDD505-2E9C-101B-9397-08002B2CF9AE}" pid="924" name="g30b593cb42004557b33419f5536ac312">
    <vt:lpwstr>k07b7d0a756a84ee8806_X_k436acf6d4ca04deca92_A_4</vt:lpwstr>
  </property>
  <property fmtid="{D5CDD505-2E9C-101B-9397-08002B2CF9AE}" pid="925" name="gd79751063bb64b4ebccc2f723d53b947">
    <vt:lpwstr>k07b7d0a756a84ee8806_X_k436acf6d4ca04deca92_A_5</vt:lpwstr>
  </property>
  <property fmtid="{D5CDD505-2E9C-101B-9397-08002B2CF9AE}" pid="926" name="gf240c39f28c74d45acb3bacda3d10066">
    <vt:lpwstr>k07b7d0a756a84ee8806_X_k436acf6d4ca04deca92_A_6</vt:lpwstr>
  </property>
  <property fmtid="{D5CDD505-2E9C-101B-9397-08002B2CF9AE}" pid="927" name="g003c3717c8c24f3b9fa9288898d2f434">
    <vt:lpwstr>k07b7d0a756a84ee8806_X_k436acf6d4ca04deca92_A_7</vt:lpwstr>
  </property>
  <property fmtid="{D5CDD505-2E9C-101B-9397-08002B2CF9AE}" pid="928" name="g356b90b6bf4347a9a79acc482cec6212">
    <vt:lpwstr>k07b7d0a756a84ee8806_X_k436acf6d4ca04deca92_A_8</vt:lpwstr>
  </property>
  <property fmtid="{D5CDD505-2E9C-101B-9397-08002B2CF9AE}" pid="929" name="g573a22a5d90a432bb08ab49e2b95b1ac">
    <vt:lpwstr>k07b7d0a756a84ee8806_X_k436acf6d4ca04deca92_A_9</vt:lpwstr>
  </property>
  <property fmtid="{D5CDD505-2E9C-101B-9397-08002B2CF9AE}" pid="930" name="gd6dba6e2ba8d449b9667588025d10b08">
    <vt:lpwstr>k07b7d0a756a84ee8806_X_k436acf6d4ca04deca92_A_10</vt:lpwstr>
  </property>
  <property fmtid="{D5CDD505-2E9C-101B-9397-08002B2CF9AE}" pid="931" name="g269a21692ccf4e7ca183d363dbde2486">
    <vt:lpwstr>k07b7d0a756a84ee8806_X_kad0451e8119d4d0fa93_A_1_F_10</vt:lpwstr>
  </property>
  <property fmtid="{D5CDD505-2E9C-101B-9397-08002B2CF9AE}" pid="932" name="gc13cf67198d24320baa2c06dc318f170">
    <vt:lpwstr>k07b7d0a756a84ee8806_X_kad0451e8119d4d0fa93_A_2_F_10</vt:lpwstr>
  </property>
  <property fmtid="{D5CDD505-2E9C-101B-9397-08002B2CF9AE}" pid="933" name="gcdccccf61e43487cac1df41ad2ad4f78">
    <vt:lpwstr>k07b7d0a756a84ee8806_X_kad0451e8119d4d0fa93_A_3_F_10</vt:lpwstr>
  </property>
  <property fmtid="{D5CDD505-2E9C-101B-9397-08002B2CF9AE}" pid="934" name="g8a367752baa240c7b179bace594a7a95">
    <vt:lpwstr>k07b7d0a756a84ee8806_X_kad0451e8119d4d0fa93_A_4_F_10</vt:lpwstr>
  </property>
  <property fmtid="{D5CDD505-2E9C-101B-9397-08002B2CF9AE}" pid="935" name="g474a42dd3d544a4c88dcac627a240710">
    <vt:lpwstr>k07b7d0a756a84ee8806_X_kad0451e8119d4d0fa93_A_5_F_10</vt:lpwstr>
  </property>
  <property fmtid="{D5CDD505-2E9C-101B-9397-08002B2CF9AE}" pid="936" name="g60fec68fe4dd4a7a9e72530ba1e2d76e">
    <vt:lpwstr>k07b7d0a756a84ee8806_X_kad0451e8119d4d0fa93_A_6_F_10</vt:lpwstr>
  </property>
  <property fmtid="{D5CDD505-2E9C-101B-9397-08002B2CF9AE}" pid="937" name="g79c1310b50ba42c8b8a81dfb1b259252">
    <vt:lpwstr>k07b7d0a756a84ee8806_X_kad0451e8119d4d0fa93_A_7_F_10</vt:lpwstr>
  </property>
  <property fmtid="{D5CDD505-2E9C-101B-9397-08002B2CF9AE}" pid="938" name="g3e9cd11bef414c80a6f7b50d1b8ca68b">
    <vt:lpwstr>k07b7d0a756a84ee8806_X_kad0451e8119d4d0fa93_A_8_F_10</vt:lpwstr>
  </property>
  <property fmtid="{D5CDD505-2E9C-101B-9397-08002B2CF9AE}" pid="939" name="gde1aff9184ce47a3a46ce01bb0c6261a">
    <vt:lpwstr>k07b7d0a756a84ee8806_X_kad0451e8119d4d0fa93_A_9_F_10</vt:lpwstr>
  </property>
  <property fmtid="{D5CDD505-2E9C-101B-9397-08002B2CF9AE}" pid="940" name="gef032f831f344886bca7b557ace57e2b">
    <vt:lpwstr>k07b7d0a756a84ee8806_X_kad0451e8119d4d0fa93_A_10_F_10</vt:lpwstr>
  </property>
  <property fmtid="{D5CDD505-2E9C-101B-9397-08002B2CF9AE}" pid="941" name="g94ccdfc31f7d466fb7cf0590281ab45d">
    <vt:lpwstr>k07b7d0a756a84ee8806_X_ke82dd4b95d0d445484b_A_1_F_10</vt:lpwstr>
  </property>
  <property fmtid="{D5CDD505-2E9C-101B-9397-08002B2CF9AE}" pid="942" name="g1a6b614f00bd46b3a9136c69e9817bdc">
    <vt:lpwstr>k07b7d0a756a84ee8806_X_ke82dd4b95d0d445484b_A_2_F_10</vt:lpwstr>
  </property>
  <property fmtid="{D5CDD505-2E9C-101B-9397-08002B2CF9AE}" pid="943" name="g421736bd4fb84bd0bcc19595755048ac">
    <vt:lpwstr>k07b7d0a756a84ee8806_X_ke82dd4b95d0d445484b_A_3_F_10</vt:lpwstr>
  </property>
  <property fmtid="{D5CDD505-2E9C-101B-9397-08002B2CF9AE}" pid="944" name="g9b34e4972d5a4dcc8e72874589925d86">
    <vt:lpwstr>k07b7d0a756a84ee8806_X_ke82dd4b95d0d445484b_A_4_F_10</vt:lpwstr>
  </property>
  <property fmtid="{D5CDD505-2E9C-101B-9397-08002B2CF9AE}" pid="945" name="g00d50504c8f442c1881eda068e202ec6">
    <vt:lpwstr>k07b7d0a756a84ee8806_X_ke82dd4b95d0d445484b_A_5_F_10</vt:lpwstr>
  </property>
  <property fmtid="{D5CDD505-2E9C-101B-9397-08002B2CF9AE}" pid="946" name="g6dfad67c177a4586a050d320a66155ff">
    <vt:lpwstr>k07b7d0a756a84ee8806_X_ke82dd4b95d0d445484b_A_6_F_10</vt:lpwstr>
  </property>
  <property fmtid="{D5CDD505-2E9C-101B-9397-08002B2CF9AE}" pid="947" name="gae6e087a7f9b427a9516795cb5e4a606">
    <vt:lpwstr>k07b7d0a756a84ee8806_X_ke82dd4b95d0d445484b_A_7_F_10</vt:lpwstr>
  </property>
  <property fmtid="{D5CDD505-2E9C-101B-9397-08002B2CF9AE}" pid="948" name="gbabfb9a0b91c40a69ada9ec0b8f99c24">
    <vt:lpwstr>k07b7d0a756a84ee8806_X_ke82dd4b95d0d445484b_A_8_F_10</vt:lpwstr>
  </property>
  <property fmtid="{D5CDD505-2E9C-101B-9397-08002B2CF9AE}" pid="949" name="g2dfad85979614e2baf3e9bb3dd5ff38f">
    <vt:lpwstr>k07b7d0a756a84ee8806_X_ke82dd4b95d0d445484b_A_9_F_10</vt:lpwstr>
  </property>
  <property fmtid="{D5CDD505-2E9C-101B-9397-08002B2CF9AE}" pid="950" name="gb789df86a17d48a49060ea781d883d14">
    <vt:lpwstr>k07b7d0a756a84ee8806_X_ke82dd4b95d0d445484b_A_10_F_10</vt:lpwstr>
  </property>
  <property fmtid="{D5CDD505-2E9C-101B-9397-08002B2CF9AE}" pid="951" name="g273f400bd36342109adf8a030ea52784">
    <vt:lpwstr>k07b7d0a756a84ee8806_X_k36c7c5f856b0477da3f_A_1_F_10</vt:lpwstr>
  </property>
  <property fmtid="{D5CDD505-2E9C-101B-9397-08002B2CF9AE}" pid="952" name="gbba54098097c4b58ae56b4ee5625e711">
    <vt:lpwstr>k07b7d0a756a84ee8806_X_k36c7c5f856b0477da3f_A_2_F_10</vt:lpwstr>
  </property>
  <property fmtid="{D5CDD505-2E9C-101B-9397-08002B2CF9AE}" pid="953" name="ga7b3a19372dc44489e4f32b620a4ddb0">
    <vt:lpwstr>k07b7d0a756a84ee8806_X_k36c7c5f856b0477da3f_A_3_F_10</vt:lpwstr>
  </property>
  <property fmtid="{D5CDD505-2E9C-101B-9397-08002B2CF9AE}" pid="954" name="g580cbbc272404b5c8c60087dcaabd9cf">
    <vt:lpwstr>k07b7d0a756a84ee8806_X_k36c7c5f856b0477da3f_A_4_F_10</vt:lpwstr>
  </property>
  <property fmtid="{D5CDD505-2E9C-101B-9397-08002B2CF9AE}" pid="955" name="gb70f63ffe4f1450cb8cd6a6829daaca9">
    <vt:lpwstr>k07b7d0a756a84ee8806_X_k36c7c5f856b0477da3f_A_5_F_10</vt:lpwstr>
  </property>
  <property fmtid="{D5CDD505-2E9C-101B-9397-08002B2CF9AE}" pid="956" name="g831ea287bae449be9debd1d4dbb75274">
    <vt:lpwstr>k07b7d0a756a84ee8806_X_k36c7c5f856b0477da3f_A_6_F_10</vt:lpwstr>
  </property>
  <property fmtid="{D5CDD505-2E9C-101B-9397-08002B2CF9AE}" pid="957" name="g65b7180710b243f8bb0b073b449cf751">
    <vt:lpwstr>k07b7d0a756a84ee8806_X_k36c7c5f856b0477da3f_A_7_F_10</vt:lpwstr>
  </property>
  <property fmtid="{D5CDD505-2E9C-101B-9397-08002B2CF9AE}" pid="958" name="g4d022e46c28947709fffc3536944cf94">
    <vt:lpwstr>k07b7d0a756a84ee8806_X_k36c7c5f856b0477da3f_A_8_F_10</vt:lpwstr>
  </property>
  <property fmtid="{D5CDD505-2E9C-101B-9397-08002B2CF9AE}" pid="959" name="g10325f94cc554b8382b2fc709617c627">
    <vt:lpwstr>k07b7d0a756a84ee8806_X_k36c7c5f856b0477da3f_A_9_F_10</vt:lpwstr>
  </property>
  <property fmtid="{D5CDD505-2E9C-101B-9397-08002B2CF9AE}" pid="960" name="g46f8efadeb32465898d8f567ca82ad09">
    <vt:lpwstr>k07b7d0a756a84ee8806_X_k36c7c5f856b0477da3f_A_10_F_10</vt:lpwstr>
  </property>
  <property fmtid="{D5CDD505-2E9C-101B-9397-08002B2CF9AE}" pid="961" name="g13de0bc4b1b8443b892a27953a174521">
    <vt:lpwstr>k07b7d0a756a84ee8806_X_k8c1eb0f9d4f042f894f_A_1_F_10</vt:lpwstr>
  </property>
  <property fmtid="{D5CDD505-2E9C-101B-9397-08002B2CF9AE}" pid="962" name="g21b4ace7b7b844c5909d126a828598ba">
    <vt:lpwstr>k07b7d0a756a84ee8806_X_k8c1eb0f9d4f042f894f_A_2_F_10</vt:lpwstr>
  </property>
  <property fmtid="{D5CDD505-2E9C-101B-9397-08002B2CF9AE}" pid="963" name="gf60f90dc64db4fd886fa07d46446304b">
    <vt:lpwstr>k07b7d0a756a84ee8806_X_k8c1eb0f9d4f042f894f_A_3_F_10</vt:lpwstr>
  </property>
  <property fmtid="{D5CDD505-2E9C-101B-9397-08002B2CF9AE}" pid="964" name="g91ae9ef4174a43328d61647b9759cf0c">
    <vt:lpwstr>k07b7d0a756a84ee8806_X_k8c1eb0f9d4f042f894f_A_4_F_10</vt:lpwstr>
  </property>
  <property fmtid="{D5CDD505-2E9C-101B-9397-08002B2CF9AE}" pid="965" name="gbc4cad38559045688e81c9638cbe2714">
    <vt:lpwstr>k07b7d0a756a84ee8806_X_k8c1eb0f9d4f042f894f_A_5_F_10</vt:lpwstr>
  </property>
  <property fmtid="{D5CDD505-2E9C-101B-9397-08002B2CF9AE}" pid="966" name="gc4d7769e80a64ae182229b1c67fda679">
    <vt:lpwstr>k07b7d0a756a84ee8806_X_k8c1eb0f9d4f042f894f_A_6_F_10</vt:lpwstr>
  </property>
  <property fmtid="{D5CDD505-2E9C-101B-9397-08002B2CF9AE}" pid="967" name="gec3dafa9969a41c28f5065092d504560">
    <vt:lpwstr>k07b7d0a756a84ee8806_X_k8c1eb0f9d4f042f894f_A_7_F_10</vt:lpwstr>
  </property>
  <property fmtid="{D5CDD505-2E9C-101B-9397-08002B2CF9AE}" pid="968" name="g4ee1ddb1cd8b42c5a4972d4eb96be756">
    <vt:lpwstr>k07b7d0a756a84ee8806_X_k8c1eb0f9d4f042f894f_A_8_F_10</vt:lpwstr>
  </property>
  <property fmtid="{D5CDD505-2E9C-101B-9397-08002B2CF9AE}" pid="969" name="gb6dd7435e0434fcdb60d073ff2a159f9">
    <vt:lpwstr>k07b7d0a756a84ee8806_X_k8c1eb0f9d4f042f894f_A_9_F_10</vt:lpwstr>
  </property>
  <property fmtid="{D5CDD505-2E9C-101B-9397-08002B2CF9AE}" pid="970" name="g0f0a2bd15e6e41bcbf57b3e8ec262770">
    <vt:lpwstr>k07b7d0a756a84ee8806_X_k8c1eb0f9d4f042f894f_A_10_F_10</vt:lpwstr>
  </property>
  <property fmtid="{D5CDD505-2E9C-101B-9397-08002B2CF9AE}" pid="971" name="ga2600780b4194e5981472eb2f6fc7f09">
    <vt:lpwstr>k07b7d0a756a84ee8806_X_kd68ec63420ed45a49df_A_1_F_10</vt:lpwstr>
  </property>
  <property fmtid="{D5CDD505-2E9C-101B-9397-08002B2CF9AE}" pid="972" name="g4e04f62f4569475ca5bd54ae42699565">
    <vt:lpwstr>k07b7d0a756a84ee8806_X_kd68ec63420ed45a49df_A_2_F_10</vt:lpwstr>
  </property>
  <property fmtid="{D5CDD505-2E9C-101B-9397-08002B2CF9AE}" pid="973" name="g79432943a4cf434fb3b36f279048cf77">
    <vt:lpwstr>k07b7d0a756a84ee8806_X_kd68ec63420ed45a49df_A_3_F_10</vt:lpwstr>
  </property>
  <property fmtid="{D5CDD505-2E9C-101B-9397-08002B2CF9AE}" pid="974" name="ga03a765f42394595ae2a80fe98d8a952">
    <vt:lpwstr>k07b7d0a756a84ee8806_X_kd68ec63420ed45a49df_A_4_F_10</vt:lpwstr>
  </property>
  <property fmtid="{D5CDD505-2E9C-101B-9397-08002B2CF9AE}" pid="975" name="g1226986c49014e5d82e22a1e75cbbae5">
    <vt:lpwstr>k07b7d0a756a84ee8806_X_kd68ec63420ed45a49df_A_5_F_10</vt:lpwstr>
  </property>
  <property fmtid="{D5CDD505-2E9C-101B-9397-08002B2CF9AE}" pid="976" name="g7882c6661d4249888ec2c24b5c2de2b5">
    <vt:lpwstr>k07b7d0a756a84ee8806_X_kd68ec63420ed45a49df_A_6_F_10</vt:lpwstr>
  </property>
  <property fmtid="{D5CDD505-2E9C-101B-9397-08002B2CF9AE}" pid="977" name="g916c52dbd9034a1396e9648fe6673b66">
    <vt:lpwstr>k07b7d0a756a84ee8806_X_kd68ec63420ed45a49df_A_7_F_10</vt:lpwstr>
  </property>
  <property fmtid="{D5CDD505-2E9C-101B-9397-08002B2CF9AE}" pid="978" name="gda3693681fb34464a3b912f99310baac">
    <vt:lpwstr>k07b7d0a756a84ee8806_X_kd68ec63420ed45a49df_A_8_F_10</vt:lpwstr>
  </property>
  <property fmtid="{D5CDD505-2E9C-101B-9397-08002B2CF9AE}" pid="979" name="g970b06d221a04cf3b42ac11cfaf8d965">
    <vt:lpwstr>k07b7d0a756a84ee8806_X_kd68ec63420ed45a49df_A_9_F_10</vt:lpwstr>
  </property>
  <property fmtid="{D5CDD505-2E9C-101B-9397-08002B2CF9AE}" pid="980" name="g2f506811a2504abc967bbced3939f380">
    <vt:lpwstr>k07b7d0a756a84ee8806_X_kd68ec63420ed45a49df_A_10_F_10</vt:lpwstr>
  </property>
  <property fmtid="{D5CDD505-2E9C-101B-9397-08002B2CF9AE}" pid="981" name="g30deebad0d734faaaa302e242f5cb5f8">
    <vt:lpwstr>k07b7d0a756a84ee8806_X_k872ff1a9770e4afe932_A_1_F_10</vt:lpwstr>
  </property>
  <property fmtid="{D5CDD505-2E9C-101B-9397-08002B2CF9AE}" pid="982" name="gfe750775383d407788d7b30ff3232cc0">
    <vt:lpwstr>k07b7d0a756a84ee8806_X_k872ff1a9770e4afe932_A_2_F_10</vt:lpwstr>
  </property>
  <property fmtid="{D5CDD505-2E9C-101B-9397-08002B2CF9AE}" pid="983" name="g310af732c1ba491fac59c0703449e750">
    <vt:lpwstr>k07b7d0a756a84ee8806_X_k872ff1a9770e4afe932_A_3_F_10</vt:lpwstr>
  </property>
  <property fmtid="{D5CDD505-2E9C-101B-9397-08002B2CF9AE}" pid="984" name="g9e88176fbc4e41408b9f394b466649ef">
    <vt:lpwstr>k07b7d0a756a84ee8806_X_k872ff1a9770e4afe932_A_4_F_10</vt:lpwstr>
  </property>
  <property fmtid="{D5CDD505-2E9C-101B-9397-08002B2CF9AE}" pid="985" name="g37046c2a362046deac05373f2644c396">
    <vt:lpwstr>k07b7d0a756a84ee8806_X_k872ff1a9770e4afe932_A_5_F_10</vt:lpwstr>
  </property>
  <property fmtid="{D5CDD505-2E9C-101B-9397-08002B2CF9AE}" pid="986" name="g890666f8266648ad84d96bc6028d3b02">
    <vt:lpwstr>k07b7d0a756a84ee8806_X_k872ff1a9770e4afe932_A_6_F_10</vt:lpwstr>
  </property>
  <property fmtid="{D5CDD505-2E9C-101B-9397-08002B2CF9AE}" pid="987" name="g33654120166445a6877aaf7d9642ec59">
    <vt:lpwstr>k07b7d0a756a84ee8806_X_k872ff1a9770e4afe932_A_7_F_10</vt:lpwstr>
  </property>
  <property fmtid="{D5CDD505-2E9C-101B-9397-08002B2CF9AE}" pid="988" name="g6fbed1d7d61b4fdb959bae98381403dd">
    <vt:lpwstr>k07b7d0a756a84ee8806_X_k872ff1a9770e4afe932_A_8_F_10</vt:lpwstr>
  </property>
  <property fmtid="{D5CDD505-2E9C-101B-9397-08002B2CF9AE}" pid="989" name="gbd04e52c8f4c464ca381cebb21963e7e">
    <vt:lpwstr>k07b7d0a756a84ee8806_X_k872ff1a9770e4afe932_A_9_F_10</vt:lpwstr>
  </property>
  <property fmtid="{D5CDD505-2E9C-101B-9397-08002B2CF9AE}" pid="990" name="g49efc25a9d3f412eb4ada17bfdf421a6">
    <vt:lpwstr>k07b7d0a756a84ee8806_X_k872ff1a9770e4afe932_A_10_F_10</vt:lpwstr>
  </property>
  <property fmtid="{D5CDD505-2E9C-101B-9397-08002B2CF9AE}" pid="991" name="g0ba4515c684e4c808a85f40a6a0147c8">
    <vt:lpwstr>k07b7d0a756a84ee8806_X_ka1a577907eb74f0b910_A_1_F_10</vt:lpwstr>
  </property>
  <property fmtid="{D5CDD505-2E9C-101B-9397-08002B2CF9AE}" pid="992" name="gaf0ceaa5fd0e466c85652f6e64326cca">
    <vt:lpwstr>k07b7d0a756a84ee8806_X_ka1a577907eb74f0b910_A_2_F_10</vt:lpwstr>
  </property>
  <property fmtid="{D5CDD505-2E9C-101B-9397-08002B2CF9AE}" pid="993" name="ga7c6eb74992244729ba7fba7c01c066a">
    <vt:lpwstr>k07b7d0a756a84ee8806_X_ka1a577907eb74f0b910_A_3_F_10</vt:lpwstr>
  </property>
  <property fmtid="{D5CDD505-2E9C-101B-9397-08002B2CF9AE}" pid="994" name="g2209cd0ac2ef4a4690a5ca9bb148c0d7">
    <vt:lpwstr>k07b7d0a756a84ee8806_X_ka1a577907eb74f0b910_A_4_F_10</vt:lpwstr>
  </property>
  <property fmtid="{D5CDD505-2E9C-101B-9397-08002B2CF9AE}" pid="995" name="g947c1b897d31407a9997a6b7d748a580">
    <vt:lpwstr>k07b7d0a756a84ee8806_X_ka1a577907eb74f0b910_A_5_F_10</vt:lpwstr>
  </property>
  <property fmtid="{D5CDD505-2E9C-101B-9397-08002B2CF9AE}" pid="996" name="g6938276dfa6e494d9a86668d9d0a3b9c">
    <vt:lpwstr>k07b7d0a756a84ee8806_X_ka1a577907eb74f0b910_A_6_F_10</vt:lpwstr>
  </property>
  <property fmtid="{D5CDD505-2E9C-101B-9397-08002B2CF9AE}" pid="997" name="g308bdf1f4ecb4ce28169197d9ff8e1c0">
    <vt:lpwstr>k07b7d0a756a84ee8806_X_ka1a577907eb74f0b910_A_7_F_10</vt:lpwstr>
  </property>
  <property fmtid="{D5CDD505-2E9C-101B-9397-08002B2CF9AE}" pid="998" name="g8b47a1c1feeb4a0d8395b0dc7d2fb325">
    <vt:lpwstr>k07b7d0a756a84ee8806_X_ka1a577907eb74f0b910_A_8_F_10</vt:lpwstr>
  </property>
  <property fmtid="{D5CDD505-2E9C-101B-9397-08002B2CF9AE}" pid="999" name="g50fa81ecc7ad4465a6f268ce3b277143">
    <vt:lpwstr>k07b7d0a756a84ee8806_X_ka1a577907eb74f0b910_A_9_F_10</vt:lpwstr>
  </property>
  <property fmtid="{D5CDD505-2E9C-101B-9397-08002B2CF9AE}" pid="1000" name="g8dceee2c184d4a529216c0a80f195e64">
    <vt:lpwstr>k07b7d0a756a84ee8806_X_ka1a577907eb74f0b910_A_10_F_10</vt:lpwstr>
  </property>
  <property fmtid="{D5CDD505-2E9C-101B-9397-08002B2CF9AE}" pid="1001" name="g4af3705cbf514e0880698c814fcc5815">
    <vt:lpwstr>k07b7d0a756a84ee8806_X_k70d694475efa4684a1c_A_1_F_10</vt:lpwstr>
  </property>
  <property fmtid="{D5CDD505-2E9C-101B-9397-08002B2CF9AE}" pid="1002" name="ge89851f4c0e14875bf79e72a9caf6045">
    <vt:lpwstr>k07b7d0a756a84ee8806_X_k70d694475efa4684a1c_A_2_F_10</vt:lpwstr>
  </property>
  <property fmtid="{D5CDD505-2E9C-101B-9397-08002B2CF9AE}" pid="1003" name="gf00054e6e3594de5b0768d2874fd3284">
    <vt:lpwstr>k07b7d0a756a84ee8806_X_k70d694475efa4684a1c_A_3_F_10</vt:lpwstr>
  </property>
  <property fmtid="{D5CDD505-2E9C-101B-9397-08002B2CF9AE}" pid="1004" name="g30436399db53494688b7bc2aa1e9745c">
    <vt:lpwstr>k07b7d0a756a84ee8806_X_k70d694475efa4684a1c_A_4_F_10</vt:lpwstr>
  </property>
  <property fmtid="{D5CDD505-2E9C-101B-9397-08002B2CF9AE}" pid="1005" name="g7242d016e94e45f4afa822996ee5db8e">
    <vt:lpwstr>k07b7d0a756a84ee8806_X_k70d694475efa4684a1c_A_5_F_10</vt:lpwstr>
  </property>
  <property fmtid="{D5CDD505-2E9C-101B-9397-08002B2CF9AE}" pid="1006" name="g8e2a50ce361540709a5c6943e0ff3b51">
    <vt:lpwstr>k07b7d0a756a84ee8806_X_k70d694475efa4684a1c_A_6_F_10</vt:lpwstr>
  </property>
  <property fmtid="{D5CDD505-2E9C-101B-9397-08002B2CF9AE}" pid="1007" name="gd2fc479d5daf447d81f3f108b7a27162">
    <vt:lpwstr>k07b7d0a756a84ee8806_X_k70d694475efa4684a1c_A_7_F_10</vt:lpwstr>
  </property>
  <property fmtid="{D5CDD505-2E9C-101B-9397-08002B2CF9AE}" pid="1008" name="g4232d769263a442b9fbe9d1e42ab1175">
    <vt:lpwstr>k07b7d0a756a84ee8806_X_k70d694475efa4684a1c_A_8_F_10</vt:lpwstr>
  </property>
  <property fmtid="{D5CDD505-2E9C-101B-9397-08002B2CF9AE}" pid="1009" name="ge2d296422c4c470dbad7e032bb26b5ce">
    <vt:lpwstr>k07b7d0a756a84ee8806_X_k70d694475efa4684a1c_A_9_F_10</vt:lpwstr>
  </property>
  <property fmtid="{D5CDD505-2E9C-101B-9397-08002B2CF9AE}" pid="1010" name="gd1104ab43bee4b29aaaefaeeac426f69">
    <vt:lpwstr>k07b7d0a756a84ee8806_X_k70d694475efa4684a1c_A_10_F_10</vt:lpwstr>
  </property>
  <property fmtid="{D5CDD505-2E9C-101B-9397-08002B2CF9AE}" pid="1011" name="g86d4e8bf5fd24e77969f8ac52d175f05">
    <vt:lpwstr>k07b7d0a756a84ee8806_X_kf1321ed6af4940b6868_A_10</vt:lpwstr>
  </property>
  <property fmtid="{D5CDD505-2E9C-101B-9397-08002B2CF9AE}" pid="1012" name="g2b072712f555494e9a82506d4a568100">
    <vt:lpwstr>k07b7d0a756a84ee8806_X_kf1321ed6af4940b6868_A_9</vt:lpwstr>
  </property>
  <property fmtid="{D5CDD505-2E9C-101B-9397-08002B2CF9AE}" pid="1013" name="gaf87f8f221de41c3a440cfb537949601">
    <vt:lpwstr>k07b7d0a756a84ee8806_X_kf1321ed6af4940b6868_A_8</vt:lpwstr>
  </property>
  <property fmtid="{D5CDD505-2E9C-101B-9397-08002B2CF9AE}" pid="1014" name="ga4bc33e4a4f34c97b049de8540e68183">
    <vt:lpwstr>k07b7d0a756a84ee8806_X_kf1321ed6af4940b6868_A_7</vt:lpwstr>
  </property>
  <property fmtid="{D5CDD505-2E9C-101B-9397-08002B2CF9AE}" pid="1015" name="gb53bea7deec64aff8815cf81d60ed395">
    <vt:lpwstr>k07b7d0a756a84ee8806_X_kf1321ed6af4940b6868_A_6</vt:lpwstr>
  </property>
  <property fmtid="{D5CDD505-2E9C-101B-9397-08002B2CF9AE}" pid="1016" name="g18ee8254d3464f548b2502b341bbd0d8">
    <vt:lpwstr>k07b7d0a756a84ee8806_X_kf1321ed6af4940b6868_A_5</vt:lpwstr>
  </property>
  <property fmtid="{D5CDD505-2E9C-101B-9397-08002B2CF9AE}" pid="1017" name="g91bdc60eeff84083b452acecba1d8779">
    <vt:lpwstr>k07b7d0a756a84ee8806_X_kf1321ed6af4940b6868_A_4</vt:lpwstr>
  </property>
  <property fmtid="{D5CDD505-2E9C-101B-9397-08002B2CF9AE}" pid="1018" name="g812feb9331b841f598b14bc0743855b3">
    <vt:lpwstr>k07b7d0a756a84ee8806_X_kf1321ed6af4940b6868_A_3</vt:lpwstr>
  </property>
  <property fmtid="{D5CDD505-2E9C-101B-9397-08002B2CF9AE}" pid="1019" name="g0ee6fbba7592472f9ac2a412ef3bd9d6">
    <vt:lpwstr>k07b7d0a756a84ee8806_X_kf1321ed6af4940b6868_A_2</vt:lpwstr>
  </property>
  <property fmtid="{D5CDD505-2E9C-101B-9397-08002B2CF9AE}" pid="1020" name="g2ffbbf132a9346ff9439cb1033ca01c8">
    <vt:lpwstr>k07b7d0a756a84ee8806_X_kf1321ed6af4940b6868_A_1</vt:lpwstr>
  </property>
  <property fmtid="{D5CDD505-2E9C-101B-9397-08002B2CF9AE}" pid="1021" name="gc835288f46a24325bfc465539b8b1e79">
    <vt:lpwstr>k07b7d0a756a84ee8806_X_kb5a4c2c942164a9d86a_A_1_F_10</vt:lpwstr>
  </property>
  <property fmtid="{D5CDD505-2E9C-101B-9397-08002B2CF9AE}" pid="1022" name="gdaf734163ae140d0a9c5605bd6221122">
    <vt:lpwstr>k07b7d0a756a84ee8806_X_kb5a4c2c942164a9d86a_A_2_F_10</vt:lpwstr>
  </property>
  <property fmtid="{D5CDD505-2E9C-101B-9397-08002B2CF9AE}" pid="1023" name="g91d46a296788441da596777742a9e244">
    <vt:lpwstr>k07b7d0a756a84ee8806_X_kb5a4c2c942164a9d86a_A_3_F_10</vt:lpwstr>
  </property>
  <property fmtid="{D5CDD505-2E9C-101B-9397-08002B2CF9AE}" pid="1024" name="g0469898676194b7fa0df86c2caeed834">
    <vt:lpwstr>k07b7d0a756a84ee8806_X_kb5a4c2c942164a9d86a_A_4_F_10</vt:lpwstr>
  </property>
  <property fmtid="{D5CDD505-2E9C-101B-9397-08002B2CF9AE}" pid="1025" name="g04c0a446b79b4360868c68ec2940393c">
    <vt:lpwstr>k07b7d0a756a84ee8806_X_kb5a4c2c942164a9d86a_A_5_F_10</vt:lpwstr>
  </property>
  <property fmtid="{D5CDD505-2E9C-101B-9397-08002B2CF9AE}" pid="1026" name="g8bad59764b664120bffb2c3d54d1b26a">
    <vt:lpwstr>k07b7d0a756a84ee8806_X_kb5a4c2c942164a9d86a_A_6_F_10</vt:lpwstr>
  </property>
  <property fmtid="{D5CDD505-2E9C-101B-9397-08002B2CF9AE}" pid="1027" name="g3482669731a74b55b24a4fc2d25934e2">
    <vt:lpwstr>k07b7d0a756a84ee8806_X_kb5a4c2c942164a9d86a_A_7_F_10</vt:lpwstr>
  </property>
  <property fmtid="{D5CDD505-2E9C-101B-9397-08002B2CF9AE}" pid="1028" name="g70f5c10b91594b089bec9e0409a7f8af">
    <vt:lpwstr>k07b7d0a756a84ee8806_X_kb5a4c2c942164a9d86a_A_8_F_10</vt:lpwstr>
  </property>
  <property fmtid="{D5CDD505-2E9C-101B-9397-08002B2CF9AE}" pid="1029" name="gcc116bcecf3742c5a554bb9e0af5ef17">
    <vt:lpwstr>k07b7d0a756a84ee8806_X_kb5a4c2c942164a9d86a_A_9_F_10</vt:lpwstr>
  </property>
  <property fmtid="{D5CDD505-2E9C-101B-9397-08002B2CF9AE}" pid="1030" name="g552fd56f71b34f2f861eb75828d5dcf0">
    <vt:lpwstr>k07b7d0a756a84ee8806_X_kb5a4c2c942164a9d86a_A_10_F_10</vt:lpwstr>
  </property>
  <property fmtid="{D5CDD505-2E9C-101B-9397-08002B2CF9AE}" pid="1031" name="g0a977a0d14a942dd9b71100983f67b70">
    <vt:lpwstr>k07b7d0a756a84ee8806_X_kc41d8ec82fc3494fa1d_A_10_F_10</vt:lpwstr>
  </property>
  <property fmtid="{D5CDD505-2E9C-101B-9397-08002B2CF9AE}" pid="1032" name="g68760c5aa9d54d59bda85e2720f32cab">
    <vt:lpwstr>k07b7d0a756a84ee8806_X_kc41d8ec82fc3494fa1d_A_9_F_10</vt:lpwstr>
  </property>
  <property fmtid="{D5CDD505-2E9C-101B-9397-08002B2CF9AE}" pid="1033" name="gfe8f77e1c8a84c0aa50d3b0fcc3b695c">
    <vt:lpwstr>k07b7d0a756a84ee8806_X_kc41d8ec82fc3494fa1d_A_8_F_10</vt:lpwstr>
  </property>
  <property fmtid="{D5CDD505-2E9C-101B-9397-08002B2CF9AE}" pid="1034" name="gbc08aa23c38d428f97fcc21ba5171d22">
    <vt:lpwstr>k07b7d0a756a84ee8806_X_kc41d8ec82fc3494fa1d_A_7_F_10</vt:lpwstr>
  </property>
  <property fmtid="{D5CDD505-2E9C-101B-9397-08002B2CF9AE}" pid="1035" name="g96be6de4b7fd47b9aad8a68143b7fa60">
    <vt:lpwstr>k07b7d0a756a84ee8806_X_kc41d8ec82fc3494fa1d_A_6_F_10</vt:lpwstr>
  </property>
  <property fmtid="{D5CDD505-2E9C-101B-9397-08002B2CF9AE}" pid="1036" name="g90cffe973d564662b0ec86e4b2a01292">
    <vt:lpwstr>k07b7d0a756a84ee8806_X_kc41d8ec82fc3494fa1d_A_5_F_10</vt:lpwstr>
  </property>
  <property fmtid="{D5CDD505-2E9C-101B-9397-08002B2CF9AE}" pid="1037" name="ge4faa2c78aae445fa3e44cd1adcdfdd0">
    <vt:lpwstr>k07b7d0a756a84ee8806_X_kc41d8ec82fc3494fa1d_A_4_F_10</vt:lpwstr>
  </property>
  <property fmtid="{D5CDD505-2E9C-101B-9397-08002B2CF9AE}" pid="1038" name="ga45b590c7cd04134bfc6297c70bf13e2">
    <vt:lpwstr>k07b7d0a756a84ee8806_X_kc41d8ec82fc3494fa1d_A_3_F_10</vt:lpwstr>
  </property>
  <property fmtid="{D5CDD505-2E9C-101B-9397-08002B2CF9AE}" pid="1039" name="g4f30d0bc81d244508dbadf1bb90e510e">
    <vt:lpwstr>k07b7d0a756a84ee8806_X_kc41d8ec82fc3494fa1d_A_2_F_10</vt:lpwstr>
  </property>
  <property fmtid="{D5CDD505-2E9C-101B-9397-08002B2CF9AE}" pid="1040" name="g802f2f589fd54bb8adc358cbd8b93e27">
    <vt:lpwstr>k07b7d0a756a84ee8806_X_kc41d8ec82fc3494fa1d_A_1_F_10</vt:lpwstr>
  </property>
  <property fmtid="{D5CDD505-2E9C-101B-9397-08002B2CF9AE}" pid="1041" name="g9367c352ed254d87be97b60094d0ff7a">
    <vt:lpwstr>k07b7d0a756a84ee8806_X_k398a018c49ec433185e_A_1_F_10</vt:lpwstr>
  </property>
  <property fmtid="{D5CDD505-2E9C-101B-9397-08002B2CF9AE}" pid="1042" name="gea6b069c2c4c45bfa5b81277b3c40f7c">
    <vt:lpwstr>k07b7d0a756a84ee8806_X_k398a018c49ec433185e_A_2_F_10</vt:lpwstr>
  </property>
  <property fmtid="{D5CDD505-2E9C-101B-9397-08002B2CF9AE}" pid="1043" name="ga450b1de6652434f822cf903eeb2c677">
    <vt:lpwstr>k07b7d0a756a84ee8806_X_k398a018c49ec433185e_A_3_F_10</vt:lpwstr>
  </property>
  <property fmtid="{D5CDD505-2E9C-101B-9397-08002B2CF9AE}" pid="1044" name="g58ecd52eb99a441c86e97df8fe1e5bf7">
    <vt:lpwstr>k07b7d0a756a84ee8806_X_k398a018c49ec433185e_A_4_F_10</vt:lpwstr>
  </property>
  <property fmtid="{D5CDD505-2E9C-101B-9397-08002B2CF9AE}" pid="1045" name="gaf4d95f812884b7c819263d8e858ee0f">
    <vt:lpwstr>k07b7d0a756a84ee8806_X_k398a018c49ec433185e_A_5_F_10</vt:lpwstr>
  </property>
  <property fmtid="{D5CDD505-2E9C-101B-9397-08002B2CF9AE}" pid="1046" name="g50a83a8588764542a3b7f27aa1c46a27">
    <vt:lpwstr>k07b7d0a756a84ee8806_X_k398a018c49ec433185e_A_6_F_10</vt:lpwstr>
  </property>
  <property fmtid="{D5CDD505-2E9C-101B-9397-08002B2CF9AE}" pid="1047" name="g3f55b040a3af4a1ea914ceaaf94da9b1">
    <vt:lpwstr>k07b7d0a756a84ee8806_X_k398a018c49ec433185e_A_7_F_10</vt:lpwstr>
  </property>
  <property fmtid="{D5CDD505-2E9C-101B-9397-08002B2CF9AE}" pid="1048" name="g3b7a5c8954ea4325b4bf7179edae8e80">
    <vt:lpwstr>k07b7d0a756a84ee8806_X_k398a018c49ec433185e_A_8_F_10</vt:lpwstr>
  </property>
  <property fmtid="{D5CDD505-2E9C-101B-9397-08002B2CF9AE}" pid="1049" name="g6d3a4a1fa0524e029670ba15dea125b7">
    <vt:lpwstr>k07b7d0a756a84ee8806_X_k398a018c49ec433185e_A_9_F_10</vt:lpwstr>
  </property>
  <property fmtid="{D5CDD505-2E9C-101B-9397-08002B2CF9AE}" pid="1050" name="g05cada497f5b4692be71957a02f7e25f">
    <vt:lpwstr>k07b7d0a756a84ee8806_X_k398a018c49ec433185e_A_10_F_10</vt:lpwstr>
  </property>
  <property fmtid="{D5CDD505-2E9C-101B-9397-08002B2CF9AE}" pid="1051" name="g5281ce3faec8469088861baec9379690">
    <vt:lpwstr>k07b7d0a756a84ee8806_X_k217fa570809144a3b84_A_10_F_10</vt:lpwstr>
  </property>
  <property fmtid="{D5CDD505-2E9C-101B-9397-08002B2CF9AE}" pid="1052" name="g7f270ec826dc431887406117db5b6ab6">
    <vt:lpwstr>k07b7d0a756a84ee8806_X_k217fa570809144a3b84_A_9_F_10</vt:lpwstr>
  </property>
  <property fmtid="{D5CDD505-2E9C-101B-9397-08002B2CF9AE}" pid="1053" name="g168e96d1657f43a4ac0cc9c8b24d71da">
    <vt:lpwstr>k07b7d0a756a84ee8806_X_k217fa570809144a3b84_A_8_F_10</vt:lpwstr>
  </property>
  <property fmtid="{D5CDD505-2E9C-101B-9397-08002B2CF9AE}" pid="1054" name="g4ccf4bcee3d34ee4951db5d5f6134ce5">
    <vt:lpwstr>k07b7d0a756a84ee8806_X_k217fa570809144a3b84_A_7_F_10</vt:lpwstr>
  </property>
  <property fmtid="{D5CDD505-2E9C-101B-9397-08002B2CF9AE}" pid="1055" name="gc7eea34a43794ee489d7f04a02f2e80b">
    <vt:lpwstr>k07b7d0a756a84ee8806_X_k217fa570809144a3b84_A_6_F_10</vt:lpwstr>
  </property>
  <property fmtid="{D5CDD505-2E9C-101B-9397-08002B2CF9AE}" pid="1056" name="g1dcd68ea2d6f4c84a3985c9b02e18efe">
    <vt:lpwstr>k07b7d0a756a84ee8806_X_k217fa570809144a3b84_A_5_F_10</vt:lpwstr>
  </property>
  <property fmtid="{D5CDD505-2E9C-101B-9397-08002B2CF9AE}" pid="1057" name="g68bbb6140d034c7b8e150d3ab9172a8d">
    <vt:lpwstr>k07b7d0a756a84ee8806_X_k217fa570809144a3b84_A_4_F_10</vt:lpwstr>
  </property>
  <property fmtid="{D5CDD505-2E9C-101B-9397-08002B2CF9AE}" pid="1058" name="ge5d4d2d30eec40b2a3d613fb0aeb442e">
    <vt:lpwstr>k07b7d0a756a84ee8806_X_k217fa570809144a3b84_A_3_F_10</vt:lpwstr>
  </property>
  <property fmtid="{D5CDD505-2E9C-101B-9397-08002B2CF9AE}" pid="1059" name="g79e5171bd3d643529440400c988b2552">
    <vt:lpwstr>k07b7d0a756a84ee8806_X_k217fa570809144a3b84_A_2_F_10</vt:lpwstr>
  </property>
  <property fmtid="{D5CDD505-2E9C-101B-9397-08002B2CF9AE}" pid="1060" name="g7d47dd1c3c53412fb339d7774e69489a">
    <vt:lpwstr>k07b7d0a756a84ee8806_X_k217fa570809144a3b84_A_1_F_10</vt:lpwstr>
  </property>
  <property fmtid="{D5CDD505-2E9C-101B-9397-08002B2CF9AE}" pid="1061" name="g925538d4efc14c6ebb59028d6bc935e9">
    <vt:lpwstr>k07b7d0a756a84ee8806_X_k34505d59929340408a0_A_1</vt:lpwstr>
  </property>
  <property fmtid="{D5CDD505-2E9C-101B-9397-08002B2CF9AE}" pid="1062" name="gb830d272edbb4375a92b3122fe95d20a">
    <vt:lpwstr>k07b7d0a756a84ee8806_X_k34505d59929340408a0_A_2</vt:lpwstr>
  </property>
  <property fmtid="{D5CDD505-2E9C-101B-9397-08002B2CF9AE}" pid="1063" name="g6697f443525942739ce640b8d173e405">
    <vt:lpwstr>k07b7d0a756a84ee8806_X_k34505d59929340408a0_A_3</vt:lpwstr>
  </property>
  <property fmtid="{D5CDD505-2E9C-101B-9397-08002B2CF9AE}" pid="1064" name="gabb369d9833a46c7bdef1b6f5165b594">
    <vt:lpwstr>k07b7d0a756a84ee8806_X_k34505d59929340408a0_A_4</vt:lpwstr>
  </property>
  <property fmtid="{D5CDD505-2E9C-101B-9397-08002B2CF9AE}" pid="1065" name="g072ecdb1704044239e1545037cfb05d5">
    <vt:lpwstr>k07b7d0a756a84ee8806_X_k34505d59929340408a0_A_5</vt:lpwstr>
  </property>
  <property fmtid="{D5CDD505-2E9C-101B-9397-08002B2CF9AE}" pid="1066" name="ga75d780fb729424bbf41c85b0c303c75">
    <vt:lpwstr>k07b7d0a756a84ee8806_X_k34505d59929340408a0_A_6</vt:lpwstr>
  </property>
  <property fmtid="{D5CDD505-2E9C-101B-9397-08002B2CF9AE}" pid="1067" name="g9f92596636164ec68680e31dd7db966e">
    <vt:lpwstr>k07b7d0a756a84ee8806_X_k34505d59929340408a0_A_7</vt:lpwstr>
  </property>
  <property fmtid="{D5CDD505-2E9C-101B-9397-08002B2CF9AE}" pid="1068" name="g2e73500a3d8e49069b3185eb837e5505">
    <vt:lpwstr>k07b7d0a756a84ee8806_X_k34505d59929340408a0_A_8</vt:lpwstr>
  </property>
  <property fmtid="{D5CDD505-2E9C-101B-9397-08002B2CF9AE}" pid="1069" name="g3a0bc08dfd994f69a3cff90b197c4946">
    <vt:lpwstr>k07b7d0a756a84ee8806_X_k34505d59929340408a0_A_9</vt:lpwstr>
  </property>
  <property fmtid="{D5CDD505-2E9C-101B-9397-08002B2CF9AE}" pid="1070" name="g7390bb16b9534c62b9aa792129ad69e5">
    <vt:lpwstr>k07b7d0a756a84ee8806_X_k34505d59929340408a0_A_10</vt:lpwstr>
  </property>
  <property fmtid="{D5CDD505-2E9C-101B-9397-08002B2CF9AE}" pid="1071" name="g4de8eaadc41e44f6b48ba14face5419e">
    <vt:lpwstr>k07b7d0a756a84ee8806_X_k942df360705f4b12808_A_1</vt:lpwstr>
  </property>
  <property fmtid="{D5CDD505-2E9C-101B-9397-08002B2CF9AE}" pid="1072" name="g50910de640b84efba3624916eb3826e3">
    <vt:lpwstr>k07b7d0a756a84ee8806_X_k942df360705f4b12808_A_2</vt:lpwstr>
  </property>
  <property fmtid="{D5CDD505-2E9C-101B-9397-08002B2CF9AE}" pid="1073" name="gcf65a70146d0405a9a46a2ed24527443">
    <vt:lpwstr>k07b7d0a756a84ee8806_X_k942df360705f4b12808_A_3</vt:lpwstr>
  </property>
  <property fmtid="{D5CDD505-2E9C-101B-9397-08002B2CF9AE}" pid="1074" name="gabba8b8779954dd192a3cc338a348150">
    <vt:lpwstr>k07b7d0a756a84ee8806_X_k942df360705f4b12808_A_4</vt:lpwstr>
  </property>
  <property fmtid="{D5CDD505-2E9C-101B-9397-08002B2CF9AE}" pid="1075" name="g7e6578e815144075970063cacd95358e">
    <vt:lpwstr>k07b7d0a756a84ee8806_X_k942df360705f4b12808_A_5</vt:lpwstr>
  </property>
  <property fmtid="{D5CDD505-2E9C-101B-9397-08002B2CF9AE}" pid="1076" name="g24c96e8e56e141968688bf076bf97ce7">
    <vt:lpwstr>k07b7d0a756a84ee8806_X_k942df360705f4b12808_A_6</vt:lpwstr>
  </property>
  <property fmtid="{D5CDD505-2E9C-101B-9397-08002B2CF9AE}" pid="1077" name="ge2337e9a30e842eea26b7f153a927548">
    <vt:lpwstr>k07b7d0a756a84ee8806_X_k942df360705f4b12808_A_7</vt:lpwstr>
  </property>
  <property fmtid="{D5CDD505-2E9C-101B-9397-08002B2CF9AE}" pid="1078" name="g7d02d46cc65645f795a6e3e5e4d04201">
    <vt:lpwstr>k07b7d0a756a84ee8806_X_k942df360705f4b12808_A_8</vt:lpwstr>
  </property>
  <property fmtid="{D5CDD505-2E9C-101B-9397-08002B2CF9AE}" pid="1079" name="g575762de859c49099206aef784c54326">
    <vt:lpwstr>k07b7d0a756a84ee8806_X_k942df360705f4b12808_A_9</vt:lpwstr>
  </property>
  <property fmtid="{D5CDD505-2E9C-101B-9397-08002B2CF9AE}" pid="1080" name="g995d7a961ef542c19c8b6926fcee6544">
    <vt:lpwstr>k07b7d0a756a84ee8806_X_k942df360705f4b12808_A_10</vt:lpwstr>
  </property>
  <property fmtid="{D5CDD505-2E9C-101B-9397-08002B2CF9AE}" pid="1081" name="gfa8daad8ebe0480abddc1386cfdd95c5">
    <vt:lpwstr>k07b7d0a756a84ee8806_X_ka83803256e23413c97e_A_1</vt:lpwstr>
  </property>
  <property fmtid="{D5CDD505-2E9C-101B-9397-08002B2CF9AE}" pid="1082" name="g1f7157f8d41b42878383e0bce0c71e4e">
    <vt:lpwstr>k07b7d0a756a84ee8806_X_ka83803256e23413c97e_A_2</vt:lpwstr>
  </property>
  <property fmtid="{D5CDD505-2E9C-101B-9397-08002B2CF9AE}" pid="1083" name="g86f34d163315426a86f5694ca39ebb1a">
    <vt:lpwstr>k07b7d0a756a84ee8806_X_ka83803256e23413c97e_A_3</vt:lpwstr>
  </property>
  <property fmtid="{D5CDD505-2E9C-101B-9397-08002B2CF9AE}" pid="1084" name="g6cef20c0e409401cb4bd941663cffab2">
    <vt:lpwstr>k07b7d0a756a84ee8806_X_ka83803256e23413c97e_A_4</vt:lpwstr>
  </property>
  <property fmtid="{D5CDD505-2E9C-101B-9397-08002B2CF9AE}" pid="1085" name="ge6aa2566a79e41e9a08a1e9c26925f41">
    <vt:lpwstr>k07b7d0a756a84ee8806_X_ka83803256e23413c97e_A_5</vt:lpwstr>
  </property>
  <property fmtid="{D5CDD505-2E9C-101B-9397-08002B2CF9AE}" pid="1086" name="g826700ddd1fc42efafa5f479c4e72092">
    <vt:lpwstr>k07b7d0a756a84ee8806_X_ka83803256e23413c97e_A_6</vt:lpwstr>
  </property>
  <property fmtid="{D5CDD505-2E9C-101B-9397-08002B2CF9AE}" pid="1087" name="g66e71033815c49dfb01ba18f1805e3b3">
    <vt:lpwstr>k07b7d0a756a84ee8806_X_ka83803256e23413c97e_A_7</vt:lpwstr>
  </property>
  <property fmtid="{D5CDD505-2E9C-101B-9397-08002B2CF9AE}" pid="1088" name="g582e4c050c774b92904efa8e222e1f25">
    <vt:lpwstr>k07b7d0a756a84ee8806_X_ka83803256e23413c97e_A_8</vt:lpwstr>
  </property>
  <property fmtid="{D5CDD505-2E9C-101B-9397-08002B2CF9AE}" pid="1089" name="g4ef01ef58c2d495d9aad9304d3d48cd9">
    <vt:lpwstr>k07b7d0a756a84ee8806_X_ka83803256e23413c97e_A_9</vt:lpwstr>
  </property>
  <property fmtid="{D5CDD505-2E9C-101B-9397-08002B2CF9AE}" pid="1090" name="g02ab2786345e4b50b548778d33463cde">
    <vt:lpwstr>k07b7d0a756a84ee8806_X_ka83803256e23413c97e_A_10</vt:lpwstr>
  </property>
  <property fmtid="{D5CDD505-2E9C-101B-9397-08002B2CF9AE}" pid="1091" name="g9146064d96334377b95aea4af015d5c7">
    <vt:lpwstr>k07b7d0a756a84ee8806_X_k9dbc9268fe3243b7b58_A_1_F_20</vt:lpwstr>
  </property>
  <property fmtid="{D5CDD505-2E9C-101B-9397-08002B2CF9AE}" pid="1092" name="gba788f271d5a44e5ab80af329194dd20">
    <vt:lpwstr>k07b7d0a756a84ee8806_X_k9dbc9268fe3243b7b58_A_2_F_20</vt:lpwstr>
  </property>
  <property fmtid="{D5CDD505-2E9C-101B-9397-08002B2CF9AE}" pid="1093" name="ga1b34a23b296411589cc002ba5787c6e">
    <vt:lpwstr>k07b7d0a756a84ee8806_X_k9dbc9268fe3243b7b58_A_3_F_20</vt:lpwstr>
  </property>
  <property fmtid="{D5CDD505-2E9C-101B-9397-08002B2CF9AE}" pid="1094" name="ge187330fc29f4bb3acb8a0478c838087">
    <vt:lpwstr>k07b7d0a756a84ee8806_X_k9dbc9268fe3243b7b58_A_4_F_10</vt:lpwstr>
  </property>
  <property fmtid="{D5CDD505-2E9C-101B-9397-08002B2CF9AE}" pid="1095" name="g0a5335c744ff4e2295b2eebf86b9740a">
    <vt:lpwstr>k07b7d0a756a84ee8806_X_k9dbc9268fe3243b7b58_A_5_F_10</vt:lpwstr>
  </property>
  <property fmtid="{D5CDD505-2E9C-101B-9397-08002B2CF9AE}" pid="1096" name="g014c6550318a4c68930ae581d0153e18">
    <vt:lpwstr>k07b7d0a756a84ee8806_X_k9dbc9268fe3243b7b58_A_6_F_10</vt:lpwstr>
  </property>
  <property fmtid="{D5CDD505-2E9C-101B-9397-08002B2CF9AE}" pid="1097" name="g7730d47a27e049c69d7f797cab05561c">
    <vt:lpwstr>k07b7d0a756a84ee8806_X_k9dbc9268fe3243b7b58_A_7_F_10</vt:lpwstr>
  </property>
  <property fmtid="{D5CDD505-2E9C-101B-9397-08002B2CF9AE}" pid="1098" name="g6f99cef86b2c47fa8be23dc51f8f5711">
    <vt:lpwstr>k07b7d0a756a84ee8806_X_k9dbc9268fe3243b7b58_A_8_F_10</vt:lpwstr>
  </property>
  <property fmtid="{D5CDD505-2E9C-101B-9397-08002B2CF9AE}" pid="1099" name="ge49c409bccac4938bc5b4dbba8f3bc65">
    <vt:lpwstr>k07b7d0a756a84ee8806_X_k9dbc9268fe3243b7b58_A_9_F_10</vt:lpwstr>
  </property>
  <property fmtid="{D5CDD505-2E9C-101B-9397-08002B2CF9AE}" pid="1100" name="g5b0d2240f9f2478facd4f978bcc141d6">
    <vt:lpwstr>k07b7d0a756a84ee8806_X_k9dbc9268fe3243b7b58_A_10_F_10</vt:lpwstr>
  </property>
  <property fmtid="{D5CDD505-2E9C-101B-9397-08002B2CF9AE}" pid="1101" name="g32f98536d054450db5eaa994fa6b36eb">
    <vt:lpwstr>k07b7d0a756a84ee8806_X_k29c90c201c894d52a4d_A_1</vt:lpwstr>
  </property>
  <property fmtid="{D5CDD505-2E9C-101B-9397-08002B2CF9AE}" pid="1102" name="g2d6cfa28d7dd46fb8f3c4000c706c669">
    <vt:lpwstr>k07b7d0a756a84ee8806_X_k29c90c201c894d52a4d_A_2</vt:lpwstr>
  </property>
  <property fmtid="{D5CDD505-2E9C-101B-9397-08002B2CF9AE}" pid="1103" name="g1430d34c00cb48b8821ad244dbbf74b3">
    <vt:lpwstr>k07b7d0a756a84ee8806_X_k29c90c201c894d52a4d_A_3</vt:lpwstr>
  </property>
  <property fmtid="{D5CDD505-2E9C-101B-9397-08002B2CF9AE}" pid="1104" name="g3a2b16ca4366446ba4646f7a3b9ad4ac">
    <vt:lpwstr>k07b7d0a756a84ee8806_X_k29c90c201c894d52a4d_A_4</vt:lpwstr>
  </property>
  <property fmtid="{D5CDD505-2E9C-101B-9397-08002B2CF9AE}" pid="1105" name="g7f72c397026c49e8aaf6b552c8b8133b">
    <vt:lpwstr>k07b7d0a756a84ee8806_X_k29c90c201c894d52a4d_A_5</vt:lpwstr>
  </property>
  <property fmtid="{D5CDD505-2E9C-101B-9397-08002B2CF9AE}" pid="1106" name="g15dca6f3b96d49a7acacf70a4d3b649b">
    <vt:lpwstr>k07b7d0a756a84ee8806_X_k29c90c201c894d52a4d_A_6</vt:lpwstr>
  </property>
  <property fmtid="{D5CDD505-2E9C-101B-9397-08002B2CF9AE}" pid="1107" name="gce6496b2e23642838580ac96a1cb4477">
    <vt:lpwstr>k07b7d0a756a84ee8806_X_k29c90c201c894d52a4d_A_7</vt:lpwstr>
  </property>
  <property fmtid="{D5CDD505-2E9C-101B-9397-08002B2CF9AE}" pid="1108" name="gb49c471757e146a39be0dc2536197b84">
    <vt:lpwstr>k07b7d0a756a84ee8806_X_k29c90c201c894d52a4d_A_8</vt:lpwstr>
  </property>
  <property fmtid="{D5CDD505-2E9C-101B-9397-08002B2CF9AE}" pid="1109" name="g4f3da64a6bad4fec9245d38ca05ad80b">
    <vt:lpwstr>k07b7d0a756a84ee8806_X_k29c90c201c894d52a4d_A_9</vt:lpwstr>
  </property>
  <property fmtid="{D5CDD505-2E9C-101B-9397-08002B2CF9AE}" pid="1110" name="gded7cf87b2b94000b5e7f4edf74c1e82">
    <vt:lpwstr>k07b7d0a756a84ee8806_X_k29c90c201c894d52a4d_A_10</vt:lpwstr>
  </property>
  <property fmtid="{D5CDD505-2E9C-101B-9397-08002B2CF9AE}" pid="1111" name="gcc3c07f81c0542ff84c9cc7344fc0e33">
    <vt:lpwstr>k07b7d0a756a84ee8806_X_k4c1ec2e8333e4e8eb15_A_1_F_10</vt:lpwstr>
  </property>
  <property fmtid="{D5CDD505-2E9C-101B-9397-08002B2CF9AE}" pid="1112" name="gf602af5a02984f28b78b756cd32ccfe7">
    <vt:lpwstr>k07b7d0a756a84ee8806_X_k4c1ec2e8333e4e8eb15_A_2_F_10</vt:lpwstr>
  </property>
  <property fmtid="{D5CDD505-2E9C-101B-9397-08002B2CF9AE}" pid="1113" name="g2088b4bd7169424e87ee890da40ae766">
    <vt:lpwstr>k07b7d0a756a84ee8806_X_k4c1ec2e8333e4e8eb15_A_3_F_10</vt:lpwstr>
  </property>
  <property fmtid="{D5CDD505-2E9C-101B-9397-08002B2CF9AE}" pid="1114" name="g96ee60bea90346bcb8b6947b72da7010">
    <vt:lpwstr>k07b7d0a756a84ee8806_X_k4c1ec2e8333e4e8eb15_A_4_F_10</vt:lpwstr>
  </property>
  <property fmtid="{D5CDD505-2E9C-101B-9397-08002B2CF9AE}" pid="1115" name="ge4c2cab8af6c406d82e964e8556ff9c6">
    <vt:lpwstr>k07b7d0a756a84ee8806_X_k4c1ec2e8333e4e8eb15_A_5_F_10</vt:lpwstr>
  </property>
  <property fmtid="{D5CDD505-2E9C-101B-9397-08002B2CF9AE}" pid="1116" name="gb87efa7184834726844c0fae97134d05">
    <vt:lpwstr>k07b7d0a756a84ee8806_X_k4c1ec2e8333e4e8eb15_A_6_F_10</vt:lpwstr>
  </property>
  <property fmtid="{D5CDD505-2E9C-101B-9397-08002B2CF9AE}" pid="1117" name="g04ab820e3d0f436db8cb302390f0db71">
    <vt:lpwstr>k07b7d0a756a84ee8806_X_k4c1ec2e8333e4e8eb15_A_7_F_10</vt:lpwstr>
  </property>
  <property fmtid="{D5CDD505-2E9C-101B-9397-08002B2CF9AE}" pid="1118" name="g889d05135f234d3bba503e0a3f04789a">
    <vt:lpwstr>k07b7d0a756a84ee8806_X_k4c1ec2e8333e4e8eb15_A_8_F_10</vt:lpwstr>
  </property>
  <property fmtid="{D5CDD505-2E9C-101B-9397-08002B2CF9AE}" pid="1119" name="g390e62e5de1a4edb864bc84ed0a6e02e">
    <vt:lpwstr>k07b7d0a756a84ee8806_X_k4c1ec2e8333e4e8eb15_A_9_F_10</vt:lpwstr>
  </property>
  <property fmtid="{D5CDD505-2E9C-101B-9397-08002B2CF9AE}" pid="1120" name="gf8ac36b873ea4e4c90ca04958404d9e0">
    <vt:lpwstr>k07b7d0a756a84ee8806_X_k4c1ec2e8333e4e8eb15_A_10_F_10</vt:lpwstr>
  </property>
  <property fmtid="{D5CDD505-2E9C-101B-9397-08002B2CF9AE}" pid="1121" name="g73e1045070374b05b6730f8eb2b8ca61">
    <vt:lpwstr>k07b7d0a756a84ee8806_X_k47824edd291f4f76826_A_1_F_10</vt:lpwstr>
  </property>
  <property fmtid="{D5CDD505-2E9C-101B-9397-08002B2CF9AE}" pid="1122" name="g100944663be248dab93b1d391fd1724f">
    <vt:lpwstr>k07b7d0a756a84ee8806_X_k47824edd291f4f76826_A_2_F_10</vt:lpwstr>
  </property>
  <property fmtid="{D5CDD505-2E9C-101B-9397-08002B2CF9AE}" pid="1123" name="g1dce55ceb29141039ff815c4c5d30e91">
    <vt:lpwstr>k07b7d0a756a84ee8806_X_k47824edd291f4f76826_A_3_F_10</vt:lpwstr>
  </property>
  <property fmtid="{D5CDD505-2E9C-101B-9397-08002B2CF9AE}" pid="1124" name="g4f8cfe29b3344109ba9d9c2775ade22a">
    <vt:lpwstr>k07b7d0a756a84ee8806_X_k47824edd291f4f76826_A_4_F_10</vt:lpwstr>
  </property>
  <property fmtid="{D5CDD505-2E9C-101B-9397-08002B2CF9AE}" pid="1125" name="g075cf05fa2614e858cd1eb0001083fed">
    <vt:lpwstr>k07b7d0a756a84ee8806_X_k47824edd291f4f76826_A_5_F_10</vt:lpwstr>
  </property>
  <property fmtid="{D5CDD505-2E9C-101B-9397-08002B2CF9AE}" pid="1126" name="g3467c42e3f8143c8b6d180f0e478bf38">
    <vt:lpwstr>k07b7d0a756a84ee8806_X_k47824edd291f4f76826_A_6_F_10</vt:lpwstr>
  </property>
  <property fmtid="{D5CDD505-2E9C-101B-9397-08002B2CF9AE}" pid="1127" name="g4ef7da3e8e364e7e848d4de0acec7472">
    <vt:lpwstr>k07b7d0a756a84ee8806_X_k47824edd291f4f76826_A_7_F_10</vt:lpwstr>
  </property>
  <property fmtid="{D5CDD505-2E9C-101B-9397-08002B2CF9AE}" pid="1128" name="g9bac263ebf4a4470ac74a4c6b6ec012d">
    <vt:lpwstr>k07b7d0a756a84ee8806_X_k47824edd291f4f76826_A_8_F_10</vt:lpwstr>
  </property>
  <property fmtid="{D5CDD505-2E9C-101B-9397-08002B2CF9AE}" pid="1129" name="g0fe438600aba4210ada048ddfdfac334">
    <vt:lpwstr>k07b7d0a756a84ee8806_X_k47824edd291f4f76826_A_9_F_10</vt:lpwstr>
  </property>
  <property fmtid="{D5CDD505-2E9C-101B-9397-08002B2CF9AE}" pid="1130" name="g0e8401868e404c85b90f1ae7fd8dc55c">
    <vt:lpwstr>k07b7d0a756a84ee8806_X_k47824edd291f4f76826_A_10_F_10</vt:lpwstr>
  </property>
  <property fmtid="{D5CDD505-2E9C-101B-9397-08002B2CF9AE}" pid="1131" name="g01346000e9e54cb783a653f955e58599">
    <vt:lpwstr>k07b7d0a756a84ee8806_X_k65e5341afd7141df859_A_1</vt:lpwstr>
  </property>
  <property fmtid="{D5CDD505-2E9C-101B-9397-08002B2CF9AE}" pid="1132" name="gbbd327a4db864a339193ade69f6322a4">
    <vt:lpwstr>k07b7d0a756a84ee8806_X_k65e5341afd7141df859_A_2</vt:lpwstr>
  </property>
  <property fmtid="{D5CDD505-2E9C-101B-9397-08002B2CF9AE}" pid="1133" name="g975b270c8eb542b183e88a7d32f60e30">
    <vt:lpwstr>k07b7d0a756a84ee8806_X_k65e5341afd7141df859_A_3</vt:lpwstr>
  </property>
  <property fmtid="{D5CDD505-2E9C-101B-9397-08002B2CF9AE}" pid="1134" name="ged5f53e50b374919ba85386252f1de04">
    <vt:lpwstr>k07b7d0a756a84ee8806_X_k65e5341afd7141df859_A_4</vt:lpwstr>
  </property>
  <property fmtid="{D5CDD505-2E9C-101B-9397-08002B2CF9AE}" pid="1135" name="gdc76f7685afa46259d813b844d7ffca5">
    <vt:lpwstr>k07b7d0a756a84ee8806_X_k65e5341afd7141df859_A_5</vt:lpwstr>
  </property>
  <property fmtid="{D5CDD505-2E9C-101B-9397-08002B2CF9AE}" pid="1136" name="ga487c1e58cef46188f9730f0e3a6122d">
    <vt:lpwstr>k07b7d0a756a84ee8806_X_k65e5341afd7141df859_A_6</vt:lpwstr>
  </property>
  <property fmtid="{D5CDD505-2E9C-101B-9397-08002B2CF9AE}" pid="1137" name="gd6bc3143354a4589af28f7ea70e6dbd3">
    <vt:lpwstr>k07b7d0a756a84ee8806_X_k65e5341afd7141df859_A_7</vt:lpwstr>
  </property>
  <property fmtid="{D5CDD505-2E9C-101B-9397-08002B2CF9AE}" pid="1138" name="gde894f72da29497397475fca85db693d">
    <vt:lpwstr>k07b7d0a756a84ee8806_X_k65e5341afd7141df859_A_8</vt:lpwstr>
  </property>
  <property fmtid="{D5CDD505-2E9C-101B-9397-08002B2CF9AE}" pid="1139" name="g163ff54a47084253b0811a16f623defa">
    <vt:lpwstr>k07b7d0a756a84ee8806_X_k65e5341afd7141df859_A_9</vt:lpwstr>
  </property>
  <property fmtid="{D5CDD505-2E9C-101B-9397-08002B2CF9AE}" pid="1140" name="g4980656fbf364770aba6af8b1b340e8e">
    <vt:lpwstr>k07b7d0a756a84ee8806_X_k65e5341afd7141df859_A_10</vt:lpwstr>
  </property>
  <property fmtid="{D5CDD505-2E9C-101B-9397-08002B2CF9AE}" pid="1141" name="ga29d236628ef4de6991cfebe08299902">
    <vt:lpwstr>k07b7d0a756a84ee8806_X_k94fee11d7b3d47eea85_A_10_F_10</vt:lpwstr>
  </property>
  <property fmtid="{D5CDD505-2E9C-101B-9397-08002B2CF9AE}" pid="1142" name="ga4870fe37ba441c7bae9d1622d187615">
    <vt:lpwstr>k07b7d0a756a84ee8806_X_k94fee11d7b3d47eea85_A_9_F_10</vt:lpwstr>
  </property>
  <property fmtid="{D5CDD505-2E9C-101B-9397-08002B2CF9AE}" pid="1143" name="g38f02f0972d543fe9744d37d82604c77">
    <vt:lpwstr>k07b7d0a756a84ee8806_X_k94fee11d7b3d47eea85_A_8_F_10</vt:lpwstr>
  </property>
  <property fmtid="{D5CDD505-2E9C-101B-9397-08002B2CF9AE}" pid="1144" name="g4ff27d571f5444b8ae831f4ad4647c8f">
    <vt:lpwstr>k07b7d0a756a84ee8806_X_k94fee11d7b3d47eea85_A_7_F_10</vt:lpwstr>
  </property>
  <property fmtid="{D5CDD505-2E9C-101B-9397-08002B2CF9AE}" pid="1145" name="g34ecc344d017467992b66d9b0bcb17d0">
    <vt:lpwstr>k07b7d0a756a84ee8806_X_k94fee11d7b3d47eea85_A_6_F_10</vt:lpwstr>
  </property>
  <property fmtid="{D5CDD505-2E9C-101B-9397-08002B2CF9AE}" pid="1146" name="ge0921e671ee94e4fb8de95772883885a">
    <vt:lpwstr>k07b7d0a756a84ee8806_X_k94fee11d7b3d47eea85_A_5_F_10</vt:lpwstr>
  </property>
  <property fmtid="{D5CDD505-2E9C-101B-9397-08002B2CF9AE}" pid="1147" name="g68e2b032be4b4bb087b950a0e089cda3">
    <vt:lpwstr>k07b7d0a756a84ee8806_X_k94fee11d7b3d47eea85_A_4_F_10</vt:lpwstr>
  </property>
  <property fmtid="{D5CDD505-2E9C-101B-9397-08002B2CF9AE}" pid="1148" name="gc178888ab03847759908d9ac0286f633">
    <vt:lpwstr>k07b7d0a756a84ee8806_X_k94fee11d7b3d47eea85_A_3_F_10</vt:lpwstr>
  </property>
  <property fmtid="{D5CDD505-2E9C-101B-9397-08002B2CF9AE}" pid="1149" name="g89a72170d1864671acc99aa4a1e39113">
    <vt:lpwstr>k07b7d0a756a84ee8806_X_k94fee11d7b3d47eea85_A_2_F_10</vt:lpwstr>
  </property>
  <property fmtid="{D5CDD505-2E9C-101B-9397-08002B2CF9AE}" pid="1150" name="g05935f0500534b64b7a23417e97bdfe8">
    <vt:lpwstr>k07b7d0a756a84ee8806_X_k94fee11d7b3d47eea85_A_1_F_10</vt:lpwstr>
  </property>
  <property fmtid="{D5CDD505-2E9C-101B-9397-08002B2CF9AE}" pid="1151" name="g60ceb8d9044b409a8006d12ac8d1ffb4">
    <vt:lpwstr>k07b7d0a756a84ee8806_X_k71b12ebd2ad9456aaeb_A_1_F_10</vt:lpwstr>
  </property>
  <property fmtid="{D5CDD505-2E9C-101B-9397-08002B2CF9AE}" pid="1152" name="g9169d711d1b54c30a32591750ceee683">
    <vt:lpwstr>k07b7d0a756a84ee8806_X_k71b12ebd2ad9456aaeb_A_2_F_10</vt:lpwstr>
  </property>
  <property fmtid="{D5CDD505-2E9C-101B-9397-08002B2CF9AE}" pid="1153" name="g13e634320e6f4873adac176f8062c5cb">
    <vt:lpwstr>k07b7d0a756a84ee8806_X_k71b12ebd2ad9456aaeb_A_3_F_10</vt:lpwstr>
  </property>
  <property fmtid="{D5CDD505-2E9C-101B-9397-08002B2CF9AE}" pid="1154" name="g0df5c8dd0edb45b6a311b24f4b0f58c4">
    <vt:lpwstr>k07b7d0a756a84ee8806_X_k71b12ebd2ad9456aaeb_A_4_F_10</vt:lpwstr>
  </property>
  <property fmtid="{D5CDD505-2E9C-101B-9397-08002B2CF9AE}" pid="1155" name="gc47affdfb7234341be2bfb10869839c5">
    <vt:lpwstr>k07b7d0a756a84ee8806_X_k71b12ebd2ad9456aaeb_A_5_F_10</vt:lpwstr>
  </property>
  <property fmtid="{D5CDD505-2E9C-101B-9397-08002B2CF9AE}" pid="1156" name="g971b00598fea47ee91ac2f7f75dfce5a">
    <vt:lpwstr>k07b7d0a756a84ee8806_X_k71b12ebd2ad9456aaeb_A_6_F_10</vt:lpwstr>
  </property>
  <property fmtid="{D5CDD505-2E9C-101B-9397-08002B2CF9AE}" pid="1157" name="g94b4d9256dfd4b80833076527b02ca6f">
    <vt:lpwstr>k07b7d0a756a84ee8806_X_k71b12ebd2ad9456aaeb_A_7_F_10</vt:lpwstr>
  </property>
  <property fmtid="{D5CDD505-2E9C-101B-9397-08002B2CF9AE}" pid="1158" name="g68b7744c21ea492fa67c3576fe647bca">
    <vt:lpwstr>k07b7d0a756a84ee8806_X_k71b12ebd2ad9456aaeb_A_8_F_10</vt:lpwstr>
  </property>
  <property fmtid="{D5CDD505-2E9C-101B-9397-08002B2CF9AE}" pid="1159" name="g83a56fffaef14bb4ba1686d761a7af9a">
    <vt:lpwstr>k07b7d0a756a84ee8806_X_k71b12ebd2ad9456aaeb_A_9_F_10</vt:lpwstr>
  </property>
  <property fmtid="{D5CDD505-2E9C-101B-9397-08002B2CF9AE}" pid="1160" name="g4f741d176d0a4f9da46c233ef33d63bf">
    <vt:lpwstr>k07b7d0a756a84ee8806_X_k71b12ebd2ad9456aaeb_A_10_F_10</vt:lpwstr>
  </property>
  <property fmtid="{D5CDD505-2E9C-101B-9397-08002B2CF9AE}" pid="1161" name="g67b7e86cbd10492db1a25e4a52cb6dce">
    <vt:lpwstr>k07b7d0a756a84ee8806_X_k87c1536c72924a2bbe1_A_1_F_10</vt:lpwstr>
  </property>
  <property fmtid="{D5CDD505-2E9C-101B-9397-08002B2CF9AE}" pid="1162" name="g61be68995d3d4edd995b0c08440488c4">
    <vt:lpwstr>k07b7d0a756a84ee8806_X_k87c1536c72924a2bbe1_A_2_F_10</vt:lpwstr>
  </property>
  <property fmtid="{D5CDD505-2E9C-101B-9397-08002B2CF9AE}" pid="1163" name="g2721b622df784928ad386b1f575a1f42">
    <vt:lpwstr>k07b7d0a756a84ee8806_X_k87c1536c72924a2bbe1_A_3_F_10</vt:lpwstr>
  </property>
  <property fmtid="{D5CDD505-2E9C-101B-9397-08002B2CF9AE}" pid="1164" name="g0ce9788b96fa445599bbb6b3d4ac9426">
    <vt:lpwstr>k07b7d0a756a84ee8806_X_k87c1536c72924a2bbe1_A_4_F_10</vt:lpwstr>
  </property>
  <property fmtid="{D5CDD505-2E9C-101B-9397-08002B2CF9AE}" pid="1165" name="g2bd1bc709a23466c9417a4a636e4ff2d">
    <vt:lpwstr>k07b7d0a756a84ee8806_X_k87c1536c72924a2bbe1_A_5_F_10</vt:lpwstr>
  </property>
  <property fmtid="{D5CDD505-2E9C-101B-9397-08002B2CF9AE}" pid="1166" name="gbcbb07dd6b974c8c9186b2a280253bd6">
    <vt:lpwstr>k07b7d0a756a84ee8806_X_k87c1536c72924a2bbe1_A_6_F_10</vt:lpwstr>
  </property>
  <property fmtid="{D5CDD505-2E9C-101B-9397-08002B2CF9AE}" pid="1167" name="g6b7db655dd6b4bd79be0655da2664acd">
    <vt:lpwstr>k07b7d0a756a84ee8806_X_k87c1536c72924a2bbe1_A_7_F_10</vt:lpwstr>
  </property>
  <property fmtid="{D5CDD505-2E9C-101B-9397-08002B2CF9AE}" pid="1168" name="g3435a7947a304119957864794ed13e05">
    <vt:lpwstr>k07b7d0a756a84ee8806_X_k87c1536c72924a2bbe1_A_8_F_10</vt:lpwstr>
  </property>
  <property fmtid="{D5CDD505-2E9C-101B-9397-08002B2CF9AE}" pid="1169" name="g48a8d89a422b44ac94a6c4fa6ad50e9f">
    <vt:lpwstr>k07b7d0a756a84ee8806_X_k87c1536c72924a2bbe1_A_9_F_10</vt:lpwstr>
  </property>
  <property fmtid="{D5CDD505-2E9C-101B-9397-08002B2CF9AE}" pid="1170" name="g8011d1b4b63b471582281a6270474ac2">
    <vt:lpwstr>k07b7d0a756a84ee8806_X_k87c1536c72924a2bbe1_A_10_F_10</vt:lpwstr>
  </property>
  <property fmtid="{D5CDD505-2E9C-101B-9397-08002B2CF9AE}" pid="1171" name="ga195ba3dee5443309cbc1392f2a9bb7a">
    <vt:lpwstr>k07b7d0a756a84ee8806_X_k71b12ebd2ad9456aaeb_A_1</vt:lpwstr>
  </property>
  <property fmtid="{D5CDD505-2E9C-101B-9397-08002B2CF9AE}" pid="1172" name="g5f68f8addc8444eeb95110e35c18c63c">
    <vt:lpwstr>k07b7d0a756a84ee8806_X_k71b12ebd2ad9456aaeb_A_2</vt:lpwstr>
  </property>
  <property fmtid="{D5CDD505-2E9C-101B-9397-08002B2CF9AE}" pid="1173" name="g2ad424702c17430d948ba189f2dd16c9">
    <vt:lpwstr>k07b7d0a756a84ee8806_X_k71b12ebd2ad9456aaeb_A_3</vt:lpwstr>
  </property>
  <property fmtid="{D5CDD505-2E9C-101B-9397-08002B2CF9AE}" pid="1174" name="g36ac462aad5541a1b4b01ef59049d286">
    <vt:lpwstr>k07b7d0a756a84ee8806_X_k71b12ebd2ad9456aaeb_A_4</vt:lpwstr>
  </property>
  <property fmtid="{D5CDD505-2E9C-101B-9397-08002B2CF9AE}" pid="1175" name="gb210fc59d76b4348a31c37d8b6e495a8">
    <vt:lpwstr>k07b7d0a756a84ee8806_X_k71b12ebd2ad9456aaeb_A_5</vt:lpwstr>
  </property>
  <property fmtid="{D5CDD505-2E9C-101B-9397-08002B2CF9AE}" pid="1176" name="gf4b079bc602b45a398038594d24ac93c">
    <vt:lpwstr>k07b7d0a756a84ee8806_X_k71b12ebd2ad9456aaeb_A_6</vt:lpwstr>
  </property>
  <property fmtid="{D5CDD505-2E9C-101B-9397-08002B2CF9AE}" pid="1177" name="g59154dce0e1e461bad41d4e3941b9034">
    <vt:lpwstr>k07b7d0a756a84ee8806_X_k71b12ebd2ad9456aaeb_A_7</vt:lpwstr>
  </property>
  <property fmtid="{D5CDD505-2E9C-101B-9397-08002B2CF9AE}" pid="1178" name="ga1985c20d8df4867832c2c4542a39157">
    <vt:lpwstr>k07b7d0a756a84ee8806_X_k71b12ebd2ad9456aaeb_A_8</vt:lpwstr>
  </property>
  <property fmtid="{D5CDD505-2E9C-101B-9397-08002B2CF9AE}" pid="1179" name="gb17df4a198324f0599f6eccb5a93a86a">
    <vt:lpwstr>k07b7d0a756a84ee8806_X_k71b12ebd2ad9456aaeb_A_9</vt:lpwstr>
  </property>
  <property fmtid="{D5CDD505-2E9C-101B-9397-08002B2CF9AE}" pid="1180" name="gf24d5fd704c14e43a5c170a3f940c9f6">
    <vt:lpwstr>k07b7d0a756a84ee8806_X_k71b12ebd2ad9456aaeb_A_10</vt:lpwstr>
  </property>
  <property fmtid="{D5CDD505-2E9C-101B-9397-08002B2CF9AE}" pid="1181" name="gc57338d5c8c34fb4ab0641a63f7ab8f3">
    <vt:lpwstr>kb2c3ffc827034e3c8bb_F_20</vt:lpwstr>
  </property>
  <property fmtid="{D5CDD505-2E9C-101B-9397-08002B2CF9AE}" pid="1182" name="gfecbe828b8a44c9a8910aecdae2db428">
    <vt:lpwstr>k040871dff7614f46b0a_F_20</vt:lpwstr>
  </property>
  <property fmtid="{D5CDD505-2E9C-101B-9397-08002B2CF9AE}" pid="1183" name="g26008fb96a8240398307691c7474c465">
    <vt:lpwstr>kb66c2c7a79c14c16a01</vt:lpwstr>
  </property>
  <property fmtid="{D5CDD505-2E9C-101B-9397-08002B2CF9AE}" pid="1184" name="g40bf98a23ec64e3cb4bc1cf1390c6a43">
    <vt:lpwstr>k1d06aa67c659402fa13_F_20</vt:lpwstr>
  </property>
  <property fmtid="{D5CDD505-2E9C-101B-9397-08002B2CF9AE}" pid="1185" name="gd8712f2ec4bf4fbd81184c0fa85f3385">
    <vt:lpwstr>k570f79a016774e10871_F_20</vt:lpwstr>
  </property>
  <property fmtid="{D5CDD505-2E9C-101B-9397-08002B2CF9AE}" pid="1186" name="g42706201bd2148629ba857fb21a80398">
    <vt:lpwstr>kaaabd0de45c84ea78a8</vt:lpwstr>
  </property>
  <property fmtid="{D5CDD505-2E9C-101B-9397-08002B2CF9AE}" pid="1187" name="geba7725351b3463793b6afb52529a226">
    <vt:lpwstr>ka9a3a5a4450d4ea8a60</vt:lpwstr>
  </property>
  <property fmtid="{D5CDD505-2E9C-101B-9397-08002B2CF9AE}" pid="1188" name="gb6673bffe35743ba8b38665f87f38bb2">
    <vt:lpwstr>k1dfddd0265d246f1a24</vt:lpwstr>
  </property>
  <property fmtid="{D5CDD505-2E9C-101B-9397-08002B2CF9AE}" pid="1189" name="g087a64639f8d48ffbb43154028545f22">
    <vt:lpwstr>k24de92ff0eb14f9bb1f</vt:lpwstr>
  </property>
  <property fmtid="{D5CDD505-2E9C-101B-9397-08002B2CF9AE}" pid="1190" name="gb368815d898b470faf11e2069d5ebe5a">
    <vt:lpwstr>ka36e643fd30a41d6838</vt:lpwstr>
  </property>
  <property fmtid="{D5CDD505-2E9C-101B-9397-08002B2CF9AE}" pid="1191" name="gddafed2a6f5445edb7caf304cb92b7d8">
    <vt:lpwstr>kf675d1146934424e93c</vt:lpwstr>
  </property>
  <property fmtid="{D5CDD505-2E9C-101B-9397-08002B2CF9AE}" pid="1192" name="ge2547f542c604170a683343b798f3817">
    <vt:lpwstr>k77fa3d2fdc154a959ae</vt:lpwstr>
  </property>
  <property fmtid="{D5CDD505-2E9C-101B-9397-08002B2CF9AE}" pid="1193" name="g7275eb135a4a49ea89479b66f1c47dd7">
    <vt:lpwstr>k3e362469b3d14282bf2_F_20</vt:lpwstr>
  </property>
  <property fmtid="{D5CDD505-2E9C-101B-9397-08002B2CF9AE}" pid="1194" name="g18d01d438ae5484898149a588c4bed72">
    <vt:lpwstr>k07b7d0a756a84ee8806_X_k6424e3c3ce5745ea9ba_A_1</vt:lpwstr>
  </property>
  <property fmtid="{D5CDD505-2E9C-101B-9397-08002B2CF9AE}" pid="1195" name="g555ba264595c45c2ba3433390330ef72">
    <vt:lpwstr>k07b7d0a756a84ee8806_X_k6424e3c3ce5745ea9ba_A_2</vt:lpwstr>
  </property>
  <property fmtid="{D5CDD505-2E9C-101B-9397-08002B2CF9AE}" pid="1196" name="gd58305bea44a410b8eb18aad767caa4b">
    <vt:lpwstr>k07b7d0a756a84ee8806_X_k6424e3c3ce5745ea9ba_A_3</vt:lpwstr>
  </property>
  <property fmtid="{D5CDD505-2E9C-101B-9397-08002B2CF9AE}" pid="1197" name="g81275ba463c8428b997594a5c6497c82">
    <vt:lpwstr>k07b7d0a756a84ee8806_X_k6424e3c3ce5745ea9ba_A_4</vt:lpwstr>
  </property>
  <property fmtid="{D5CDD505-2E9C-101B-9397-08002B2CF9AE}" pid="1198" name="g36ba05010e684b69818c93aabaafe76a">
    <vt:lpwstr>k07b7d0a756a84ee8806_X_k6424e3c3ce5745ea9ba_A_5</vt:lpwstr>
  </property>
  <property fmtid="{D5CDD505-2E9C-101B-9397-08002B2CF9AE}" pid="1199" name="ga5e6310a5f564c23a9902493d2f012bf">
    <vt:lpwstr>k07b7d0a756a84ee8806_X_k6424e3c3ce5745ea9ba_A_6</vt:lpwstr>
  </property>
  <property fmtid="{D5CDD505-2E9C-101B-9397-08002B2CF9AE}" pid="1200" name="g0afc767797214e3b80d0f390485461e8">
    <vt:lpwstr>k07b7d0a756a84ee8806_X_k6424e3c3ce5745ea9ba_A_7</vt:lpwstr>
  </property>
  <property fmtid="{D5CDD505-2E9C-101B-9397-08002B2CF9AE}" pid="1201" name="g0d1b57c688464e0f801341158966c7c3">
    <vt:lpwstr>k07b7d0a756a84ee8806_X_k6424e3c3ce5745ea9ba_A_8</vt:lpwstr>
  </property>
  <property fmtid="{D5CDD505-2E9C-101B-9397-08002B2CF9AE}" pid="1202" name="g0d5797ffd65940beb2d9698b5d84118a">
    <vt:lpwstr>k07b7d0a756a84ee8806_X_k6424e3c3ce5745ea9ba_A_9</vt:lpwstr>
  </property>
  <property fmtid="{D5CDD505-2E9C-101B-9397-08002B2CF9AE}" pid="1203" name="g70f71e09ce874378ab85d451eeff9dc2">
    <vt:lpwstr>k07b7d0a756a84ee8806_X_k6424e3c3ce5745ea9ba_A_10</vt:lpwstr>
  </property>
  <property fmtid="{D5CDD505-2E9C-101B-9397-08002B2CF9AE}" pid="1204" name="g56c3c05297f24223a75167e75a8dd79d">
    <vt:lpwstr>k07b7d0a756a84ee8806_X_k2e749b699a1f494d981_A_1</vt:lpwstr>
  </property>
  <property fmtid="{D5CDD505-2E9C-101B-9397-08002B2CF9AE}" pid="1205" name="g73b2175bb47f4d5ca5f3e9aeb1b2c4d1">
    <vt:lpwstr>k07b7d0a756a84ee8806_X_k2e749b699a1f494d981_A_2</vt:lpwstr>
  </property>
  <property fmtid="{D5CDD505-2E9C-101B-9397-08002B2CF9AE}" pid="1206" name="g81ae384b3b2e443e978fe3791ef3746a">
    <vt:lpwstr>k07b7d0a756a84ee8806_X_k2e749b699a1f494d981_A_3</vt:lpwstr>
  </property>
  <property fmtid="{D5CDD505-2E9C-101B-9397-08002B2CF9AE}" pid="1207" name="g420a0c89bcd84f9d8b3f048859203248">
    <vt:lpwstr>k07b7d0a756a84ee8806_X_k2e749b699a1f494d981_A_4</vt:lpwstr>
  </property>
  <property fmtid="{D5CDD505-2E9C-101B-9397-08002B2CF9AE}" pid="1208" name="g0582dacf41a34a759d58f8896033b29d">
    <vt:lpwstr>k07b7d0a756a84ee8806_X_k2e749b699a1f494d981_A_5</vt:lpwstr>
  </property>
  <property fmtid="{D5CDD505-2E9C-101B-9397-08002B2CF9AE}" pid="1209" name="g74adb60a0b1240339bd450eafa370f1e">
    <vt:lpwstr>k07b7d0a756a84ee8806_X_k2e749b699a1f494d981_A_6</vt:lpwstr>
  </property>
  <property fmtid="{D5CDD505-2E9C-101B-9397-08002B2CF9AE}" pid="1210" name="gd6e0183cbc6d4f0a8dfd5feddd8012a1">
    <vt:lpwstr>k07b7d0a756a84ee8806_X_k2e749b699a1f494d981_A_7</vt:lpwstr>
  </property>
  <property fmtid="{D5CDD505-2E9C-101B-9397-08002B2CF9AE}" pid="1211" name="g24d53017afd1417da5f344749bd8d95a">
    <vt:lpwstr>k07b7d0a756a84ee8806_X_k2e749b699a1f494d981_A_8</vt:lpwstr>
  </property>
  <property fmtid="{D5CDD505-2E9C-101B-9397-08002B2CF9AE}" pid="1212" name="g4b705676e2024361bb96260bd938ef98">
    <vt:lpwstr>k07b7d0a756a84ee8806_X_k2e749b699a1f494d981_A_9</vt:lpwstr>
  </property>
  <property fmtid="{D5CDD505-2E9C-101B-9397-08002B2CF9AE}" pid="1213" name="g6d92e5e7469149588f80d17f94fee60f">
    <vt:lpwstr>k07b7d0a756a84ee8806_X_k2e749b699a1f494d981_A_10</vt:lpwstr>
  </property>
  <property fmtid="{D5CDD505-2E9C-101B-9397-08002B2CF9AE}" pid="1214" name="g174cc1b286a8421f9adffa6835a2a487">
    <vt:lpwstr>k07b7d0a756a84ee8806_X_ka2c0bd96310e44f6957_A_10_F_0</vt:lpwstr>
  </property>
  <property fmtid="{D5CDD505-2E9C-101B-9397-08002B2CF9AE}" pid="1215" name="gf69193c1ced74fa4a952a6656df2777e">
    <vt:lpwstr>k07b7d0a756a84ee8806_X_ka2c0bd96310e44f6957_A_9_F_0</vt:lpwstr>
  </property>
  <property fmtid="{D5CDD505-2E9C-101B-9397-08002B2CF9AE}" pid="1216" name="ga8c45fb16e784586ac38f3a993115a9d">
    <vt:lpwstr>k07b7d0a756a84ee8806_X_ka2c0bd96310e44f6957_A_8_F_0</vt:lpwstr>
  </property>
  <property fmtid="{D5CDD505-2E9C-101B-9397-08002B2CF9AE}" pid="1217" name="g814be97ad13d412ea7b7b91b65df7a5a">
    <vt:lpwstr>k07b7d0a756a84ee8806_X_ka2c0bd96310e44f6957_A_7_F_0</vt:lpwstr>
  </property>
  <property fmtid="{D5CDD505-2E9C-101B-9397-08002B2CF9AE}" pid="1218" name="g445fd236065f43f2b81a18658020879f">
    <vt:lpwstr>k07b7d0a756a84ee8806_X_ka2c0bd96310e44f6957_A_6_F_0</vt:lpwstr>
  </property>
  <property fmtid="{D5CDD505-2E9C-101B-9397-08002B2CF9AE}" pid="1219" name="g57cf5e57040c4345a0b1b368ed3b4ccc">
    <vt:lpwstr>k07b7d0a756a84ee8806_X_ka2c0bd96310e44f6957_A_5_F_0</vt:lpwstr>
  </property>
  <property fmtid="{D5CDD505-2E9C-101B-9397-08002B2CF9AE}" pid="1220" name="g867b84f4a58f4e8a81b7f451d030c9af">
    <vt:lpwstr>k07b7d0a756a84ee8806_X_ka2c0bd96310e44f6957_A_4_F_0</vt:lpwstr>
  </property>
  <property fmtid="{D5CDD505-2E9C-101B-9397-08002B2CF9AE}" pid="1221" name="gaa8e620ff59a460db8248206c5891cf0">
    <vt:lpwstr>k07b7d0a756a84ee8806_X_ka2c0bd96310e44f6957_A_3_F_0</vt:lpwstr>
  </property>
  <property fmtid="{D5CDD505-2E9C-101B-9397-08002B2CF9AE}" pid="1222" name="g037669bf34f14b4d9b9343011858be10">
    <vt:lpwstr>k07b7d0a756a84ee8806_X_ka2c0bd96310e44f6957_A_2_F_0</vt:lpwstr>
  </property>
  <property fmtid="{D5CDD505-2E9C-101B-9397-08002B2CF9AE}" pid="1223" name="g04a68835169e47bc89d37b4f1479d570">
    <vt:lpwstr>k07b7d0a756a84ee8806_X_ka2c0bd96310e44f6957_A_1_F_0</vt:lpwstr>
  </property>
  <property fmtid="{D5CDD505-2E9C-101B-9397-08002B2CF9AE}" pid="1224" name="g6253a59ebffc4b9a88d08d81497050c3">
    <vt:lpwstr>k07b7d0a756a84ee8806_X_k1be57c43b7db4027ac6_A_1</vt:lpwstr>
  </property>
  <property fmtid="{D5CDD505-2E9C-101B-9397-08002B2CF9AE}" pid="1225" name="g2cdf45ef0ea34ead9c9927a432a630ba">
    <vt:lpwstr>k07b7d0a756a84ee8806_X_k1be57c43b7db4027ac6_A_2</vt:lpwstr>
  </property>
  <property fmtid="{D5CDD505-2E9C-101B-9397-08002B2CF9AE}" pid="1226" name="g18fe4db6498f4dab8c8e658f11ba7474">
    <vt:lpwstr>k07b7d0a756a84ee8806_X_k1be57c43b7db4027ac6_A_3</vt:lpwstr>
  </property>
  <property fmtid="{D5CDD505-2E9C-101B-9397-08002B2CF9AE}" pid="1227" name="gad942b7f448f4175a0f2d62f25f00793">
    <vt:lpwstr>k07b7d0a756a84ee8806_X_k1be57c43b7db4027ac6_A_4</vt:lpwstr>
  </property>
  <property fmtid="{D5CDD505-2E9C-101B-9397-08002B2CF9AE}" pid="1228" name="g5abae5733f5e4622af72a269d25472af">
    <vt:lpwstr>k07b7d0a756a84ee8806_X_k1be57c43b7db4027ac6_A_5</vt:lpwstr>
  </property>
  <property fmtid="{D5CDD505-2E9C-101B-9397-08002B2CF9AE}" pid="1229" name="g23a75c64c7a84a53b83a37c8d19fd1b9">
    <vt:lpwstr>k07b7d0a756a84ee8806_X_k1be57c43b7db4027ac6_A_6</vt:lpwstr>
  </property>
  <property fmtid="{D5CDD505-2E9C-101B-9397-08002B2CF9AE}" pid="1230" name="g2bae6219781e4e788b5dc8dc6aec0881">
    <vt:lpwstr>k07b7d0a756a84ee8806_X_k1be57c43b7db4027ac6_A_7</vt:lpwstr>
  </property>
  <property fmtid="{D5CDD505-2E9C-101B-9397-08002B2CF9AE}" pid="1231" name="g53bbe6bac6ed4c4aa6d912c15348afb0">
    <vt:lpwstr>k07b7d0a756a84ee8806_X_k1be57c43b7db4027ac6_A_8</vt:lpwstr>
  </property>
  <property fmtid="{D5CDD505-2E9C-101B-9397-08002B2CF9AE}" pid="1232" name="g3a812f9104b140ce9880303a8d210161">
    <vt:lpwstr>k07b7d0a756a84ee8806_X_k1be57c43b7db4027ac6_A_9</vt:lpwstr>
  </property>
  <property fmtid="{D5CDD505-2E9C-101B-9397-08002B2CF9AE}" pid="1233" name="g5e32aa459e274d01b6b487e993fd2ead">
    <vt:lpwstr>k07b7d0a756a84ee8806_X_k1be57c43b7db4027ac6_A_10</vt:lpwstr>
  </property>
  <property fmtid="{D5CDD505-2E9C-101B-9397-08002B2CF9AE}" pid="1234" name="g4a1c1dfa896540c18029d2188f6f5b68">
    <vt:lpwstr>kefe4e906e27a457c829</vt:lpwstr>
  </property>
  <property fmtid="{D5CDD505-2E9C-101B-9397-08002B2CF9AE}" pid="1235" name="g9474da6ca80f498e819bd986cbb99601">
    <vt:lpwstr>kf644da2e3f614666822</vt:lpwstr>
  </property>
  <property fmtid="{D5CDD505-2E9C-101B-9397-08002B2CF9AE}" pid="1236" name="ContentTypeId">
    <vt:lpwstr>0x010100CF5F8BD6FB4F524198FB3326D5055444</vt:lpwstr>
  </property>
</Properties>
</file>