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17" documentId="8_{BF1D2C30-FECC-4243-83D3-1BC0D3005813}" xr6:coauthVersionLast="47" xr6:coauthVersionMax="47" xr10:uidLastSave="{3D4FC171-0335-4030-9753-6F0F84F64B67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Sales'!#REF!</definedName>
  </definedNames>
  <calcPr calcId="191029"/>
  <customWorkbookViews>
    <customWorkbookView name="Kurt M. Mueller - Personal View" guid="{D4280C5C-413A-4744-9127-AD4F58BD8E35}" mergeInterval="0" personalView="1" maximized="1" windowWidth="1680" windowHeight="799" activeSheetId="1" showComments="commIndAndComment"/>
    <customWorkbookView name="Kurt M. Mueller, MAI - Personal View" guid="{03553D51-8CBD-45CA-91CD-E8B16400722D}" mergeInterval="0" personalView="1" maximized="1" windowWidth="1276" windowHeight="856" activeSheetId="1"/>
    <customWorkbookView name="Ben Blake - Personal View" guid="{2F5F6C91-D7CF-4D52-ACA7-54E2804ABF8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P196" i="1" l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H125" i="1" l="1"/>
  <c r="I125" i="1"/>
  <c r="J125" i="1"/>
  <c r="K125" i="1"/>
  <c r="L125" i="1"/>
  <c r="M125" i="1"/>
  <c r="N125" i="1"/>
  <c r="O125" i="1"/>
  <c r="P125" i="1"/>
  <c r="G125" i="1"/>
  <c r="D199" i="1"/>
  <c r="D152" i="1" l="1"/>
  <c r="E162" i="1"/>
  <c r="E161" i="1"/>
  <c r="E164" i="1"/>
  <c r="E196" i="1" s="1"/>
  <c r="I177" i="1"/>
  <c r="J177" i="1"/>
  <c r="K177" i="1"/>
  <c r="L177" i="1"/>
  <c r="M177" i="1"/>
  <c r="N177" i="1"/>
  <c r="O177" i="1"/>
  <c r="P177" i="1"/>
  <c r="I179" i="1"/>
  <c r="J179" i="1"/>
  <c r="K179" i="1"/>
  <c r="L179" i="1"/>
  <c r="M179" i="1"/>
  <c r="N179" i="1"/>
  <c r="O179" i="1"/>
  <c r="P179" i="1"/>
  <c r="I181" i="1"/>
  <c r="J181" i="1"/>
  <c r="K181" i="1"/>
  <c r="L181" i="1"/>
  <c r="M181" i="1"/>
  <c r="N181" i="1"/>
  <c r="O181" i="1"/>
  <c r="P181" i="1"/>
  <c r="I137" i="1"/>
  <c r="J137" i="1"/>
  <c r="K137" i="1"/>
  <c r="L137" i="1"/>
  <c r="M137" i="1"/>
  <c r="N137" i="1"/>
  <c r="O137" i="1"/>
  <c r="P137" i="1"/>
  <c r="I142" i="1"/>
  <c r="I171" i="1" s="1"/>
  <c r="I183" i="1" s="1"/>
  <c r="J142" i="1"/>
  <c r="J171" i="1" s="1"/>
  <c r="J183" i="1" s="1"/>
  <c r="K142" i="1"/>
  <c r="K171" i="1" s="1"/>
  <c r="K183" i="1" s="1"/>
  <c r="L142" i="1"/>
  <c r="L171" i="1" s="1"/>
  <c r="L183" i="1" s="1"/>
  <c r="M142" i="1"/>
  <c r="M151" i="1" s="1"/>
  <c r="M198" i="1" s="1"/>
  <c r="N142" i="1"/>
  <c r="N171" i="1" s="1"/>
  <c r="N183" i="1" s="1"/>
  <c r="O142" i="1"/>
  <c r="O171" i="1" s="1"/>
  <c r="O183" i="1" s="1"/>
  <c r="P142" i="1"/>
  <c r="P171" i="1" s="1"/>
  <c r="P183" i="1" s="1"/>
  <c r="I144" i="1"/>
  <c r="I173" i="1" s="1"/>
  <c r="J144" i="1"/>
  <c r="J173" i="1" s="1"/>
  <c r="K144" i="1"/>
  <c r="K173" i="1" s="1"/>
  <c r="L144" i="1"/>
  <c r="L173" i="1" s="1"/>
  <c r="M144" i="1"/>
  <c r="M173" i="1" s="1"/>
  <c r="N144" i="1"/>
  <c r="N173" i="1" s="1"/>
  <c r="O144" i="1"/>
  <c r="O173" i="1" s="1"/>
  <c r="P144" i="1"/>
  <c r="P173" i="1" s="1"/>
  <c r="I151" i="1"/>
  <c r="I198" i="1" s="1"/>
  <c r="J151" i="1"/>
  <c r="J198" i="1" s="1"/>
  <c r="K151" i="1"/>
  <c r="K198" i="1" s="1"/>
  <c r="L151" i="1"/>
  <c r="L198" i="1" s="1"/>
  <c r="N151" i="1"/>
  <c r="N198" i="1" s="1"/>
  <c r="O151" i="1"/>
  <c r="O198" i="1" s="1"/>
  <c r="P151" i="1"/>
  <c r="E193" i="1"/>
  <c r="E187" i="1"/>
  <c r="E181" i="1"/>
  <c r="E179" i="1"/>
  <c r="E177" i="1"/>
  <c r="M171" i="1" l="1"/>
  <c r="M183" i="1" s="1"/>
  <c r="P198" i="1"/>
  <c r="W193" i="1"/>
  <c r="W192" i="1"/>
  <c r="W191" i="1"/>
  <c r="W190" i="1"/>
  <c r="W189" i="1"/>
  <c r="W188" i="1"/>
  <c r="W187" i="1"/>
  <c r="I99" i="1"/>
  <c r="J99" i="1"/>
  <c r="K99" i="1"/>
  <c r="L99" i="1"/>
  <c r="M99" i="1"/>
  <c r="N99" i="1"/>
  <c r="O99" i="1"/>
  <c r="P99" i="1"/>
  <c r="H99" i="1"/>
  <c r="H145" i="1" s="1"/>
  <c r="G99" i="1"/>
  <c r="G145" i="1" s="1"/>
  <c r="D174" i="1"/>
  <c r="D184" i="1"/>
  <c r="L145" i="1" l="1"/>
  <c r="L174" i="1" s="1"/>
  <c r="L178" i="1" s="1"/>
  <c r="L180" i="1" s="1"/>
  <c r="L182" i="1" s="1"/>
  <c r="L184" i="1" s="1"/>
  <c r="L199" i="1" s="1"/>
  <c r="M145" i="1"/>
  <c r="M174" i="1" s="1"/>
  <c r="M178" i="1" s="1"/>
  <c r="M180" i="1" s="1"/>
  <c r="M182" i="1" s="1"/>
  <c r="M184" i="1" s="1"/>
  <c r="M199" i="1" s="1"/>
  <c r="K145" i="1"/>
  <c r="K174" i="1" s="1"/>
  <c r="K178" i="1" s="1"/>
  <c r="K180" i="1" s="1"/>
  <c r="K182" i="1" s="1"/>
  <c r="K184" i="1" s="1"/>
  <c r="K199" i="1" s="1"/>
  <c r="J145" i="1"/>
  <c r="J174" i="1" s="1"/>
  <c r="J178" i="1" s="1"/>
  <c r="J180" i="1" s="1"/>
  <c r="J182" i="1" s="1"/>
  <c r="J184" i="1" s="1"/>
  <c r="J199" i="1" s="1"/>
  <c r="O145" i="1"/>
  <c r="O174" i="1" s="1"/>
  <c r="O178" i="1" s="1"/>
  <c r="O180" i="1" s="1"/>
  <c r="O182" i="1" s="1"/>
  <c r="O184" i="1" s="1"/>
  <c r="O199" i="1" s="1"/>
  <c r="N145" i="1"/>
  <c r="N174" i="1" s="1"/>
  <c r="N178" i="1" s="1"/>
  <c r="N180" i="1" s="1"/>
  <c r="N182" i="1" s="1"/>
  <c r="N184" i="1" s="1"/>
  <c r="N199" i="1" s="1"/>
  <c r="I145" i="1"/>
  <c r="I174" i="1" s="1"/>
  <c r="I178" i="1" s="1"/>
  <c r="I180" i="1" s="1"/>
  <c r="I182" i="1" s="1"/>
  <c r="I184" i="1" s="1"/>
  <c r="I199" i="1" s="1"/>
  <c r="P145" i="1"/>
  <c r="P174" i="1" s="1"/>
  <c r="P178" i="1" s="1"/>
  <c r="P180" i="1" s="1"/>
  <c r="P182" i="1" s="1"/>
  <c r="P184" i="1" s="1"/>
  <c r="P199" i="1" s="1"/>
  <c r="E64" i="1"/>
  <c r="E99" i="1" s="1"/>
  <c r="E145" i="1" s="1"/>
  <c r="H181" i="1" l="1"/>
  <c r="G181" i="1"/>
  <c r="H179" i="1"/>
  <c r="G179" i="1"/>
  <c r="G177" i="1"/>
  <c r="J166" i="1"/>
  <c r="H177" i="1"/>
  <c r="I166" i="1" l="1"/>
  <c r="P166" i="1"/>
  <c r="O166" i="1"/>
  <c r="N166" i="1"/>
  <c r="M166" i="1"/>
  <c r="L166" i="1"/>
  <c r="K166" i="1"/>
  <c r="H135" i="1"/>
  <c r="G135" i="1"/>
  <c r="E10" i="1" l="1"/>
  <c r="E138" i="1" s="1"/>
  <c r="G10" i="1"/>
  <c r="G138" i="1" s="1"/>
  <c r="H10" i="1"/>
  <c r="H138" i="1" s="1"/>
  <c r="I10" i="1"/>
  <c r="I138" i="1" s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G21" i="1"/>
  <c r="H21" i="1"/>
  <c r="I21" i="1"/>
  <c r="I143" i="1" s="1"/>
  <c r="I172" i="1" s="1"/>
  <c r="J21" i="1"/>
  <c r="J143" i="1" s="1"/>
  <c r="J172" i="1" s="1"/>
  <c r="K21" i="1"/>
  <c r="K143" i="1" s="1"/>
  <c r="K172" i="1" s="1"/>
  <c r="L21" i="1"/>
  <c r="L143" i="1" s="1"/>
  <c r="L172" i="1" s="1"/>
  <c r="M21" i="1"/>
  <c r="M143" i="1" s="1"/>
  <c r="M172" i="1" s="1"/>
  <c r="N21" i="1"/>
  <c r="N143" i="1" s="1"/>
  <c r="N172" i="1" s="1"/>
  <c r="O21" i="1"/>
  <c r="O143" i="1" s="1"/>
  <c r="O172" i="1" s="1"/>
  <c r="P21" i="1"/>
  <c r="P143" i="1" s="1"/>
  <c r="P172" i="1" s="1"/>
  <c r="E23" i="1"/>
  <c r="G23" i="1"/>
  <c r="G118" i="1" s="1"/>
  <c r="G84" i="1" s="1"/>
  <c r="H23" i="1"/>
  <c r="H112" i="1" s="1"/>
  <c r="H103" i="1" s="1"/>
  <c r="I23" i="1"/>
  <c r="I112" i="1" s="1"/>
  <c r="I103" i="1" s="1"/>
  <c r="J23" i="1"/>
  <c r="K23" i="1"/>
  <c r="K118" i="1" s="1"/>
  <c r="K84" i="1" s="1"/>
  <c r="L23" i="1"/>
  <c r="L112" i="1" s="1"/>
  <c r="L103" i="1" s="1"/>
  <c r="M23" i="1"/>
  <c r="M112" i="1" s="1"/>
  <c r="M103" i="1" s="1"/>
  <c r="N23" i="1"/>
  <c r="N112" i="1" s="1"/>
  <c r="N100" i="1" s="1"/>
  <c r="O23" i="1"/>
  <c r="O112" i="1" s="1"/>
  <c r="O100" i="1" s="1"/>
  <c r="P23" i="1"/>
  <c r="P112" i="1" s="1"/>
  <c r="P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E142" i="1"/>
  <c r="G142" i="1"/>
  <c r="H142" i="1"/>
  <c r="E143" i="1"/>
  <c r="E172" i="1" s="1"/>
  <c r="E144" i="1"/>
  <c r="E173" i="1" s="1"/>
  <c r="G144" i="1"/>
  <c r="G173" i="1" s="1"/>
  <c r="H144" i="1"/>
  <c r="H173" i="1" s="1"/>
  <c r="E157" i="1"/>
  <c r="E189" i="1" s="1"/>
  <c r="E158" i="1"/>
  <c r="E190" i="1" s="1"/>
  <c r="E159" i="1"/>
  <c r="E191" i="1" s="1"/>
  <c r="E160" i="1"/>
  <c r="E192" i="1" s="1"/>
  <c r="E194" i="1"/>
  <c r="E195" i="1"/>
  <c r="H151" i="1" l="1"/>
  <c r="H198" i="1" s="1"/>
  <c r="H166" i="1" s="1"/>
  <c r="H171" i="1"/>
  <c r="G151" i="1"/>
  <c r="G198" i="1" s="1"/>
  <c r="G166" i="1" s="1"/>
  <c r="G171" i="1"/>
  <c r="G183" i="1" s="1"/>
  <c r="E151" i="1"/>
  <c r="E152" i="1" s="1"/>
  <c r="E171" i="1"/>
  <c r="P111" i="1"/>
  <c r="H111" i="1"/>
  <c r="J111" i="1"/>
  <c r="G143" i="1"/>
  <c r="G172" i="1" s="1"/>
  <c r="N111" i="1"/>
  <c r="L111" i="1"/>
  <c r="H183" i="1"/>
  <c r="M118" i="1"/>
  <c r="M84" i="1" s="1"/>
  <c r="H143" i="1"/>
  <c r="H172" i="1" s="1"/>
  <c r="I118" i="1"/>
  <c r="I84" i="1" s="1"/>
  <c r="K112" i="1"/>
  <c r="K100" i="1" s="1"/>
  <c r="O118" i="1"/>
  <c r="O84" i="1" s="1"/>
  <c r="G112" i="1"/>
  <c r="G100" i="1" s="1"/>
  <c r="E156" i="1"/>
  <c r="E188" i="1" s="1"/>
  <c r="O25" i="1"/>
  <c r="G25" i="1"/>
  <c r="J25" i="1"/>
  <c r="K25" i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K111" i="1"/>
  <c r="N25" i="1"/>
  <c r="G111" i="1"/>
  <c r="E25" i="1"/>
  <c r="J112" i="1"/>
  <c r="J100" i="1" s="1"/>
  <c r="N105" i="1"/>
  <c r="H100" i="1"/>
  <c r="L100" i="1"/>
  <c r="P100" i="1"/>
  <c r="M25" i="1"/>
  <c r="I25" i="1"/>
  <c r="J105" i="1"/>
  <c r="P25" i="1"/>
  <c r="L25" i="1"/>
  <c r="H25" i="1"/>
  <c r="M111" i="1"/>
  <c r="I111" i="1"/>
  <c r="O105" i="1"/>
  <c r="K105" i="1"/>
  <c r="G105" i="1"/>
  <c r="O103" i="1"/>
  <c r="M100" i="1"/>
  <c r="I100" i="1"/>
  <c r="N103" i="1"/>
  <c r="M105" i="1"/>
  <c r="I105" i="1"/>
  <c r="P105" i="1"/>
  <c r="L105" i="1"/>
  <c r="H105" i="1"/>
  <c r="H174" i="1" l="1"/>
  <c r="H178" i="1" s="1"/>
  <c r="H180" i="1" s="1"/>
  <c r="H182" i="1" s="1"/>
  <c r="H184" i="1" s="1"/>
  <c r="P152" i="1"/>
  <c r="N152" i="1"/>
  <c r="E183" i="1"/>
  <c r="G174" i="1"/>
  <c r="K103" i="1"/>
  <c r="G103" i="1"/>
  <c r="J103" i="1"/>
  <c r="J152" i="1" l="1"/>
  <c r="L152" i="1"/>
  <c r="G204" i="1"/>
  <c r="G178" i="1"/>
  <c r="G180" i="1" s="1"/>
  <c r="G182" i="1" s="1"/>
  <c r="M152" i="1"/>
  <c r="H152" i="1"/>
  <c r="H199" i="1"/>
  <c r="G203" i="1"/>
  <c r="G202" i="1"/>
  <c r="G205" i="1"/>
  <c r="E174" i="1"/>
  <c r="E184" i="1"/>
  <c r="E199" i="1" s="1"/>
  <c r="I152" i="1" l="1"/>
  <c r="O152" i="1"/>
  <c r="K152" i="1"/>
  <c r="G184" i="1"/>
  <c r="G152" i="1" s="1"/>
  <c r="G199" i="1" l="1"/>
  <c r="H202" i="1" l="1"/>
  <c r="H203" i="1"/>
  <c r="H205" i="1"/>
  <c r="H204" i="1"/>
  <c r="I205" i="1" l="1"/>
  <c r="I203" i="1"/>
  <c r="I204" i="1"/>
  <c r="I202" i="1"/>
</calcChain>
</file>

<file path=xl/sharedStrings.xml><?xml version="1.0" encoding="utf-8"?>
<sst xmlns="http://schemas.openxmlformats.org/spreadsheetml/2006/main" count="300" uniqueCount="135">
  <si>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</si>
  <si>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</si>
  <si>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</si>
  <si>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</si>
  <si>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</si>
  <si>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</si>
  <si>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</si>
  <si>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</si>
  <si>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</si>
  <si>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</si>
  <si>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</si>
  <si>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</si>
  <si>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</si>
  <si>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</si>
  <si>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</si>
  <si>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</si>
  <si>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</si>
  <si>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</si>
  <si>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</si>
  <si>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</si>
  <si>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</si>
  <si>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</si>
  <si>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</si>
  <si>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</si>
  <si>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</si>
  <si>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</si>
  <si>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</si>
  <si>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</si>
  <si>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</si>
  <si>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</si>
  <si>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</si>
  <si>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</si>
  <si>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</si>
  <si>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</si>
  <si>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</si>
  <si>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</si>
  <si>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</si>
  <si>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</si>
  <si>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</si>
  <si>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</si>
  <si>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</si>
  <si>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</si>
  <si>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</si>
  <si>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</si>
  <si>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</si>
  <si>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</si>
  <si>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</si>
  <si>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</si>
  <si>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</si>
  <si>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</si>
  <si>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</si>
  <si>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</si>
  <si>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</si>
  <si>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</si>
  <si>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</si>
  <si>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</si>
  <si>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</si>
  <si>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</si>
  <si>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</si>
  <si>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</si>
  <si>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</si>
  <si>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</si>
  <si>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</si>
  <si>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</si>
  <si>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</si>
  <si>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</si>
  <si>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</si>
  <si>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</si>
  <si>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</si>
  <si>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</si>
  <si>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</si>
  <si>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</si>
  <si>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</si>
  <si>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</si>
  <si>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</si>
  <si>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</si>
  <si>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</si>
  <si>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</si>
  <si>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---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</si>
  <si>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</si>
  <si>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</si>
  <si>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</si>
  <si>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</si>
  <si>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</si>
  <si>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</si>
  <si>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</si>
  <si>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</si>
  <si>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</si>
  <si>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</si>
  <si>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</si>
  <si>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</si>
  <si>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</si>
  <si>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Zoning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</si>
  <si>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</si>
  <si>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</si>
  <si>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</si>
  <si>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</si>
  <si>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</si>
  <si>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</si>
  <si>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</si>
  <si>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</si>
  <si>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Gross Land (Acres)</t>
  </si>
  <si>
    <t>Adjusted</t>
  </si>
  <si>
    <t xml:space="preserve"> - Total Net Property Adjustment</t>
  </si>
  <si>
    <t xml:space="preserve"> - Adjusted Price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</si>
  <si>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</si>
  <si>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</si>
  <si>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</si>
  <si>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</si>
  <si>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</si>
  <si>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</si>
  <si>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</si>
  <si>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</si>
  <si>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</si>
  <si>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</si>
  <si>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</si>
  <si>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</si>
  <si>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</si>
  <si>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</si>
  <si>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</si>
  <si>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</si>
  <si>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Adjust. $ / Homesite</t>
  </si>
  <si>
    <t>Price per Homesite</t>
  </si>
  <si>
    <t>Site Conditions</t>
  </si>
  <si>
    <t>Size</t>
  </si>
  <si>
    <t>Soil Type</t>
  </si>
  <si>
    <t>No. of Homesites</t>
  </si>
  <si>
    <t xml:space="preserve">Magnitude of Total Adjust.: </t>
  </si>
  <si>
    <t>Individual</t>
  </si>
  <si>
    <t>Total</t>
  </si>
  <si>
    <t>ADJUSTMENT TYPE</t>
  </si>
  <si>
    <t>Other Land Comments</t>
  </si>
  <si>
    <t>Views / Other Land Comments</t>
  </si>
  <si>
    <t>RESIDENTIAL HOMESITE COMPARABLES</t>
  </si>
  <si>
    <t>Price per Net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</si>
</sst>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351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167" fontId="18" fillId="2" borderId="56" xfId="0" applyNumberFormat="1" applyFont="1" applyFill="1" applyBorder="1" applyAlignment="1">
      <alignment horizontal="center" vertical="top" wrapText="1"/>
    </xf>
    <xf numFmtId="0" fontId="18" fillId="2" borderId="59" xfId="0" applyFont="1" applyFill="1" applyBorder="1" applyAlignment="1">
      <alignment horizontal="right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0" fontId="13" fillId="5" borderId="58" xfId="0" applyFont="1" applyFill="1" applyBorder="1" applyAlignment="1">
      <alignment horizontal="right" vertical="center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2" xfId="0" applyNumberFormat="1" applyFont="1" applyFill="1" applyBorder="1" applyAlignment="1">
      <alignment horizontal="right" vertical="center" wrapText="1"/>
    </xf>
    <xf numFmtId="0" fontId="17" fillId="2" borderId="53" xfId="0" applyFont="1" applyFill="1" applyBorder="1" applyAlignment="1">
      <alignment horizontal="left" vertical="center" wrapText="1"/>
    </xf>
    <xf numFmtId="166" fontId="18" fillId="2" borderId="55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56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7" xfId="0" applyFont="1" applyFill="1" applyBorder="1" applyAlignment="1">
      <alignment horizontal="center" vertical="top" wrapText="1"/>
    </xf>
    <xf numFmtId="0" fontId="17" fillId="2" borderId="58" xfId="0" applyFont="1" applyFill="1" applyBorder="1" applyAlignment="1">
      <alignment horizontal="center" vertical="top" wrapText="1"/>
    </xf>
    <xf numFmtId="166" fontId="18" fillId="2" borderId="61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165" fontId="17" fillId="2" borderId="35" xfId="0" applyNumberFormat="1" applyFont="1" applyFill="1" applyBorder="1" applyAlignment="1">
      <alignment horizontal="right" vertical="center" wrapText="1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right" vertical="center"/>
    </xf>
    <xf numFmtId="167" fontId="24" fillId="9" borderId="0" xfId="4" applyNumberFormat="1" applyFont="1" applyFill="1" applyAlignment="1">
      <alignment horizontal="right" vertical="center"/>
    </xf>
    <xf numFmtId="167" fontId="25" fillId="9" borderId="0" xfId="0" applyNumberFormat="1" applyFont="1" applyFill="1" applyAlignment="1">
      <alignment horizontal="left" vertical="center"/>
    </xf>
    <xf numFmtId="167" fontId="23" fillId="9" borderId="0" xfId="4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164" fontId="17" fillId="2" borderId="64" xfId="0" applyNumberFormat="1" applyFont="1" applyFill="1" applyBorder="1" applyAlignment="1">
      <alignment horizontal="right" vertical="center" wrapText="1"/>
    </xf>
    <xf numFmtId="164" fontId="17" fillId="2" borderId="66" xfId="0" applyNumberFormat="1" applyFont="1" applyFill="1" applyBorder="1" applyAlignment="1">
      <alignment horizontal="right" vertical="center" wrapText="1"/>
    </xf>
    <xf numFmtId="164" fontId="18" fillId="2" borderId="65" xfId="0" applyNumberFormat="1" applyFont="1" applyFill="1" applyBorder="1" applyAlignment="1">
      <alignment horizontal="right" vertical="center" wrapText="1"/>
    </xf>
    <xf numFmtId="0" fontId="26" fillId="11" borderId="0" xfId="0" applyFont="1" applyFill="1" applyAlignment="1">
      <alignment horizontal="left" vertical="top" wrapText="1"/>
    </xf>
    <xf numFmtId="164" fontId="17" fillId="2" borderId="35" xfId="0" applyNumberFormat="1" applyFont="1" applyFill="1" applyBorder="1" applyAlignment="1">
      <alignment horizontal="center" vertical="top" wrapText="1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7" fillId="8" borderId="0" xfId="0" applyFont="1" applyFill="1" applyBorder="1" applyAlignment="1">
      <alignment horizontal="left" vertical="top" wrapText="1"/>
    </xf>
    <xf numFmtId="1" fontId="6" fillId="2" borderId="0" xfId="0" applyNumberFormat="1" applyFont="1" applyFill="1" applyBorder="1" applyAlignment="1">
      <alignment horizontal="right" vertical="top" wrapText="1"/>
    </xf>
    <xf numFmtId="1" fontId="6" fillId="2" borderId="10" xfId="0" applyNumberFormat="1" applyFont="1" applyFill="1" applyBorder="1" applyAlignment="1">
      <alignment horizontal="right" vertical="top" wrapText="1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7" fontId="28" fillId="11" borderId="0" xfId="0" applyNumberFormat="1" applyFont="1" applyFill="1" applyAlignment="1">
      <alignment horizontal="right" vertical="center"/>
    </xf>
    <xf numFmtId="167" fontId="27" fillId="11" borderId="0" xfId="0" applyNumberFormat="1" applyFont="1" applyFill="1" applyAlignment="1">
      <alignment horizontal="right" vertical="center"/>
    </xf>
    <xf numFmtId="0" fontId="29" fillId="9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right" vertical="center"/>
    </xf>
    <xf numFmtId="0" fontId="30" fillId="5" borderId="0" xfId="0" applyFont="1" applyFill="1" applyAlignment="1">
      <alignment horizontal="right" vertical="center" wrapText="1"/>
    </xf>
    <xf numFmtId="0" fontId="27" fillId="12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right" vertical="center"/>
    </xf>
    <xf numFmtId="167" fontId="27" fillId="12" borderId="0" xfId="0" applyNumberFormat="1" applyFont="1" applyFill="1" applyAlignment="1">
      <alignment horizontal="right" vertical="center"/>
    </xf>
    <xf numFmtId="2" fontId="27" fillId="13" borderId="0" xfId="0" applyNumberFormat="1" applyFont="1" applyFill="1" applyAlignment="1">
      <alignment horizontal="right" vertical="center"/>
    </xf>
    <xf numFmtId="0" fontId="18" fillId="2" borderId="64" xfId="0" applyFont="1" applyFill="1" applyBorder="1" applyAlignment="1">
      <alignment horizontal="right" vertical="center" wrapText="1"/>
    </xf>
    <xf numFmtId="0" fontId="18" fillId="2" borderId="65" xfId="0" applyFont="1" applyFill="1" applyBorder="1" applyAlignment="1">
      <alignment horizontal="right" vertical="center" wrapText="1"/>
    </xf>
    <xf numFmtId="167" fontId="18" fillId="2" borderId="66" xfId="0" applyNumberFormat="1" applyFont="1" applyFill="1" applyBorder="1" applyAlignment="1">
      <alignment horizontal="right" vertical="center" wrapText="1"/>
    </xf>
    <xf numFmtId="167" fontId="31" fillId="11" borderId="0" xfId="0" applyNumberFormat="1" applyFont="1" applyFill="1" applyAlignment="1">
      <alignment horizontal="right" vertical="center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67" xfId="0" applyNumberFormat="1" applyFont="1" applyFill="1" applyBorder="1" applyAlignment="1">
      <alignment horizontal="righ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167" fontId="18" fillId="2" borderId="44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center" wrapText="1"/>
    </xf>
    <xf numFmtId="164" fontId="18" fillId="2" borderId="44" xfId="0" applyNumberFormat="1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center" vertical="top" wrapText="1"/>
    </xf>
    <xf numFmtId="164" fontId="17" fillId="5" borderId="35" xfId="0" applyNumberFormat="1" applyFont="1" applyFill="1" applyBorder="1" applyAlignment="1">
      <alignment horizontal="center" vertical="center" wrapText="1"/>
    </xf>
    <xf numFmtId="164" fontId="17" fillId="5" borderId="62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8" fillId="2" borderId="10" xfId="0" applyNumberFormat="1" applyFont="1" applyFill="1" applyBorder="1" applyAlignment="1">
      <alignment horizontal="center" vertical="top" wrapText="1"/>
    </xf>
    <xf numFmtId="164" fontId="17" fillId="2" borderId="10" xfId="0" applyNumberFormat="1" applyFont="1" applyFill="1" applyBorder="1" applyAlignment="1">
      <alignment horizontal="center" vertical="top" wrapText="1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63" xfId="0" applyNumberFormat="1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8" fillId="5" borderId="0" xfId="0" applyNumberFormat="1" applyFont="1" applyFill="1" applyBorder="1" applyAlignment="1">
      <alignment horizontal="center" vertical="top" wrapText="1"/>
    </xf>
    <xf numFmtId="167" fontId="18" fillId="5" borderId="0" xfId="0" applyNumberFormat="1" applyFont="1" applyFill="1" applyBorder="1" applyAlignment="1">
      <alignment horizontal="center" vertical="top" wrapText="1"/>
    </xf>
    <xf numFmtId="167" fontId="18" fillId="5" borderId="58" xfId="0" applyNumberFormat="1" applyFont="1" applyFill="1" applyBorder="1" applyAlignment="1">
      <alignment horizontal="center" vertical="top" wrapText="1"/>
    </xf>
    <xf numFmtId="0" fontId="18" fillId="5" borderId="35" xfId="0" applyFont="1" applyFill="1" applyBorder="1" applyAlignment="1">
      <alignment horizontal="right" vertical="top" wrapText="1"/>
    </xf>
    <xf numFmtId="0" fontId="18" fillId="5" borderId="36" xfId="0" applyFont="1" applyFill="1" applyBorder="1" applyAlignment="1">
      <alignment horizontal="right" vertical="top" wrapText="1"/>
    </xf>
    <xf numFmtId="0" fontId="6" fillId="8" borderId="0" xfId="0" applyFont="1" applyFill="1" applyBorder="1" applyAlignment="1">
      <alignment horizontal="right" vertical="top" wrapText="1"/>
    </xf>
    <xf numFmtId="0" fontId="18" fillId="8" borderId="44" xfId="0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right" vertical="center" wrapText="1"/>
    </xf>
    <xf numFmtId="0" fontId="18" fillId="5" borderId="35" xfId="0" applyFont="1" applyFill="1" applyBorder="1" applyAlignment="1">
      <alignment horizontal="right" vertical="center" wrapText="1"/>
    </xf>
    <xf numFmtId="167" fontId="31" fillId="9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28" xfId="0" applyFont="1" applyFill="1" applyBorder="1" applyAlignment="1" applyProtection="1">
      <alignment horizontal="center" vertical="center" wrapText="1"/>
      <protection locked="0"/>
    </xf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10"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6"/>
  <sheetViews>
    <sheetView tabSelected="1" topLeftCell="A21" zoomScale="80" zoomScaleNormal="80" workbookViewId="0">
      <selection activeCell="J143" sqref="J143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" style="3" customWidth="1"/>
    <col min="23" max="23" width="12.7109375" style="3" customWidth="1"/>
    <col min="24" max="24" width="1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347" t="s">
        <v>133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8"/>
      <c r="R1" s="40"/>
    </row>
    <row r="2" spans="1:29" ht="18.75" x14ac:dyDescent="0.3">
      <c r="B2" s="4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8"/>
      <c r="R2" s="40"/>
    </row>
    <row r="3" spans="1:29" ht="6" customHeight="1" x14ac:dyDescent="0.2">
      <c r="A3" s="5"/>
      <c r="B3" s="6"/>
      <c r="C3" s="7"/>
      <c r="D3" s="175"/>
      <c r="E3" s="176"/>
      <c r="F3" s="177"/>
      <c r="G3" s="176"/>
      <c r="H3" s="178"/>
      <c r="I3" s="178"/>
      <c r="J3" s="178"/>
      <c r="K3" s="178"/>
      <c r="L3" s="178"/>
      <c r="M3" s="178"/>
      <c r="N3" s="178"/>
      <c r="O3" s="178"/>
      <c r="P3" s="178"/>
      <c r="Q3" s="179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52</v>
      </c>
      <c r="E4" s="29" t="s">
        <v>53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80"/>
      <c r="R4" s="40"/>
    </row>
    <row r="5" spans="1:29" ht="5.0999999999999996" customHeight="1" x14ac:dyDescent="0.2">
      <c r="B5" s="6"/>
      <c r="C5" s="10"/>
      <c r="D5" s="181"/>
      <c r="E5" s="182"/>
      <c r="F5" s="183"/>
      <c r="G5" s="184"/>
      <c r="H5" s="185"/>
      <c r="I5" s="185"/>
      <c r="J5" s="185"/>
      <c r="K5" s="185"/>
      <c r="L5" s="185"/>
      <c r="M5" s="185"/>
      <c r="N5" s="185"/>
      <c r="O5" s="185"/>
      <c r="P5" s="185"/>
      <c r="Q5" s="186"/>
      <c r="R5" s="40"/>
    </row>
    <row r="6" spans="1:29" s="11" customFormat="1" hidden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187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42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187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41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187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187"/>
      <c r="R9" s="40"/>
      <c r="AC9" s="3"/>
    </row>
    <row r="10" spans="1:29" s="11" customFormat="1" x14ac:dyDescent="0.2">
      <c r="B10" s="12"/>
      <c r="C10" s="13"/>
      <c r="D10" s="43" t="s">
        <v>58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187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187"/>
      <c r="R11" s="40"/>
      <c r="AC11" s="3"/>
    </row>
    <row r="12" spans="1:29" s="11" customFormat="1" ht="5.0999999999999996" hidden="1" customHeight="1" x14ac:dyDescent="0.2">
      <c r="B12" s="12"/>
      <c r="C12" s="13"/>
      <c r="D12" s="188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187"/>
      <c r="R12" s="40"/>
      <c r="AC12" s="3"/>
    </row>
    <row r="13" spans="1:29" s="11" customFormat="1" hidden="1" x14ac:dyDescent="0.2">
      <c r="B13" s="12"/>
      <c r="C13" s="14"/>
      <c r="D13" s="189" t="s">
        <v>54</v>
      </c>
      <c r="E13" s="63"/>
      <c r="F13" s="64"/>
      <c r="G13" s="63"/>
      <c r="H13" s="65"/>
      <c r="I13" s="65"/>
      <c r="J13" s="65"/>
      <c r="K13" s="65"/>
      <c r="L13" s="65"/>
      <c r="M13" s="65"/>
      <c r="N13" s="65"/>
      <c r="O13" s="65"/>
      <c r="P13" s="65"/>
      <c r="Q13" s="190"/>
      <c r="R13" s="40"/>
      <c r="AC13" s="3"/>
    </row>
    <row r="14" spans="1:29" s="11" customFormat="1" ht="5.0999999999999996" hidden="1" customHeight="1" x14ac:dyDescent="0.2">
      <c r="B14" s="12"/>
      <c r="C14" s="13"/>
      <c r="D14" s="188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187"/>
      <c r="R14" s="40"/>
      <c r="AC14" s="3"/>
    </row>
    <row r="15" spans="1:29" s="11" customFormat="1" hidden="1" x14ac:dyDescent="0.2">
      <c r="B15" s="12"/>
      <c r="C15" s="13"/>
      <c r="D15" s="51" t="s">
        <v>33</v>
      </c>
      <c r="E15" s="52"/>
      <c r="F15" s="45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187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34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187"/>
      <c r="R16" s="40"/>
      <c r="AC16" s="3"/>
    </row>
    <row r="17" spans="2:29" s="11" customFormat="1" hidden="1" x14ac:dyDescent="0.2">
      <c r="B17" s="12"/>
      <c r="C17" s="13"/>
      <c r="D17" s="57" t="s">
        <v>35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187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191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187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51</v>
      </c>
      <c r="E19" s="63"/>
      <c r="F19" s="64"/>
      <c r="G19" s="63"/>
      <c r="H19" s="65"/>
      <c r="I19" s="65"/>
      <c r="J19" s="65"/>
      <c r="K19" s="65"/>
      <c r="L19" s="65"/>
      <c r="M19" s="65"/>
      <c r="N19" s="65"/>
      <c r="O19" s="65"/>
      <c r="P19" s="65"/>
      <c r="Q19" s="190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188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187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47" t="s">
        <v>65</v>
      </c>
      <c r="E21" s="48">
        <f>E22/43560</f>
        <v>0</v>
      </c>
      <c r="F21" s="45"/>
      <c r="G21" s="49">
        <f t="shared" ref="G21:P21" si="1">G22/43560</f>
        <v>0</v>
      </c>
      <c r="H21" s="50">
        <f t="shared" si="1"/>
        <v>0</v>
      </c>
      <c r="I21" s="50">
        <f t="shared" si="1"/>
        <v>0</v>
      </c>
      <c r="J21" s="50">
        <f t="shared" si="1"/>
        <v>0</v>
      </c>
      <c r="K21" s="50">
        <f t="shared" si="1"/>
        <v>0</v>
      </c>
      <c r="L21" s="50">
        <f t="shared" si="1"/>
        <v>0</v>
      </c>
      <c r="M21" s="50">
        <f t="shared" si="1"/>
        <v>0</v>
      </c>
      <c r="N21" s="50">
        <f t="shared" si="1"/>
        <v>0</v>
      </c>
      <c r="O21" s="50">
        <f t="shared" si="1"/>
        <v>0</v>
      </c>
      <c r="P21" s="50">
        <f t="shared" si="1"/>
        <v>0</v>
      </c>
      <c r="Q21" s="187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x14ac:dyDescent="0.2">
      <c r="B22" s="12"/>
      <c r="C22" s="13"/>
      <c r="D22" s="51" t="s">
        <v>61</v>
      </c>
      <c r="E22" s="52"/>
      <c r="F22" s="45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187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x14ac:dyDescent="0.2">
      <c r="B23" s="12"/>
      <c r="C23" s="13"/>
      <c r="D23" s="47" t="s">
        <v>27</v>
      </c>
      <c r="E23" s="48">
        <f>E24/43560</f>
        <v>0</v>
      </c>
      <c r="F23" s="45"/>
      <c r="G23" s="49">
        <f t="shared" ref="G23:P23" si="2">G24/43560</f>
        <v>0</v>
      </c>
      <c r="H23" s="50">
        <f t="shared" si="2"/>
        <v>0</v>
      </c>
      <c r="I23" s="50">
        <f t="shared" si="2"/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0">
        <f t="shared" si="2"/>
        <v>0</v>
      </c>
      <c r="P23" s="50">
        <f t="shared" si="2"/>
        <v>0</v>
      </c>
      <c r="Q23" s="187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x14ac:dyDescent="0.2">
      <c r="B24" s="12"/>
      <c r="C24" s="13"/>
      <c r="D24" s="51" t="s">
        <v>30</v>
      </c>
      <c r="E24" s="52"/>
      <c r="F24" s="45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187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54" t="s">
        <v>28</v>
      </c>
      <c r="E25" s="55" t="e">
        <f>(E23/E21)</f>
        <v>#DIV/0!</v>
      </c>
      <c r="F25" s="45"/>
      <c r="G25" s="55" t="e">
        <f>(G23/G21)</f>
        <v>#DIV/0!</v>
      </c>
      <c r="H25" s="56" t="e">
        <f t="shared" ref="H25:P25" si="3">(H23/H21)</f>
        <v>#DIV/0!</v>
      </c>
      <c r="I25" s="56" t="e">
        <f t="shared" si="3"/>
        <v>#DIV/0!</v>
      </c>
      <c r="J25" s="56" t="e">
        <f t="shared" si="3"/>
        <v>#DIV/0!</v>
      </c>
      <c r="K25" s="56" t="e">
        <f t="shared" si="3"/>
        <v>#DIV/0!</v>
      </c>
      <c r="L25" s="56" t="e">
        <f t="shared" si="3"/>
        <v>#DIV/0!</v>
      </c>
      <c r="M25" s="56" t="e">
        <f t="shared" si="3"/>
        <v>#DIV/0!</v>
      </c>
      <c r="N25" s="56" t="e">
        <f t="shared" si="3"/>
        <v>#DIV/0!</v>
      </c>
      <c r="O25" s="56" t="e">
        <f t="shared" si="3"/>
        <v>#DIV/0!</v>
      </c>
      <c r="P25" s="56" t="e">
        <f t="shared" si="3"/>
        <v>#DIV/0!</v>
      </c>
      <c r="Q25" s="187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43" t="s">
        <v>62</v>
      </c>
      <c r="E26" s="52"/>
      <c r="F26" s="45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187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63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187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5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187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x14ac:dyDescent="0.2">
      <c r="B29" s="12"/>
      <c r="C29" s="13"/>
      <c r="D29" s="57" t="s">
        <v>126</v>
      </c>
      <c r="E29" s="302"/>
      <c r="F29" s="45"/>
      <c r="G29" s="302"/>
      <c r="H29" s="303"/>
      <c r="I29" s="303"/>
      <c r="J29" s="303"/>
      <c r="K29" s="303"/>
      <c r="L29" s="303"/>
      <c r="M29" s="303"/>
      <c r="N29" s="303"/>
      <c r="O29" s="303"/>
      <c r="P29" s="303"/>
      <c r="Q29" s="187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29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187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187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25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187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26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187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57" t="s">
        <v>64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187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8" t="s">
        <v>50</v>
      </c>
      <c r="E35" s="59"/>
      <c r="F35" s="60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187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31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187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187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62"/>
      <c r="E38" s="63"/>
      <c r="F38" s="64"/>
      <c r="G38" s="63"/>
      <c r="H38" s="65"/>
      <c r="I38" s="65"/>
      <c r="J38" s="65"/>
      <c r="K38" s="65"/>
      <c r="L38" s="65"/>
      <c r="M38" s="65"/>
      <c r="N38" s="65"/>
      <c r="O38" s="65"/>
      <c r="P38" s="65"/>
      <c r="Q38" s="190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187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187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x14ac:dyDescent="0.2">
      <c r="B41" s="12"/>
      <c r="C41" s="13"/>
      <c r="D41" s="43" t="s">
        <v>131</v>
      </c>
      <c r="E41" s="342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187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57" t="s">
        <v>125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187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3" t="s">
        <v>32</v>
      </c>
      <c r="E43" s="44"/>
      <c r="F43" s="45"/>
      <c r="G43" s="44"/>
      <c r="H43" s="46"/>
      <c r="I43" s="46"/>
      <c r="J43" s="46"/>
      <c r="K43" s="46"/>
      <c r="L43" s="46"/>
      <c r="M43" s="46"/>
      <c r="N43" s="46"/>
      <c r="O43" s="46"/>
      <c r="P43" s="46"/>
      <c r="Q43" s="187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x14ac:dyDescent="0.2">
      <c r="B44" s="12"/>
      <c r="C44" s="13"/>
      <c r="D44" s="43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187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19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187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187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x14ac:dyDescent="0.2">
      <c r="B47" s="12"/>
      <c r="C47" s="13"/>
      <c r="D47" s="57" t="s">
        <v>20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187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187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customHeight="1" x14ac:dyDescent="0.2">
      <c r="B49" s="12"/>
      <c r="C49" s="16"/>
      <c r="D49" s="62"/>
      <c r="E49" s="63"/>
      <c r="F49" s="64"/>
      <c r="G49" s="63"/>
      <c r="H49" s="65"/>
      <c r="I49" s="65"/>
      <c r="J49" s="65"/>
      <c r="K49" s="65"/>
      <c r="L49" s="65"/>
      <c r="M49" s="65"/>
      <c r="N49" s="65"/>
      <c r="O49" s="65"/>
      <c r="P49" s="65"/>
      <c r="Q49" s="190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x14ac:dyDescent="0.2">
      <c r="B50" s="12"/>
      <c r="C50" s="13"/>
      <c r="D50" s="57" t="s">
        <v>21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187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x14ac:dyDescent="0.2">
      <c r="B51" s="12"/>
      <c r="C51" s="13"/>
      <c r="D51" s="57" t="s">
        <v>22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187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x14ac:dyDescent="0.2">
      <c r="B52" s="12"/>
      <c r="C52" s="13"/>
      <c r="D52" s="57" t="s">
        <v>23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187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x14ac:dyDescent="0.2">
      <c r="B53" s="12"/>
      <c r="C53" s="13"/>
      <c r="D53" s="57" t="s">
        <v>24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187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191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187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71</v>
      </c>
      <c r="E55" s="63"/>
      <c r="F55" s="64"/>
      <c r="G55" s="63"/>
      <c r="H55" s="65"/>
      <c r="I55" s="65"/>
      <c r="J55" s="65"/>
      <c r="K55" s="65"/>
      <c r="L55" s="65"/>
      <c r="M55" s="65"/>
      <c r="N55" s="65"/>
      <c r="O55" s="65"/>
      <c r="P55" s="65"/>
      <c r="Q55" s="190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192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187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70" t="s">
        <v>43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187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70" t="s">
        <v>44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187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70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187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6" t="s">
        <v>72</v>
      </c>
      <c r="E60" s="67"/>
      <c r="F60" s="45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187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6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187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187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70" t="s">
        <v>45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187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75" t="s">
        <v>73</v>
      </c>
      <c r="E64" s="71">
        <f>E63</f>
        <v>0</v>
      </c>
      <c r="F64" s="45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187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6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187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82" customFormat="1" ht="13.5" thickBot="1" x14ac:dyDescent="0.25">
      <c r="B66" s="272"/>
      <c r="C66" s="273"/>
      <c r="D66" s="274" t="s">
        <v>9</v>
      </c>
      <c r="E66" s="275" t="s">
        <v>78</v>
      </c>
      <c r="F66" s="276"/>
      <c r="G66" s="277"/>
      <c r="H66" s="278"/>
      <c r="I66" s="278"/>
      <c r="J66" s="278"/>
      <c r="K66" s="278"/>
      <c r="L66" s="278"/>
      <c r="M66" s="278"/>
      <c r="N66" s="278"/>
      <c r="O66" s="278"/>
      <c r="P66" s="278"/>
      <c r="Q66" s="279"/>
      <c r="R66" s="280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</row>
    <row r="67" spans="2:29" s="11" customFormat="1" hidden="1" x14ac:dyDescent="0.2">
      <c r="B67" s="12"/>
      <c r="C67" s="13"/>
      <c r="D67" s="77" t="s">
        <v>56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187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7" t="s">
        <v>8</v>
      </c>
      <c r="E68" s="73"/>
      <c r="F68" s="45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187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7"/>
      <c r="E69" s="44"/>
      <c r="F69" s="45"/>
      <c r="G69" s="73"/>
      <c r="H69" s="74"/>
      <c r="I69" s="74"/>
      <c r="J69" s="74"/>
      <c r="K69" s="74"/>
      <c r="L69" s="74"/>
      <c r="M69" s="74"/>
      <c r="N69" s="74"/>
      <c r="O69" s="74"/>
      <c r="P69" s="74"/>
      <c r="Q69" s="187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193"/>
      <c r="E70" s="63"/>
      <c r="F70" s="64"/>
      <c r="G70" s="194"/>
      <c r="H70" s="195"/>
      <c r="I70" s="195"/>
      <c r="J70" s="195"/>
      <c r="K70" s="195"/>
      <c r="L70" s="195"/>
      <c r="M70" s="195"/>
      <c r="N70" s="195"/>
      <c r="O70" s="195"/>
      <c r="P70" s="195"/>
      <c r="Q70" s="190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75" t="s">
        <v>36</v>
      </c>
      <c r="E71" s="44"/>
      <c r="F71" s="45"/>
      <c r="G71" s="44"/>
      <c r="H71" s="46"/>
      <c r="I71" s="46"/>
      <c r="J71" s="46"/>
      <c r="K71" s="46"/>
      <c r="L71" s="46"/>
      <c r="M71" s="46"/>
      <c r="N71" s="46"/>
      <c r="O71" s="46"/>
      <c r="P71" s="46"/>
      <c r="Q71" s="187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66" t="s">
        <v>37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187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75" t="s">
        <v>59</v>
      </c>
      <c r="E73" s="73"/>
      <c r="F73" s="45"/>
      <c r="G73" s="73"/>
      <c r="H73" s="74"/>
      <c r="I73" s="74"/>
      <c r="J73" s="74"/>
      <c r="K73" s="74"/>
      <c r="L73" s="74"/>
      <c r="M73" s="74"/>
      <c r="N73" s="74"/>
      <c r="O73" s="74"/>
      <c r="P73" s="74"/>
      <c r="Q73" s="187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66" t="s">
        <v>38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187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196" t="s">
        <v>39</v>
      </c>
      <c r="E75" s="197"/>
      <c r="F75" s="45"/>
      <c r="G75" s="197"/>
      <c r="H75" s="198"/>
      <c r="I75" s="198"/>
      <c r="J75" s="198"/>
      <c r="K75" s="198"/>
      <c r="L75" s="198"/>
      <c r="M75" s="198"/>
      <c r="N75" s="198"/>
      <c r="O75" s="198"/>
      <c r="P75" s="198"/>
      <c r="Q75" s="187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199" t="s">
        <v>40</v>
      </c>
      <c r="E76" s="197"/>
      <c r="F76" s="45"/>
      <c r="G76" s="197"/>
      <c r="H76" s="198"/>
      <c r="I76" s="198"/>
      <c r="J76" s="198"/>
      <c r="K76" s="198"/>
      <c r="L76" s="198"/>
      <c r="M76" s="198"/>
      <c r="N76" s="198"/>
      <c r="O76" s="198"/>
      <c r="P76" s="198"/>
      <c r="Q76" s="187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00" t="s">
        <v>60</v>
      </c>
      <c r="E77" s="201"/>
      <c r="F77" s="45"/>
      <c r="G77" s="201"/>
      <c r="H77" s="202"/>
      <c r="I77" s="202"/>
      <c r="J77" s="202"/>
      <c r="K77" s="202"/>
      <c r="L77" s="202"/>
      <c r="M77" s="202"/>
      <c r="N77" s="202"/>
      <c r="O77" s="202"/>
      <c r="P77" s="202"/>
      <c r="Q77" s="187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hidden="1" customHeight="1" x14ac:dyDescent="0.2">
      <c r="B78" s="12"/>
      <c r="C78" s="13"/>
      <c r="D78" s="203"/>
      <c r="E78" s="44"/>
      <c r="F78" s="45"/>
      <c r="G78" s="201"/>
      <c r="H78" s="202"/>
      <c r="I78" s="202"/>
      <c r="J78" s="202"/>
      <c r="K78" s="202"/>
      <c r="L78" s="202"/>
      <c r="M78" s="202"/>
      <c r="N78" s="202"/>
      <c r="O78" s="202"/>
      <c r="P78" s="202"/>
      <c r="Q78" s="187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189" t="s">
        <v>46</v>
      </c>
      <c r="E79" s="63"/>
      <c r="F79" s="64"/>
      <c r="G79" s="63"/>
      <c r="H79" s="65"/>
      <c r="I79" s="65"/>
      <c r="J79" s="65"/>
      <c r="K79" s="65"/>
      <c r="L79" s="65"/>
      <c r="M79" s="65"/>
      <c r="N79" s="65"/>
      <c r="O79" s="65"/>
      <c r="P79" s="65"/>
      <c r="Q79" s="190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188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187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70" t="s">
        <v>74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187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204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187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205" t="s">
        <v>75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187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206" t="s">
        <v>70</v>
      </c>
      <c r="E84" s="207"/>
      <c r="F84" s="45"/>
      <c r="G84" s="207" t="e">
        <f t="shared" ref="G84:P84" si="4">G118</f>
        <v>#DIV/0!</v>
      </c>
      <c r="H84" s="208" t="e">
        <f t="shared" si="4"/>
        <v>#DIV/0!</v>
      </c>
      <c r="I84" s="208" t="e">
        <f t="shared" si="4"/>
        <v>#DIV/0!</v>
      </c>
      <c r="J84" s="208" t="e">
        <f t="shared" si="4"/>
        <v>#DIV/0!</v>
      </c>
      <c r="K84" s="208" t="e">
        <f t="shared" si="4"/>
        <v>#DIV/0!</v>
      </c>
      <c r="L84" s="208" t="e">
        <f t="shared" si="4"/>
        <v>#DIV/0!</v>
      </c>
      <c r="M84" s="208" t="e">
        <f t="shared" si="4"/>
        <v>#DIV/0!</v>
      </c>
      <c r="N84" s="208" t="e">
        <f t="shared" si="4"/>
        <v>#DIV/0!</v>
      </c>
      <c r="O84" s="208" t="e">
        <f t="shared" si="4"/>
        <v>#DIV/0!</v>
      </c>
      <c r="P84" s="208" t="e">
        <f t="shared" si="4"/>
        <v>#DIV/0!</v>
      </c>
      <c r="Q84" s="187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57" t="s">
        <v>76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187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09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187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205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187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10" t="s">
        <v>55</v>
      </c>
      <c r="E88" s="211"/>
      <c r="F88" s="212"/>
      <c r="G88" s="211"/>
      <c r="H88" s="213"/>
      <c r="I88" s="213"/>
      <c r="J88" s="213"/>
      <c r="K88" s="213"/>
      <c r="L88" s="213"/>
      <c r="M88" s="213"/>
      <c r="N88" s="213"/>
      <c r="O88" s="213"/>
      <c r="P88" s="213"/>
      <c r="Q88" s="187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70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187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70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187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7"/>
      <c r="E91" s="44"/>
      <c r="F91" s="45"/>
      <c r="G91" s="73"/>
      <c r="H91" s="74"/>
      <c r="I91" s="74"/>
      <c r="J91" s="74"/>
      <c r="K91" s="74"/>
      <c r="L91" s="74"/>
      <c r="M91" s="74"/>
      <c r="N91" s="74"/>
      <c r="O91" s="74"/>
      <c r="P91" s="74"/>
      <c r="Q91" s="187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193"/>
      <c r="E92" s="63"/>
      <c r="F92" s="64"/>
      <c r="G92" s="194"/>
      <c r="H92" s="195"/>
      <c r="I92" s="195"/>
      <c r="J92" s="195"/>
      <c r="K92" s="195"/>
      <c r="L92" s="195"/>
      <c r="M92" s="195"/>
      <c r="N92" s="195"/>
      <c r="O92" s="195"/>
      <c r="P92" s="195"/>
      <c r="Q92" s="190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70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187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10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187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14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187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10" t="s">
        <v>17</v>
      </c>
      <c r="E96" s="55"/>
      <c r="F96" s="215"/>
      <c r="G96" s="55"/>
      <c r="H96" s="56"/>
      <c r="I96" s="56"/>
      <c r="J96" s="56"/>
      <c r="K96" s="56"/>
      <c r="L96" s="56"/>
      <c r="M96" s="56"/>
      <c r="N96" s="56"/>
      <c r="O96" s="56"/>
      <c r="P96" s="56"/>
      <c r="Q96" s="187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47</v>
      </c>
      <c r="E97" s="216"/>
      <c r="F97" s="217"/>
      <c r="G97" s="216"/>
      <c r="H97" s="218"/>
      <c r="I97" s="218"/>
      <c r="J97" s="218"/>
      <c r="K97" s="218"/>
      <c r="L97" s="218"/>
      <c r="M97" s="218"/>
      <c r="N97" s="218"/>
      <c r="O97" s="218"/>
      <c r="P97" s="218"/>
      <c r="Q97" s="219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192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187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3.25" customHeight="1" x14ac:dyDescent="0.2">
      <c r="B99" s="12"/>
      <c r="C99" s="13"/>
      <c r="D99" s="77" t="s">
        <v>121</v>
      </c>
      <c r="E99" s="73" t="e">
        <f>E64/E29</f>
        <v>#DIV/0!</v>
      </c>
      <c r="F99" s="72"/>
      <c r="G99" s="73" t="e">
        <f>G64/G29</f>
        <v>#DIV/0!</v>
      </c>
      <c r="H99" s="74" t="e">
        <f>H64/H29</f>
        <v>#DIV/0!</v>
      </c>
      <c r="I99" s="74" t="e">
        <f t="shared" ref="I99:P99" si="5">I64/I29</f>
        <v>#DIV/0!</v>
      </c>
      <c r="J99" s="74" t="e">
        <f t="shared" si="5"/>
        <v>#DIV/0!</v>
      </c>
      <c r="K99" s="74" t="e">
        <f t="shared" si="5"/>
        <v>#DIV/0!</v>
      </c>
      <c r="L99" s="74" t="e">
        <f t="shared" si="5"/>
        <v>#DIV/0!</v>
      </c>
      <c r="M99" s="74" t="e">
        <f t="shared" si="5"/>
        <v>#DIV/0!</v>
      </c>
      <c r="N99" s="74" t="e">
        <f t="shared" si="5"/>
        <v>#DIV/0!</v>
      </c>
      <c r="O99" s="74" t="e">
        <f t="shared" si="5"/>
        <v>#DIV/0!</v>
      </c>
      <c r="P99" s="74" t="e">
        <f t="shared" si="5"/>
        <v>#DIV/0!</v>
      </c>
      <c r="Q99" s="187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idden="1" x14ac:dyDescent="0.2">
      <c r="B100" s="12"/>
      <c r="C100" s="13"/>
      <c r="D100" s="220" t="s">
        <v>66</v>
      </c>
      <c r="E100" s="73"/>
      <c r="F100" s="72"/>
      <c r="G100" s="73" t="e">
        <f t="shared" ref="G100:P100" si="6">IF(G112=0,"---",G112)</f>
        <v>#DIV/0!</v>
      </c>
      <c r="H100" s="74" t="e">
        <f t="shared" si="6"/>
        <v>#DIV/0!</v>
      </c>
      <c r="I100" s="74" t="e">
        <f t="shared" si="6"/>
        <v>#DIV/0!</v>
      </c>
      <c r="J100" s="74" t="e">
        <f t="shared" si="6"/>
        <v>#DIV/0!</v>
      </c>
      <c r="K100" s="74" t="e">
        <f t="shared" si="6"/>
        <v>#DIV/0!</v>
      </c>
      <c r="L100" s="74" t="e">
        <f t="shared" si="6"/>
        <v>#DIV/0!</v>
      </c>
      <c r="M100" s="74" t="e">
        <f t="shared" si="6"/>
        <v>#DIV/0!</v>
      </c>
      <c r="N100" s="74" t="e">
        <f t="shared" si="6"/>
        <v>#DIV/0!</v>
      </c>
      <c r="O100" s="74" t="e">
        <f t="shared" si="6"/>
        <v>#DIV/0!</v>
      </c>
      <c r="P100" s="74" t="e">
        <f t="shared" si="6"/>
        <v>#DIV/0!</v>
      </c>
      <c r="Q100" s="187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t="13.5" thickBot="1" x14ac:dyDescent="0.25">
      <c r="B101" s="12"/>
      <c r="C101" s="13"/>
      <c r="D101" s="221" t="s">
        <v>67</v>
      </c>
      <c r="E101" s="197"/>
      <c r="F101" s="222"/>
      <c r="G101" s="197" t="e">
        <f t="shared" ref="G101:P101" si="7">IF(G113=0,"---",G113)</f>
        <v>#DIV/0!</v>
      </c>
      <c r="H101" s="198" t="e">
        <f t="shared" si="7"/>
        <v>#DIV/0!</v>
      </c>
      <c r="I101" s="198" t="e">
        <f t="shared" si="7"/>
        <v>#DIV/0!</v>
      </c>
      <c r="J101" s="198" t="e">
        <f t="shared" si="7"/>
        <v>#DIV/0!</v>
      </c>
      <c r="K101" s="198" t="e">
        <f t="shared" si="7"/>
        <v>#DIV/0!</v>
      </c>
      <c r="L101" s="198" t="e">
        <f t="shared" si="7"/>
        <v>#DIV/0!</v>
      </c>
      <c r="M101" s="198" t="e">
        <f t="shared" si="7"/>
        <v>#DIV/0!</v>
      </c>
      <c r="N101" s="198" t="e">
        <f t="shared" si="7"/>
        <v>#DIV/0!</v>
      </c>
      <c r="O101" s="198" t="e">
        <f t="shared" si="7"/>
        <v>#DIV/0!</v>
      </c>
      <c r="P101" s="198" t="e">
        <f t="shared" si="7"/>
        <v>#DIV/0!</v>
      </c>
      <c r="Q101" s="187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220" t="s">
        <v>68</v>
      </c>
      <c r="E102" s="197"/>
      <c r="F102" s="222"/>
      <c r="G102" s="197" t="e">
        <f t="shared" ref="G102:P102" si="8">IF(G114=0,"---",G114)</f>
        <v>#DIV/0!</v>
      </c>
      <c r="H102" s="198" t="e">
        <f t="shared" si="8"/>
        <v>#DIV/0!</v>
      </c>
      <c r="I102" s="198" t="e">
        <f t="shared" si="8"/>
        <v>#DIV/0!</v>
      </c>
      <c r="J102" s="198" t="e">
        <f t="shared" si="8"/>
        <v>#DIV/0!</v>
      </c>
      <c r="K102" s="198" t="e">
        <f t="shared" si="8"/>
        <v>#DIV/0!</v>
      </c>
      <c r="L102" s="198" t="e">
        <f t="shared" si="8"/>
        <v>#DIV/0!</v>
      </c>
      <c r="M102" s="198" t="e">
        <f t="shared" si="8"/>
        <v>#DIV/0!</v>
      </c>
      <c r="N102" s="198" t="e">
        <f t="shared" si="8"/>
        <v>#DIV/0!</v>
      </c>
      <c r="O102" s="198" t="e">
        <f t="shared" si="8"/>
        <v>#DIV/0!</v>
      </c>
      <c r="P102" s="198" t="e">
        <f t="shared" si="8"/>
        <v>#DIV/0!</v>
      </c>
      <c r="Q102" s="187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7" t="s">
        <v>57</v>
      </c>
      <c r="E103" s="73"/>
      <c r="F103" s="45"/>
      <c r="G103" s="73" t="e">
        <f t="shared" ref="G103:P103" si="9">IF(G112=0,"---",G112)</f>
        <v>#DIV/0!</v>
      </c>
      <c r="H103" s="74" t="e">
        <f t="shared" si="9"/>
        <v>#DIV/0!</v>
      </c>
      <c r="I103" s="74" t="e">
        <f t="shared" si="9"/>
        <v>#DIV/0!</v>
      </c>
      <c r="J103" s="74" t="e">
        <f t="shared" si="9"/>
        <v>#DIV/0!</v>
      </c>
      <c r="K103" s="74" t="e">
        <f t="shared" si="9"/>
        <v>#DIV/0!</v>
      </c>
      <c r="L103" s="74" t="e">
        <f t="shared" si="9"/>
        <v>#DIV/0!</v>
      </c>
      <c r="M103" s="74" t="e">
        <f t="shared" si="9"/>
        <v>#DIV/0!</v>
      </c>
      <c r="N103" s="74" t="e">
        <f t="shared" si="9"/>
        <v>#DIV/0!</v>
      </c>
      <c r="O103" s="74" t="e">
        <f t="shared" si="9"/>
        <v>#DIV/0!</v>
      </c>
      <c r="P103" s="74" t="e">
        <f t="shared" si="9"/>
        <v>#DIV/0!</v>
      </c>
      <c r="Q103" s="187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220" t="s">
        <v>77</v>
      </c>
      <c r="E104" s="73"/>
      <c r="F104" s="45"/>
      <c r="G104" s="73" t="e">
        <f t="shared" ref="G104:P104" si="10">IF(G115=0,"---",G115)</f>
        <v>#DIV/0!</v>
      </c>
      <c r="H104" s="74" t="e">
        <f t="shared" si="10"/>
        <v>#DIV/0!</v>
      </c>
      <c r="I104" s="74" t="e">
        <f t="shared" si="10"/>
        <v>#DIV/0!</v>
      </c>
      <c r="J104" s="74" t="e">
        <f t="shared" si="10"/>
        <v>#DIV/0!</v>
      </c>
      <c r="K104" s="74" t="e">
        <f t="shared" si="10"/>
        <v>#DIV/0!</v>
      </c>
      <c r="L104" s="74" t="e">
        <f t="shared" si="10"/>
        <v>#DIV/0!</v>
      </c>
      <c r="M104" s="74" t="e">
        <f t="shared" si="10"/>
        <v>#DIV/0!</v>
      </c>
      <c r="N104" s="74" t="e">
        <f t="shared" si="10"/>
        <v>#DIV/0!</v>
      </c>
      <c r="O104" s="74" t="e">
        <f t="shared" si="10"/>
        <v>#DIV/0!</v>
      </c>
      <c r="P104" s="74" t="e">
        <f t="shared" si="10"/>
        <v>#DIV/0!</v>
      </c>
      <c r="Q104" s="187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220" t="s">
        <v>69</v>
      </c>
      <c r="E105" s="197"/>
      <c r="F105" s="222"/>
      <c r="G105" s="197" t="e">
        <f t="shared" ref="G105:P105" si="11">IF(G113=0,"---",G113)</f>
        <v>#DIV/0!</v>
      </c>
      <c r="H105" s="198" t="e">
        <f t="shared" si="11"/>
        <v>#DIV/0!</v>
      </c>
      <c r="I105" s="198" t="e">
        <f t="shared" si="11"/>
        <v>#DIV/0!</v>
      </c>
      <c r="J105" s="198" t="e">
        <f t="shared" si="11"/>
        <v>#DIV/0!</v>
      </c>
      <c r="K105" s="198" t="e">
        <f t="shared" si="11"/>
        <v>#DIV/0!</v>
      </c>
      <c r="L105" s="198" t="e">
        <f t="shared" si="11"/>
        <v>#DIV/0!</v>
      </c>
      <c r="M105" s="198" t="e">
        <f t="shared" si="11"/>
        <v>#DIV/0!</v>
      </c>
      <c r="N105" s="198" t="e">
        <f t="shared" si="11"/>
        <v>#DIV/0!</v>
      </c>
      <c r="O105" s="198" t="e">
        <f t="shared" si="11"/>
        <v>#DIV/0!</v>
      </c>
      <c r="P105" s="198" t="e">
        <f t="shared" si="11"/>
        <v>#DIV/0!</v>
      </c>
      <c r="Q105" s="187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70" t="s">
        <v>48</v>
      </c>
      <c r="E106" s="73"/>
      <c r="F106" s="45"/>
      <c r="G106" s="73" t="e">
        <f t="shared" ref="G106:P106" si="12">IF(G116=0,"---",G116)</f>
        <v>#DIV/0!</v>
      </c>
      <c r="H106" s="74" t="e">
        <f t="shared" si="12"/>
        <v>#DIV/0!</v>
      </c>
      <c r="I106" s="74" t="e">
        <f t="shared" si="12"/>
        <v>#DIV/0!</v>
      </c>
      <c r="J106" s="74" t="e">
        <f t="shared" si="12"/>
        <v>#DIV/0!</v>
      </c>
      <c r="K106" s="74" t="e">
        <f t="shared" si="12"/>
        <v>#DIV/0!</v>
      </c>
      <c r="L106" s="74" t="e">
        <f t="shared" si="12"/>
        <v>#DIV/0!</v>
      </c>
      <c r="M106" s="74" t="e">
        <f t="shared" si="12"/>
        <v>#DIV/0!</v>
      </c>
      <c r="N106" s="74" t="e">
        <f t="shared" si="12"/>
        <v>#DIV/0!</v>
      </c>
      <c r="O106" s="74" t="e">
        <f t="shared" si="12"/>
        <v>#DIV/0!</v>
      </c>
      <c r="P106" s="74" t="e">
        <f t="shared" si="12"/>
        <v>#DIV/0!</v>
      </c>
      <c r="Q106" s="187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70" t="s">
        <v>49</v>
      </c>
      <c r="E107" s="73"/>
      <c r="F107" s="223"/>
      <c r="G107" s="224" t="e">
        <f t="shared" ref="G107:P107" si="13">IF(G117=0,"---",G117)</f>
        <v>#DIV/0!</v>
      </c>
      <c r="H107" s="225" t="e">
        <f t="shared" si="13"/>
        <v>#DIV/0!</v>
      </c>
      <c r="I107" s="225" t="e">
        <f t="shared" si="13"/>
        <v>#DIV/0!</v>
      </c>
      <c r="J107" s="225" t="e">
        <f t="shared" si="13"/>
        <v>#DIV/0!</v>
      </c>
      <c r="K107" s="225" t="e">
        <f t="shared" si="13"/>
        <v>#DIV/0!</v>
      </c>
      <c r="L107" s="225" t="e">
        <f t="shared" si="13"/>
        <v>#DIV/0!</v>
      </c>
      <c r="M107" s="225" t="e">
        <f t="shared" si="13"/>
        <v>#DIV/0!</v>
      </c>
      <c r="N107" s="225" t="e">
        <f t="shared" si="13"/>
        <v>#DIV/0!</v>
      </c>
      <c r="O107" s="225" t="e">
        <f t="shared" si="13"/>
        <v>#DIV/0!</v>
      </c>
      <c r="P107" s="225" t="e">
        <f t="shared" si="13"/>
        <v>#DIV/0!</v>
      </c>
      <c r="Q107" s="226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27"/>
      <c r="E108" s="228"/>
      <c r="F108" s="228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30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31"/>
      <c r="E109" s="232"/>
      <c r="F109" s="232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4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31"/>
      <c r="E110" s="232"/>
      <c r="F110" s="232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4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31"/>
      <c r="E111" s="232"/>
      <c r="F111" s="232"/>
      <c r="G111" s="20" t="e">
        <f t="shared" ref="G111:P111" si="14">G64/G21</f>
        <v>#DIV/0!</v>
      </c>
      <c r="H111" s="20" t="e">
        <f t="shared" si="14"/>
        <v>#DIV/0!</v>
      </c>
      <c r="I111" s="20" t="e">
        <f t="shared" si="14"/>
        <v>#DIV/0!</v>
      </c>
      <c r="J111" s="20" t="e">
        <f t="shared" si="14"/>
        <v>#DIV/0!</v>
      </c>
      <c r="K111" s="20" t="e">
        <f t="shared" si="14"/>
        <v>#DIV/0!</v>
      </c>
      <c r="L111" s="20" t="e">
        <f t="shared" si="14"/>
        <v>#DIV/0!</v>
      </c>
      <c r="M111" s="20" t="e">
        <f t="shared" si="14"/>
        <v>#DIV/0!</v>
      </c>
      <c r="N111" s="20" t="e">
        <f t="shared" si="14"/>
        <v>#DIV/0!</v>
      </c>
      <c r="O111" s="20" t="e">
        <f t="shared" si="14"/>
        <v>#DIV/0!</v>
      </c>
      <c r="P111" s="20" t="e">
        <f t="shared" si="14"/>
        <v>#DIV/0!</v>
      </c>
      <c r="Q111" s="234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31"/>
      <c r="E112" s="232"/>
      <c r="F112" s="232"/>
      <c r="G112" s="20" t="e">
        <f t="shared" ref="G112:P112" si="15">G64/G23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34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31"/>
      <c r="E113" s="232"/>
      <c r="F113" s="232"/>
      <c r="G113" s="20" t="e">
        <f t="shared" ref="G113:P113" si="16">G64/G24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34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31"/>
      <c r="E114" s="232"/>
      <c r="F114" s="232"/>
      <c r="G114" s="21" t="e">
        <f>G64/(G22*G35)</f>
        <v>#DIV/0!</v>
      </c>
      <c r="H114" s="21" t="e">
        <f t="shared" ref="H114:P114" si="17">H64/(H22*H35)</f>
        <v>#DIV/0!</v>
      </c>
      <c r="I114" s="21" t="e">
        <f t="shared" si="17"/>
        <v>#DIV/0!</v>
      </c>
      <c r="J114" s="21" t="e">
        <f t="shared" si="17"/>
        <v>#DIV/0!</v>
      </c>
      <c r="K114" s="21" t="e">
        <f t="shared" si="17"/>
        <v>#DIV/0!</v>
      </c>
      <c r="L114" s="21" t="e">
        <f t="shared" si="17"/>
        <v>#DIV/0!</v>
      </c>
      <c r="M114" s="21" t="e">
        <f t="shared" si="17"/>
        <v>#DIV/0!</v>
      </c>
      <c r="N114" s="21" t="e">
        <f t="shared" si="17"/>
        <v>#DIV/0!</v>
      </c>
      <c r="O114" s="21" t="e">
        <f t="shared" si="17"/>
        <v>#DIV/0!</v>
      </c>
      <c r="P114" s="21" t="e">
        <f t="shared" si="17"/>
        <v>#DIV/0!</v>
      </c>
      <c r="Q114" s="234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31"/>
      <c r="E115" s="232"/>
      <c r="F115" s="232"/>
      <c r="G115" s="20" t="e">
        <f>G64/G81</f>
        <v>#DIV/0!</v>
      </c>
      <c r="H115" s="20" t="e">
        <f t="shared" ref="H115:P115" si="18">H64/H81</f>
        <v>#DIV/0!</v>
      </c>
      <c r="I115" s="20" t="e">
        <f t="shared" si="18"/>
        <v>#DIV/0!</v>
      </c>
      <c r="J115" s="20" t="e">
        <f t="shared" si="18"/>
        <v>#DIV/0!</v>
      </c>
      <c r="K115" s="20" t="e">
        <f t="shared" si="18"/>
        <v>#DIV/0!</v>
      </c>
      <c r="L115" s="20" t="e">
        <f t="shared" si="18"/>
        <v>#DIV/0!</v>
      </c>
      <c r="M115" s="20" t="e">
        <f t="shared" si="18"/>
        <v>#DIV/0!</v>
      </c>
      <c r="N115" s="20" t="e">
        <f t="shared" si="18"/>
        <v>#DIV/0!</v>
      </c>
      <c r="O115" s="20" t="e">
        <f t="shared" si="18"/>
        <v>#DIV/0!</v>
      </c>
      <c r="P115" s="20" t="e">
        <f t="shared" si="18"/>
        <v>#DIV/0!</v>
      </c>
      <c r="Q115" s="234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31"/>
      <c r="E116" s="232"/>
      <c r="F116" s="232"/>
      <c r="G116" s="20" t="e">
        <f t="shared" ref="G116:P116" si="19">G64/G81</f>
        <v>#DIV/0!</v>
      </c>
      <c r="H116" s="20" t="e">
        <f t="shared" si="19"/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34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31"/>
      <c r="E117" s="232"/>
      <c r="F117" s="232"/>
      <c r="G117" s="21" t="e">
        <f t="shared" ref="G117:P117" si="20">G106/G88</f>
        <v>#DIV/0!</v>
      </c>
      <c r="H117" s="21" t="e">
        <f t="shared" si="20"/>
        <v>#DIV/0!</v>
      </c>
      <c r="I117" s="21" t="e">
        <f t="shared" si="20"/>
        <v>#DIV/0!</v>
      </c>
      <c r="J117" s="21" t="e">
        <f t="shared" si="20"/>
        <v>#DIV/0!</v>
      </c>
      <c r="K117" s="21" t="e">
        <f t="shared" si="20"/>
        <v>#DIV/0!</v>
      </c>
      <c r="L117" s="21" t="e">
        <f t="shared" si="20"/>
        <v>#DIV/0!</v>
      </c>
      <c r="M117" s="21" t="e">
        <f t="shared" si="20"/>
        <v>#DIV/0!</v>
      </c>
      <c r="N117" s="21" t="e">
        <f t="shared" si="20"/>
        <v>#DIV/0!</v>
      </c>
      <c r="O117" s="21" t="e">
        <f t="shared" si="20"/>
        <v>#DIV/0!</v>
      </c>
      <c r="P117" s="21" t="e">
        <f t="shared" si="20"/>
        <v>#DIV/0!</v>
      </c>
      <c r="Q117" s="234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31"/>
      <c r="E118" s="232"/>
      <c r="F118" s="232"/>
      <c r="G118" s="21" t="e">
        <f>G81/G23</f>
        <v>#DIV/0!</v>
      </c>
      <c r="H118" s="21" t="e">
        <f t="shared" ref="H118:P118" si="21">H81/H23</f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34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79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2">RIGHT(H220,LEN(H220)-1)</f>
        <v>#VALUE!</v>
      </c>
      <c r="I125" s="25" t="e">
        <f t="shared" si="22"/>
        <v>#VALUE!</v>
      </c>
      <c r="J125" s="25" t="e">
        <f t="shared" si="22"/>
        <v>#VALUE!</v>
      </c>
      <c r="K125" s="25" t="e">
        <f t="shared" si="22"/>
        <v>#VALUE!</v>
      </c>
      <c r="L125" s="25" t="e">
        <f t="shared" si="22"/>
        <v>#VALUE!</v>
      </c>
      <c r="M125" s="25" t="e">
        <f t="shared" si="22"/>
        <v>#VALUE!</v>
      </c>
      <c r="N125" s="25" t="e">
        <f t="shared" si="22"/>
        <v>#VALUE!</v>
      </c>
      <c r="O125" s="25" t="e">
        <f t="shared" si="22"/>
        <v>#VALUE!</v>
      </c>
      <c r="P125" s="25" t="e">
        <f t="shared" si="22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82" customFormat="1" ht="16.5" customHeight="1" x14ac:dyDescent="0.2">
      <c r="A131" s="1"/>
      <c r="B131" s="321"/>
      <c r="C131" s="78"/>
      <c r="D131" s="78"/>
      <c r="E131" s="79"/>
      <c r="F131" s="79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80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 s="82" customFormat="1" ht="16.5" customHeight="1" x14ac:dyDescent="0.2">
      <c r="A132" s="1"/>
      <c r="B132" s="321"/>
      <c r="C132" s="350" t="s">
        <v>133</v>
      </c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80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 s="82" customFormat="1" ht="16.5" customHeight="1" x14ac:dyDescent="0.2">
      <c r="A133" s="1"/>
      <c r="B133" s="321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80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 s="82" customFormat="1" ht="15" x14ac:dyDescent="0.2">
      <c r="A134" s="1"/>
      <c r="B134" s="321"/>
      <c r="C134" s="83"/>
      <c r="D134" s="84"/>
      <c r="E134" s="158"/>
      <c r="F134" s="85"/>
      <c r="G134" s="86"/>
      <c r="H134" s="87"/>
      <c r="I134" s="87"/>
      <c r="J134" s="87"/>
      <c r="K134" s="87"/>
      <c r="L134" s="87"/>
      <c r="M134" s="87"/>
      <c r="N134" s="87"/>
      <c r="O134" s="87"/>
      <c r="P134" s="87"/>
      <c r="Q134" s="88"/>
      <c r="R134" s="80"/>
      <c r="S134" s="81"/>
      <c r="T134" s="89" t="s">
        <v>80</v>
      </c>
      <c r="U134" s="90"/>
      <c r="V134" s="90"/>
      <c r="W134" s="90"/>
      <c r="X134" s="81"/>
      <c r="Y134" s="81"/>
      <c r="Z134" s="81"/>
      <c r="AA134" s="81"/>
      <c r="AB134" s="81"/>
    </row>
    <row r="135" spans="1:28" s="82" customFormat="1" ht="15.75" thickBot="1" x14ac:dyDescent="0.25">
      <c r="A135" s="1"/>
      <c r="B135" s="321"/>
      <c r="C135" s="91"/>
      <c r="D135" s="92" t="s">
        <v>81</v>
      </c>
      <c r="E135" s="159" t="s">
        <v>53</v>
      </c>
      <c r="F135" s="93"/>
      <c r="G135" s="94">
        <f>G4</f>
        <v>1</v>
      </c>
      <c r="H135" s="285">
        <f t="shared" ref="H135:P135" si="23">H4</f>
        <v>2</v>
      </c>
      <c r="I135" s="285">
        <f t="shared" ref="I135:P135" si="24">I4</f>
        <v>3</v>
      </c>
      <c r="J135" s="285">
        <f t="shared" si="24"/>
        <v>4</v>
      </c>
      <c r="K135" s="285">
        <f t="shared" si="24"/>
        <v>5</v>
      </c>
      <c r="L135" s="285">
        <f t="shared" si="24"/>
        <v>6</v>
      </c>
      <c r="M135" s="285">
        <f t="shared" si="24"/>
        <v>7</v>
      </c>
      <c r="N135" s="285">
        <f t="shared" si="24"/>
        <v>8</v>
      </c>
      <c r="O135" s="285">
        <f t="shared" si="24"/>
        <v>9</v>
      </c>
      <c r="P135" s="285">
        <f t="shared" si="24"/>
        <v>10</v>
      </c>
      <c r="Q135" s="95"/>
      <c r="R135" s="80"/>
      <c r="S135" s="81"/>
      <c r="T135" s="96" t="s">
        <v>82</v>
      </c>
      <c r="U135" s="80"/>
      <c r="V135" s="97"/>
      <c r="W135" s="98">
        <v>42736</v>
      </c>
      <c r="X135" s="81"/>
      <c r="Y135" s="81"/>
      <c r="Z135" s="81"/>
      <c r="AA135" s="81"/>
      <c r="AB135" s="81"/>
    </row>
    <row r="136" spans="1:28" s="82" customFormat="1" ht="3.6" customHeight="1" x14ac:dyDescent="0.2">
      <c r="B136" s="344"/>
      <c r="C136" s="99"/>
      <c r="D136" s="100"/>
      <c r="E136" s="160"/>
      <c r="F136" s="101"/>
      <c r="G136" s="102"/>
      <c r="H136" s="103"/>
      <c r="I136" s="103"/>
      <c r="J136" s="103"/>
      <c r="K136" s="103"/>
      <c r="L136" s="103"/>
      <c r="M136" s="103"/>
      <c r="N136" s="103"/>
      <c r="O136" s="103"/>
      <c r="P136" s="103"/>
      <c r="Q136" s="104"/>
      <c r="R136" s="80"/>
      <c r="S136" s="81"/>
      <c r="T136" s="96"/>
      <c r="U136" s="80"/>
      <c r="V136" s="80"/>
      <c r="W136" s="105"/>
      <c r="X136" s="81"/>
      <c r="Y136" s="81"/>
      <c r="Z136" s="81"/>
      <c r="AA136" s="81"/>
      <c r="AB136" s="81"/>
    </row>
    <row r="137" spans="1:28" s="82" customFormat="1" ht="15" x14ac:dyDescent="0.2">
      <c r="B137" s="344"/>
      <c r="C137" s="235"/>
      <c r="D137" s="106" t="s">
        <v>1</v>
      </c>
      <c r="E137" s="108">
        <f>E9</f>
        <v>0</v>
      </c>
      <c r="F137" s="107"/>
      <c r="G137" s="108">
        <f t="shared" ref="G137:H137" si="25">G9</f>
        <v>0</v>
      </c>
      <c r="H137" s="109">
        <f t="shared" si="25"/>
        <v>0</v>
      </c>
      <c r="I137" s="109">
        <f t="shared" ref="I137:P137" si="26">I9</f>
        <v>0</v>
      </c>
      <c r="J137" s="109">
        <f t="shared" si="26"/>
        <v>0</v>
      </c>
      <c r="K137" s="109">
        <f t="shared" si="26"/>
        <v>0</v>
      </c>
      <c r="L137" s="109">
        <f t="shared" si="26"/>
        <v>0</v>
      </c>
      <c r="M137" s="109">
        <f t="shared" si="26"/>
        <v>0</v>
      </c>
      <c r="N137" s="109">
        <f t="shared" si="26"/>
        <v>0</v>
      </c>
      <c r="O137" s="109">
        <f t="shared" si="26"/>
        <v>0</v>
      </c>
      <c r="P137" s="109">
        <f t="shared" si="26"/>
        <v>0</v>
      </c>
      <c r="Q137" s="236"/>
      <c r="R137" s="80"/>
      <c r="S137" s="81"/>
      <c r="T137" s="96" t="s">
        <v>83</v>
      </c>
      <c r="U137" s="80"/>
      <c r="V137" s="80"/>
      <c r="W137" s="110">
        <v>0.03</v>
      </c>
      <c r="X137" s="81"/>
      <c r="Y137" s="81"/>
      <c r="Z137" s="81"/>
      <c r="AA137" s="81"/>
      <c r="AB137" s="81"/>
    </row>
    <row r="138" spans="1:28" s="82" customFormat="1" ht="15" x14ac:dyDescent="0.2">
      <c r="B138" s="344"/>
      <c r="C138" s="235"/>
      <c r="D138" s="106" t="s">
        <v>84</v>
      </c>
      <c r="E138" s="108" t="str">
        <f>E10</f>
        <v xml:space="preserve">, </v>
      </c>
      <c r="F138" s="107"/>
      <c r="G138" s="108" t="str">
        <f t="shared" ref="G138:H138" si="27">G10</f>
        <v xml:space="preserve">, </v>
      </c>
      <c r="H138" s="109" t="str">
        <f t="shared" si="27"/>
        <v xml:space="preserve">, </v>
      </c>
      <c r="I138" s="109" t="str">
        <f t="shared" ref="I138:P138" si="28">I10</f>
        <v xml:space="preserve">, </v>
      </c>
      <c r="J138" s="109" t="str">
        <f t="shared" si="28"/>
        <v xml:space="preserve">, </v>
      </c>
      <c r="K138" s="109" t="str">
        <f t="shared" si="28"/>
        <v xml:space="preserve">, </v>
      </c>
      <c r="L138" s="109" t="str">
        <f t="shared" si="28"/>
        <v xml:space="preserve">, </v>
      </c>
      <c r="M138" s="109" t="str">
        <f t="shared" si="28"/>
        <v xml:space="preserve">, </v>
      </c>
      <c r="N138" s="109" t="str">
        <f t="shared" si="28"/>
        <v xml:space="preserve">, </v>
      </c>
      <c r="O138" s="109" t="str">
        <f t="shared" si="28"/>
        <v xml:space="preserve">, </v>
      </c>
      <c r="P138" s="109" t="str">
        <f t="shared" si="28"/>
        <v xml:space="preserve">, </v>
      </c>
      <c r="Q138" s="236"/>
      <c r="R138" s="80"/>
      <c r="S138" s="81"/>
      <c r="T138" s="96"/>
      <c r="U138" s="80"/>
      <c r="V138" s="80"/>
      <c r="W138" s="111"/>
      <c r="X138" s="81"/>
      <c r="Y138" s="81"/>
      <c r="Z138" s="81"/>
      <c r="AA138" s="81"/>
      <c r="AB138" s="81"/>
    </row>
    <row r="139" spans="1:28" s="82" customFormat="1" ht="3.6" customHeight="1" x14ac:dyDescent="0.2">
      <c r="B139" s="344"/>
      <c r="C139" s="237"/>
      <c r="D139" s="238"/>
      <c r="E139" s="108"/>
      <c r="F139" s="112"/>
      <c r="G139" s="108"/>
      <c r="H139" s="109"/>
      <c r="I139" s="109"/>
      <c r="J139" s="109"/>
      <c r="K139" s="109"/>
      <c r="L139" s="109"/>
      <c r="M139" s="109"/>
      <c r="N139" s="109"/>
      <c r="O139" s="109"/>
      <c r="P139" s="109"/>
      <c r="Q139" s="236"/>
      <c r="R139" s="80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 s="82" customFormat="1" ht="15" x14ac:dyDescent="0.2">
      <c r="B140" s="344"/>
      <c r="C140" s="113"/>
      <c r="D140" s="114" t="s">
        <v>71</v>
      </c>
      <c r="E140" s="161"/>
      <c r="F140" s="115"/>
      <c r="G140" s="239"/>
      <c r="H140" s="240"/>
      <c r="I140" s="240"/>
      <c r="J140" s="240"/>
      <c r="K140" s="240"/>
      <c r="L140" s="240"/>
      <c r="M140" s="240"/>
      <c r="N140" s="240"/>
      <c r="O140" s="240"/>
      <c r="P140" s="240"/>
      <c r="Q140" s="241"/>
      <c r="R140" s="80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 s="82" customFormat="1" ht="3.6" customHeight="1" x14ac:dyDescent="0.2">
      <c r="B141" s="344"/>
      <c r="C141" s="237"/>
      <c r="D141" s="238"/>
      <c r="E141" s="108"/>
      <c r="F141" s="107"/>
      <c r="G141" s="108"/>
      <c r="H141" s="109"/>
      <c r="I141" s="109"/>
      <c r="J141" s="109"/>
      <c r="K141" s="109"/>
      <c r="L141" s="109"/>
      <c r="M141" s="109"/>
      <c r="N141" s="109"/>
      <c r="O141" s="109"/>
      <c r="P141" s="109"/>
      <c r="Q141" s="236"/>
      <c r="R141" s="80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 s="82" customFormat="1" ht="15" x14ac:dyDescent="0.2">
      <c r="B142" s="344"/>
      <c r="C142" s="235"/>
      <c r="D142" s="106" t="s">
        <v>72</v>
      </c>
      <c r="E142" s="116">
        <f>E60</f>
        <v>0</v>
      </c>
      <c r="F142" s="107"/>
      <c r="G142" s="116">
        <f t="shared" ref="G142:H142" si="29">G60</f>
        <v>0</v>
      </c>
      <c r="H142" s="117">
        <f t="shared" si="29"/>
        <v>0</v>
      </c>
      <c r="I142" s="117">
        <f t="shared" ref="I142:P142" si="30">I60</f>
        <v>0</v>
      </c>
      <c r="J142" s="117">
        <f t="shared" si="30"/>
        <v>0</v>
      </c>
      <c r="K142" s="117">
        <f t="shared" si="30"/>
        <v>0</v>
      </c>
      <c r="L142" s="117">
        <f t="shared" si="30"/>
        <v>0</v>
      </c>
      <c r="M142" s="117">
        <f t="shared" si="30"/>
        <v>0</v>
      </c>
      <c r="N142" s="117">
        <f t="shared" si="30"/>
        <v>0</v>
      </c>
      <c r="O142" s="117">
        <f t="shared" si="30"/>
        <v>0</v>
      </c>
      <c r="P142" s="117">
        <f t="shared" si="30"/>
        <v>0</v>
      </c>
      <c r="Q142" s="242"/>
      <c r="R142" s="80"/>
      <c r="S142" s="81"/>
      <c r="T142" s="78"/>
      <c r="U142" s="300" t="s">
        <v>130</v>
      </c>
      <c r="V142" s="80"/>
      <c r="W142" s="80"/>
      <c r="X142" s="81"/>
      <c r="Y142" s="81"/>
      <c r="Z142" s="81"/>
      <c r="AA142" s="81"/>
      <c r="AB142" s="81"/>
    </row>
    <row r="143" spans="1:28" s="82" customFormat="1" ht="15" x14ac:dyDescent="0.2">
      <c r="B143" s="344"/>
      <c r="C143" s="235"/>
      <c r="D143" s="156" t="s">
        <v>101</v>
      </c>
      <c r="E143" s="148">
        <f>E21</f>
        <v>0</v>
      </c>
      <c r="F143" s="118"/>
      <c r="G143" s="148">
        <f t="shared" ref="G143:H143" si="31">G21</f>
        <v>0</v>
      </c>
      <c r="H143" s="149">
        <f t="shared" si="31"/>
        <v>0</v>
      </c>
      <c r="I143" s="149">
        <f t="shared" ref="I143:P143" si="32">I21</f>
        <v>0</v>
      </c>
      <c r="J143" s="149">
        <f t="shared" si="32"/>
        <v>0</v>
      </c>
      <c r="K143" s="149">
        <f t="shared" si="32"/>
        <v>0</v>
      </c>
      <c r="L143" s="149">
        <f t="shared" si="32"/>
        <v>0</v>
      </c>
      <c r="M143" s="149">
        <f t="shared" si="32"/>
        <v>0</v>
      </c>
      <c r="N143" s="149">
        <f t="shared" si="32"/>
        <v>0</v>
      </c>
      <c r="O143" s="149">
        <f t="shared" si="32"/>
        <v>0</v>
      </c>
      <c r="P143" s="149">
        <f t="shared" si="32"/>
        <v>0</v>
      </c>
      <c r="Q143" s="242"/>
      <c r="R143" s="80"/>
      <c r="S143" s="81"/>
      <c r="T143" s="299"/>
      <c r="U143" s="80"/>
      <c r="V143" s="80"/>
      <c r="W143" s="80"/>
      <c r="X143" s="81"/>
      <c r="Y143" s="81"/>
      <c r="Z143" s="81"/>
      <c r="AA143" s="81"/>
      <c r="AB143" s="81"/>
    </row>
    <row r="144" spans="1:28" s="82" customFormat="1" ht="15" x14ac:dyDescent="0.2">
      <c r="B144" s="344"/>
      <c r="C144" s="235"/>
      <c r="D144" s="157" t="s">
        <v>63</v>
      </c>
      <c r="E144" s="120">
        <f>E27</f>
        <v>0</v>
      </c>
      <c r="F144" s="119"/>
      <c r="G144" s="120">
        <f t="shared" ref="G144:H144" si="33">G27</f>
        <v>0</v>
      </c>
      <c r="H144" s="121">
        <f t="shared" si="33"/>
        <v>0</v>
      </c>
      <c r="I144" s="121">
        <f t="shared" ref="I144:P144" si="34">I27</f>
        <v>0</v>
      </c>
      <c r="J144" s="121">
        <f t="shared" si="34"/>
        <v>0</v>
      </c>
      <c r="K144" s="121">
        <f t="shared" si="34"/>
        <v>0</v>
      </c>
      <c r="L144" s="121">
        <f t="shared" si="34"/>
        <v>0</v>
      </c>
      <c r="M144" s="121">
        <f t="shared" si="34"/>
        <v>0</v>
      </c>
      <c r="N144" s="121">
        <f t="shared" si="34"/>
        <v>0</v>
      </c>
      <c r="O144" s="121">
        <f t="shared" si="34"/>
        <v>0</v>
      </c>
      <c r="P144" s="121">
        <f t="shared" si="34"/>
        <v>0</v>
      </c>
      <c r="Q144" s="242"/>
      <c r="R144" s="80"/>
      <c r="S144" s="81"/>
      <c r="T144" s="299" t="s">
        <v>122</v>
      </c>
      <c r="U144" s="80"/>
      <c r="V144" s="80"/>
      <c r="W144" s="80"/>
      <c r="X144" s="81"/>
      <c r="Y144" s="81"/>
      <c r="Z144" s="81"/>
      <c r="AA144" s="81"/>
      <c r="AB144" s="81"/>
    </row>
    <row r="145" spans="2:28" s="82" customFormat="1" ht="16.5" customHeight="1" x14ac:dyDescent="0.2">
      <c r="B145" s="344"/>
      <c r="C145" s="235"/>
      <c r="D145" s="301" t="s">
        <v>122</v>
      </c>
      <c r="E145" s="172" t="e">
        <f>IF($D$145=$T$144,E99,E101)</f>
        <v>#DIV/0!</v>
      </c>
      <c r="F145" s="122"/>
      <c r="G145" s="324" t="e">
        <f>IF($D$145=$T$144,G99,G101)</f>
        <v>#DIV/0!</v>
      </c>
      <c r="H145" s="173" t="e">
        <f>IF($D$145=$T$144,H99,H101)</f>
        <v>#DIV/0!</v>
      </c>
      <c r="I145" s="173" t="e">
        <f t="shared" ref="I145:P145" si="35">IF($D$145=$T$144,I99,I101)</f>
        <v>#DIV/0!</v>
      </c>
      <c r="J145" s="173" t="e">
        <f t="shared" si="35"/>
        <v>#DIV/0!</v>
      </c>
      <c r="K145" s="173" t="e">
        <f t="shared" si="35"/>
        <v>#DIV/0!</v>
      </c>
      <c r="L145" s="173" t="e">
        <f t="shared" si="35"/>
        <v>#DIV/0!</v>
      </c>
      <c r="M145" s="173" t="e">
        <f t="shared" si="35"/>
        <v>#DIV/0!</v>
      </c>
      <c r="N145" s="173" t="e">
        <f t="shared" si="35"/>
        <v>#DIV/0!</v>
      </c>
      <c r="O145" s="173" t="e">
        <f t="shared" si="35"/>
        <v>#DIV/0!</v>
      </c>
      <c r="P145" s="173" t="e">
        <f t="shared" si="35"/>
        <v>#DIV/0!</v>
      </c>
      <c r="Q145" s="243"/>
      <c r="R145" s="80"/>
      <c r="S145" s="81"/>
      <c r="T145" s="299" t="s">
        <v>134</v>
      </c>
      <c r="U145" s="80"/>
      <c r="V145" s="80"/>
      <c r="W145" s="80"/>
      <c r="X145" s="81"/>
      <c r="Y145" s="81"/>
      <c r="Z145" s="81"/>
      <c r="AA145" s="81"/>
      <c r="AB145" s="81"/>
    </row>
    <row r="146" spans="2:28" s="82" customFormat="1" ht="16.5" customHeight="1" x14ac:dyDescent="0.2">
      <c r="B146" s="344"/>
      <c r="C146" s="113"/>
      <c r="D146" s="114" t="s">
        <v>85</v>
      </c>
      <c r="E146" s="161"/>
      <c r="F146" s="115"/>
      <c r="G146" s="116"/>
      <c r="H146" s="117"/>
      <c r="I146" s="117"/>
      <c r="J146" s="117"/>
      <c r="K146" s="117"/>
      <c r="L146" s="117"/>
      <c r="M146" s="117"/>
      <c r="N146" s="117"/>
      <c r="O146" s="117"/>
      <c r="P146" s="117"/>
      <c r="Q146" s="242"/>
      <c r="R146" s="80"/>
      <c r="S146" s="81"/>
      <c r="T146" s="80"/>
      <c r="U146" s="80"/>
      <c r="V146" s="80"/>
      <c r="W146" s="80"/>
      <c r="X146" s="81"/>
      <c r="Y146" s="81"/>
      <c r="Z146" s="81"/>
      <c r="AA146" s="81"/>
      <c r="AB146" s="81"/>
    </row>
    <row r="147" spans="2:28" s="82" customFormat="1" ht="3.75" customHeight="1" x14ac:dyDescent="0.2">
      <c r="B147" s="344"/>
      <c r="C147" s="244"/>
      <c r="D147" s="245"/>
      <c r="E147" s="246"/>
      <c r="F147" s="112"/>
      <c r="G147" s="116"/>
      <c r="H147" s="117"/>
      <c r="I147" s="117"/>
      <c r="J147" s="117"/>
      <c r="K147" s="117"/>
      <c r="L147" s="117"/>
      <c r="M147" s="117"/>
      <c r="N147" s="117"/>
      <c r="O147" s="117"/>
      <c r="P147" s="117"/>
      <c r="Q147" s="242"/>
      <c r="R147" s="80"/>
      <c r="S147" s="81"/>
      <c r="T147" s="80"/>
      <c r="U147" s="80"/>
      <c r="V147" s="80"/>
      <c r="W147" s="80"/>
      <c r="X147" s="81"/>
      <c r="Y147" s="81"/>
      <c r="Z147" s="81"/>
      <c r="AA147" s="81"/>
      <c r="AB147" s="81"/>
    </row>
    <row r="148" spans="2:28" s="82" customFormat="1" ht="16.5" customHeight="1" x14ac:dyDescent="0.2">
      <c r="B148" s="344"/>
      <c r="C148" s="235"/>
      <c r="D148" s="106" t="s">
        <v>86</v>
      </c>
      <c r="E148" s="162"/>
      <c r="F148" s="107"/>
      <c r="G148" s="123" t="s">
        <v>109</v>
      </c>
      <c r="H148" s="124" t="s">
        <v>109</v>
      </c>
      <c r="I148" s="124" t="s">
        <v>109</v>
      </c>
      <c r="J148" s="124" t="s">
        <v>109</v>
      </c>
      <c r="K148" s="124" t="s">
        <v>109</v>
      </c>
      <c r="L148" s="124" t="s">
        <v>109</v>
      </c>
      <c r="M148" s="124" t="s">
        <v>109</v>
      </c>
      <c r="N148" s="124" t="s">
        <v>109</v>
      </c>
      <c r="O148" s="124" t="s">
        <v>109</v>
      </c>
      <c r="P148" s="124" t="s">
        <v>109</v>
      </c>
      <c r="Q148" s="242"/>
      <c r="R148" s="80"/>
      <c r="S148" s="81"/>
      <c r="U148" s="81"/>
      <c r="V148" s="81"/>
      <c r="W148" s="81"/>
      <c r="X148" s="81"/>
      <c r="Y148" s="81"/>
      <c r="Z148" s="81"/>
      <c r="AA148" s="81"/>
      <c r="AB148" s="81"/>
    </row>
    <row r="149" spans="2:28" s="82" customFormat="1" ht="16.5" customHeight="1" x14ac:dyDescent="0.2">
      <c r="B149" s="344"/>
      <c r="C149" s="235"/>
      <c r="D149" s="286" t="s">
        <v>88</v>
      </c>
      <c r="E149" s="162"/>
      <c r="F149" s="107"/>
      <c r="G149" s="123" t="s">
        <v>109</v>
      </c>
      <c r="H149" s="124" t="s">
        <v>109</v>
      </c>
      <c r="I149" s="124" t="s">
        <v>109</v>
      </c>
      <c r="J149" s="124" t="s">
        <v>109</v>
      </c>
      <c r="K149" s="124" t="s">
        <v>109</v>
      </c>
      <c r="L149" s="124" t="s">
        <v>109</v>
      </c>
      <c r="M149" s="124" t="s">
        <v>109</v>
      </c>
      <c r="N149" s="124" t="s">
        <v>109</v>
      </c>
      <c r="O149" s="124" t="s">
        <v>109</v>
      </c>
      <c r="P149" s="124" t="s">
        <v>109</v>
      </c>
      <c r="Q149" s="242"/>
      <c r="R149" s="80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2:28" s="82" customFormat="1" ht="16.5" customHeight="1" x14ac:dyDescent="0.2">
      <c r="B150" s="344"/>
      <c r="C150" s="247"/>
      <c r="D150" s="132" t="s">
        <v>87</v>
      </c>
      <c r="E150" s="343"/>
      <c r="F150" s="133"/>
      <c r="G150" s="323" t="s">
        <v>109</v>
      </c>
      <c r="H150" s="134" t="s">
        <v>109</v>
      </c>
      <c r="I150" s="134" t="s">
        <v>109</v>
      </c>
      <c r="J150" s="134" t="s">
        <v>109</v>
      </c>
      <c r="K150" s="134" t="s">
        <v>109</v>
      </c>
      <c r="L150" s="134" t="s">
        <v>109</v>
      </c>
      <c r="M150" s="134" t="s">
        <v>109</v>
      </c>
      <c r="N150" s="134" t="s">
        <v>109</v>
      </c>
      <c r="O150" s="134" t="s">
        <v>109</v>
      </c>
      <c r="P150" s="134" t="s">
        <v>109</v>
      </c>
      <c r="Q150" s="243"/>
      <c r="R150" s="80"/>
      <c r="S150" s="81"/>
      <c r="X150" s="81"/>
      <c r="Y150" s="81"/>
      <c r="Z150" s="81"/>
      <c r="AA150" s="81"/>
      <c r="AB150" s="81"/>
    </row>
    <row r="151" spans="2:28" s="82" customFormat="1" ht="16.5" customHeight="1" x14ac:dyDescent="0.2">
      <c r="B151" s="344"/>
      <c r="C151" s="235"/>
      <c r="D151" s="106" t="s">
        <v>89</v>
      </c>
      <c r="E151" s="283">
        <f>($W$135-E142)/30.4735*($W$137/12)</f>
        <v>3.5059970137988747</v>
      </c>
      <c r="F151" s="107"/>
      <c r="G151" s="123">
        <f>($W$135-G142)/30.4735*($W$137/12)</f>
        <v>3.5059970137988747</v>
      </c>
      <c r="H151" s="124">
        <f t="shared" ref="H151" si="36">($W$135-H142)/30.4735*($W$137/12)</f>
        <v>3.5059970137988747</v>
      </c>
      <c r="I151" s="124">
        <f t="shared" ref="I151:P151" si="37">($W$135-I142)/30.4735*($W$137/12)</f>
        <v>3.5059970137988747</v>
      </c>
      <c r="J151" s="124">
        <f t="shared" si="37"/>
        <v>3.5059970137988747</v>
      </c>
      <c r="K151" s="124">
        <f t="shared" si="37"/>
        <v>3.5059970137988747</v>
      </c>
      <c r="L151" s="124">
        <f t="shared" si="37"/>
        <v>3.5059970137988747</v>
      </c>
      <c r="M151" s="124">
        <f t="shared" si="37"/>
        <v>3.5059970137988747</v>
      </c>
      <c r="N151" s="124">
        <f t="shared" si="37"/>
        <v>3.5059970137988747</v>
      </c>
      <c r="O151" s="124">
        <f t="shared" si="37"/>
        <v>3.5059970137988747</v>
      </c>
      <c r="P151" s="124">
        <f t="shared" si="37"/>
        <v>3.5059970137988747</v>
      </c>
      <c r="Q151" s="242"/>
      <c r="R151" s="80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2:28" s="82" customFormat="1" ht="16.5" customHeight="1" x14ac:dyDescent="0.2">
      <c r="B152" s="344"/>
      <c r="C152" s="249"/>
      <c r="D152" s="128" t="str">
        <f>IF($D$145=$T$144," - Subtotal $ / Homesite"," - Subtotal $ / Net SF")</f>
        <v xml:space="preserve"> - Subtotal $ / Homesite</v>
      </c>
      <c r="E152" s="287" t="e">
        <f>E145*(1+E151)</f>
        <v>#DIV/0!</v>
      </c>
      <c r="F152" s="152"/>
      <c r="G152" s="129" t="e">
        <f>G184</f>
        <v>#DIV/0!</v>
      </c>
      <c r="H152" s="130" t="e">
        <f>H184</f>
        <v>#DIV/0!</v>
      </c>
      <c r="I152" s="130" t="e">
        <f t="shared" ref="I152:P152" si="38">I184</f>
        <v>#DIV/0!</v>
      </c>
      <c r="J152" s="130" t="e">
        <f t="shared" si="38"/>
        <v>#DIV/0!</v>
      </c>
      <c r="K152" s="130" t="e">
        <f t="shared" si="38"/>
        <v>#DIV/0!</v>
      </c>
      <c r="L152" s="130" t="e">
        <f t="shared" si="38"/>
        <v>#DIV/0!</v>
      </c>
      <c r="M152" s="130" t="e">
        <f t="shared" si="38"/>
        <v>#DIV/0!</v>
      </c>
      <c r="N152" s="130" t="e">
        <f t="shared" si="38"/>
        <v>#DIV/0!</v>
      </c>
      <c r="O152" s="130" t="e">
        <f t="shared" si="38"/>
        <v>#DIV/0!</v>
      </c>
      <c r="P152" s="130" t="e">
        <f t="shared" si="38"/>
        <v>#DIV/0!</v>
      </c>
      <c r="Q152" s="242"/>
      <c r="R152" s="80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2:28" s="82" customFormat="1" ht="15" x14ac:dyDescent="0.2">
      <c r="B153" s="344"/>
      <c r="C153" s="113"/>
      <c r="D153" s="114" t="s">
        <v>90</v>
      </c>
      <c r="E153" s="163"/>
      <c r="F153" s="131"/>
      <c r="G153" s="116"/>
      <c r="H153" s="117"/>
      <c r="I153" s="117"/>
      <c r="J153" s="117"/>
      <c r="K153" s="117"/>
      <c r="L153" s="117"/>
      <c r="M153" s="117"/>
      <c r="N153" s="117"/>
      <c r="O153" s="117"/>
      <c r="P153" s="117"/>
      <c r="Q153" s="242"/>
      <c r="R153" s="80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2:28" s="82" customFormat="1" ht="3" customHeight="1" x14ac:dyDescent="0.2">
      <c r="B154" s="344"/>
      <c r="C154" s="244"/>
      <c r="D154" s="245"/>
      <c r="E154" s="246"/>
      <c r="F154" s="112"/>
      <c r="G154" s="116"/>
      <c r="H154" s="117"/>
      <c r="I154" s="117"/>
      <c r="J154" s="117"/>
      <c r="K154" s="117"/>
      <c r="L154" s="117"/>
      <c r="M154" s="117"/>
      <c r="N154" s="117"/>
      <c r="O154" s="117"/>
      <c r="P154" s="117"/>
      <c r="Q154" s="242"/>
      <c r="R154" s="80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2:28" s="82" customFormat="1" ht="16.5" customHeight="1" x14ac:dyDescent="0.2">
      <c r="B155" s="344"/>
      <c r="C155" s="235"/>
      <c r="D155" s="106" t="s">
        <v>91</v>
      </c>
      <c r="E155" s="284"/>
      <c r="F155" s="107"/>
      <c r="G155" s="123" t="s">
        <v>117</v>
      </c>
      <c r="H155" s="124" t="s">
        <v>117</v>
      </c>
      <c r="I155" s="124" t="s">
        <v>117</v>
      </c>
      <c r="J155" s="124" t="s">
        <v>117</v>
      </c>
      <c r="K155" s="124" t="s">
        <v>117</v>
      </c>
      <c r="L155" s="124" t="s">
        <v>117</v>
      </c>
      <c r="M155" s="124" t="s">
        <v>117</v>
      </c>
      <c r="N155" s="124" t="s">
        <v>117</v>
      </c>
      <c r="O155" s="124" t="s">
        <v>117</v>
      </c>
      <c r="P155" s="124" t="s">
        <v>117</v>
      </c>
      <c r="Q155" s="242"/>
      <c r="R155" s="80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2:28" s="82" customFormat="1" ht="15" x14ac:dyDescent="0.2">
      <c r="B156" s="344"/>
      <c r="C156" s="247"/>
      <c r="D156" s="132" t="s">
        <v>124</v>
      </c>
      <c r="E156" s="164">
        <f>E21</f>
        <v>0</v>
      </c>
      <c r="F156" s="133"/>
      <c r="G156" s="323" t="s">
        <v>117</v>
      </c>
      <c r="H156" s="134" t="s">
        <v>117</v>
      </c>
      <c r="I156" s="134" t="s">
        <v>117</v>
      </c>
      <c r="J156" s="134" t="s">
        <v>117</v>
      </c>
      <c r="K156" s="134" t="s">
        <v>117</v>
      </c>
      <c r="L156" s="134" t="s">
        <v>117</v>
      </c>
      <c r="M156" s="134" t="s">
        <v>117</v>
      </c>
      <c r="N156" s="134" t="s">
        <v>117</v>
      </c>
      <c r="O156" s="134" t="s">
        <v>117</v>
      </c>
      <c r="P156" s="134" t="s">
        <v>117</v>
      </c>
      <c r="Q156" s="243"/>
      <c r="R156" s="80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2:28" s="82" customFormat="1" ht="15" x14ac:dyDescent="0.2">
      <c r="B157" s="344"/>
      <c r="C157" s="235"/>
      <c r="D157" s="106" t="s">
        <v>3</v>
      </c>
      <c r="E157" s="165">
        <f>E39</f>
        <v>0</v>
      </c>
      <c r="F157" s="107"/>
      <c r="G157" s="123" t="s">
        <v>117</v>
      </c>
      <c r="H157" s="124" t="s">
        <v>117</v>
      </c>
      <c r="I157" s="124" t="s">
        <v>117</v>
      </c>
      <c r="J157" s="124" t="s">
        <v>117</v>
      </c>
      <c r="K157" s="124" t="s">
        <v>117</v>
      </c>
      <c r="L157" s="124" t="s">
        <v>117</v>
      </c>
      <c r="M157" s="124" t="s">
        <v>117</v>
      </c>
      <c r="N157" s="124" t="s">
        <v>117</v>
      </c>
      <c r="O157" s="124" t="s">
        <v>117</v>
      </c>
      <c r="P157" s="124" t="s">
        <v>117</v>
      </c>
      <c r="Q157" s="242"/>
      <c r="R157" s="80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2:28" s="82" customFormat="1" ht="15" x14ac:dyDescent="0.2">
      <c r="B158" s="344"/>
      <c r="C158" s="250"/>
      <c r="D158" s="153" t="s">
        <v>4</v>
      </c>
      <c r="E158" s="166">
        <f>E40</f>
        <v>0</v>
      </c>
      <c r="F158" s="133"/>
      <c r="G158" s="323" t="s">
        <v>117</v>
      </c>
      <c r="H158" s="134" t="s">
        <v>117</v>
      </c>
      <c r="I158" s="134" t="s">
        <v>117</v>
      </c>
      <c r="J158" s="134" t="s">
        <v>117</v>
      </c>
      <c r="K158" s="134" t="s">
        <v>117</v>
      </c>
      <c r="L158" s="134" t="s">
        <v>117</v>
      </c>
      <c r="M158" s="134" t="s">
        <v>117</v>
      </c>
      <c r="N158" s="134" t="s">
        <v>117</v>
      </c>
      <c r="O158" s="134" t="s">
        <v>117</v>
      </c>
      <c r="P158" s="134" t="s">
        <v>117</v>
      </c>
      <c r="Q158" s="243"/>
      <c r="R158" s="80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2:28" s="82" customFormat="1" ht="16.5" customHeight="1" x14ac:dyDescent="0.2">
      <c r="B159" s="344"/>
      <c r="C159" s="251"/>
      <c r="D159" s="154" t="s">
        <v>19</v>
      </c>
      <c r="E159" s="108">
        <f>E45</f>
        <v>0</v>
      </c>
      <c r="F159" s="107"/>
      <c r="G159" s="123" t="s">
        <v>117</v>
      </c>
      <c r="H159" s="124" t="s">
        <v>117</v>
      </c>
      <c r="I159" s="124" t="s">
        <v>117</v>
      </c>
      <c r="J159" s="124" t="s">
        <v>117</v>
      </c>
      <c r="K159" s="124" t="s">
        <v>117</v>
      </c>
      <c r="L159" s="124" t="s">
        <v>117</v>
      </c>
      <c r="M159" s="124" t="s">
        <v>117</v>
      </c>
      <c r="N159" s="124" t="s">
        <v>117</v>
      </c>
      <c r="O159" s="124" t="s">
        <v>117</v>
      </c>
      <c r="P159" s="124" t="s">
        <v>117</v>
      </c>
      <c r="Q159" s="242"/>
      <c r="R159" s="80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2:28" s="82" customFormat="1" ht="16.5" customHeight="1" x14ac:dyDescent="0.2">
      <c r="B160" s="344"/>
      <c r="C160" s="251"/>
      <c r="D160" s="154" t="s">
        <v>6</v>
      </c>
      <c r="E160" s="108">
        <f>E46</f>
        <v>0</v>
      </c>
      <c r="F160" s="107"/>
      <c r="G160" s="323" t="s">
        <v>117</v>
      </c>
      <c r="H160" s="134" t="s">
        <v>117</v>
      </c>
      <c r="I160" s="134" t="s">
        <v>117</v>
      </c>
      <c r="J160" s="134" t="s">
        <v>117</v>
      </c>
      <c r="K160" s="134" t="s">
        <v>117</v>
      </c>
      <c r="L160" s="134" t="s">
        <v>117</v>
      </c>
      <c r="M160" s="134" t="s">
        <v>117</v>
      </c>
      <c r="N160" s="134" t="s">
        <v>117</v>
      </c>
      <c r="O160" s="134" t="s">
        <v>117</v>
      </c>
      <c r="P160" s="134" t="s">
        <v>117</v>
      </c>
      <c r="Q160" s="242"/>
      <c r="R160" s="80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2:28" s="82" customFormat="1" ht="16.5" customHeight="1" x14ac:dyDescent="0.2">
      <c r="B161" s="344"/>
      <c r="C161" s="252"/>
      <c r="D161" s="155" t="s">
        <v>5</v>
      </c>
      <c r="E161" s="341">
        <f>E44</f>
        <v>0</v>
      </c>
      <c r="F161" s="135"/>
      <c r="G161" s="123" t="s">
        <v>117</v>
      </c>
      <c r="H161" s="124" t="s">
        <v>117</v>
      </c>
      <c r="I161" s="124" t="s">
        <v>117</v>
      </c>
      <c r="J161" s="124" t="s">
        <v>117</v>
      </c>
      <c r="K161" s="124" t="s">
        <v>117</v>
      </c>
      <c r="L161" s="124" t="s">
        <v>117</v>
      </c>
      <c r="M161" s="124" t="s">
        <v>117</v>
      </c>
      <c r="N161" s="124" t="s">
        <v>117</v>
      </c>
      <c r="O161" s="124" t="s">
        <v>117</v>
      </c>
      <c r="P161" s="124" t="s">
        <v>117</v>
      </c>
      <c r="Q161" s="253"/>
      <c r="R161" s="80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2:28" s="82" customFormat="1" ht="15" x14ac:dyDescent="0.2">
      <c r="B162" s="344"/>
      <c r="C162" s="251"/>
      <c r="D162" s="154" t="s">
        <v>92</v>
      </c>
      <c r="E162" s="108">
        <f>E27</f>
        <v>0</v>
      </c>
      <c r="F162" s="107"/>
      <c r="G162" s="123" t="s">
        <v>117</v>
      </c>
      <c r="H162" s="124" t="s">
        <v>117</v>
      </c>
      <c r="I162" s="124" t="s">
        <v>117</v>
      </c>
      <c r="J162" s="124" t="s">
        <v>117</v>
      </c>
      <c r="K162" s="124" t="s">
        <v>117</v>
      </c>
      <c r="L162" s="124" t="s">
        <v>117</v>
      </c>
      <c r="M162" s="124" t="s">
        <v>117</v>
      </c>
      <c r="N162" s="124" t="s">
        <v>117</v>
      </c>
      <c r="O162" s="124" t="s">
        <v>117</v>
      </c>
      <c r="P162" s="124" t="s">
        <v>117</v>
      </c>
      <c r="Q162" s="242"/>
      <c r="R162" s="80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2:28" s="82" customFormat="1" ht="15" x14ac:dyDescent="0.2">
      <c r="B163" s="344"/>
      <c r="C163" s="251"/>
      <c r="D163" s="297" t="s">
        <v>123</v>
      </c>
      <c r="E163" s="162"/>
      <c r="F163" s="107"/>
      <c r="G163" s="123" t="s">
        <v>117</v>
      </c>
      <c r="H163" s="124" t="s">
        <v>117</v>
      </c>
      <c r="I163" s="124" t="s">
        <v>117</v>
      </c>
      <c r="J163" s="124" t="s">
        <v>117</v>
      </c>
      <c r="K163" s="124" t="s">
        <v>117</v>
      </c>
      <c r="L163" s="124" t="s">
        <v>117</v>
      </c>
      <c r="M163" s="124" t="s">
        <v>117</v>
      </c>
      <c r="N163" s="124" t="s">
        <v>117</v>
      </c>
      <c r="O163" s="124" t="s">
        <v>117</v>
      </c>
      <c r="P163" s="124" t="s">
        <v>117</v>
      </c>
      <c r="Q163" s="242"/>
      <c r="R163" s="80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2:28" s="82" customFormat="1" ht="16.5" customHeight="1" x14ac:dyDescent="0.2">
      <c r="B164" s="344"/>
      <c r="C164" s="251"/>
      <c r="D164" s="297" t="s">
        <v>132</v>
      </c>
      <c r="E164" s="345">
        <f>E41</f>
        <v>0</v>
      </c>
      <c r="F164" s="78"/>
      <c r="G164" s="123" t="s">
        <v>117</v>
      </c>
      <c r="H164" s="124" t="s">
        <v>117</v>
      </c>
      <c r="I164" s="124" t="s">
        <v>117</v>
      </c>
      <c r="J164" s="124" t="s">
        <v>117</v>
      </c>
      <c r="K164" s="124" t="s">
        <v>117</v>
      </c>
      <c r="L164" s="124" t="s">
        <v>117</v>
      </c>
      <c r="M164" s="124" t="s">
        <v>117</v>
      </c>
      <c r="N164" s="124" t="s">
        <v>117</v>
      </c>
      <c r="O164" s="124" t="s">
        <v>117</v>
      </c>
      <c r="P164" s="124" t="s">
        <v>117</v>
      </c>
      <c r="Q164" s="242"/>
      <c r="R164" s="80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2:28" s="82" customFormat="1" ht="6" customHeight="1" x14ac:dyDescent="0.2">
      <c r="B165" s="344"/>
      <c r="C165" s="254"/>
      <c r="D165" s="137"/>
      <c r="E165" s="167"/>
      <c r="F165" s="125"/>
      <c r="G165" s="126"/>
      <c r="H165" s="127"/>
      <c r="I165" s="127"/>
      <c r="J165" s="127"/>
      <c r="K165" s="127"/>
      <c r="L165" s="127"/>
      <c r="M165" s="127"/>
      <c r="N165" s="127"/>
      <c r="O165" s="127"/>
      <c r="P165" s="127"/>
      <c r="Q165" s="255"/>
      <c r="R165" s="80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2:28" s="82" customFormat="1" ht="23.25" customHeight="1" thickBot="1" x14ac:dyDescent="0.25">
      <c r="B166" s="344"/>
      <c r="C166" s="258"/>
      <c r="D166" s="140" t="s">
        <v>103</v>
      </c>
      <c r="E166" s="315"/>
      <c r="F166" s="316"/>
      <c r="G166" s="325" t="str">
        <f>IF(AND(G198&lt;$W$190,G198&gt;$W$188),$T$189,IF(AND(G198&lt;=$W$188,G198&gt;$W$187),$T$188,IF(G198&lt;=$W$187,$T$187,IF(AND(G198&gt;$W$190,G198&lt;$W$192),$T$191,IF(AND(G198&gt;=$W$192,G198&lt;$W$193),$T$192,IF(G198&gt;=$W$193,$T$193,$T$190))))))</f>
        <v>Much Inferior</v>
      </c>
      <c r="H166" s="317" t="str">
        <f t="shared" ref="H166" si="39">IF(AND(H198&lt;$W$190,H198&gt;$W$188),$T$189,IF(AND(H198&lt;=$W$188,H198&gt;$W$187),$T$188,IF(H198&lt;=$W$187,$T$187,IF(AND(H198&gt;$W$190,H198&lt;$W$192),$T$191,IF(AND(H198&gt;=$W$192,H198&lt;$W$193),$T$192,IF(H198&gt;=$W$193,$T$193,$T$190))))))</f>
        <v>Much Inferior</v>
      </c>
      <c r="I166" s="317" t="str">
        <f t="shared" ref="I166:P166" si="40">IF(AND(I198&lt;$W$190,I198&gt;$W$188),$T$189,IF(AND(I198&lt;=$W$188,I198&gt;$W$187),$T$188,IF(I198&lt;=$W$187,$T$187,IF(AND(I198&gt;$W$190,I198&lt;$W$192),$T$191,IF(AND(I198&gt;=$W$192,I198&lt;$W$193),$T$192,IF(I198&gt;=$W$193,$T$193,$T$190))))))</f>
        <v>Much Inferior</v>
      </c>
      <c r="J166" s="317" t="str">
        <f t="shared" si="40"/>
        <v>Much Inferior</v>
      </c>
      <c r="K166" s="317" t="str">
        <f t="shared" si="40"/>
        <v>Much Inferior</v>
      </c>
      <c r="L166" s="317" t="str">
        <f t="shared" si="40"/>
        <v>Much Inferior</v>
      </c>
      <c r="M166" s="317" t="str">
        <f t="shared" si="40"/>
        <v>Much Inferior</v>
      </c>
      <c r="N166" s="317" t="str">
        <f t="shared" si="40"/>
        <v>Much Inferior</v>
      </c>
      <c r="O166" s="317" t="str">
        <f t="shared" si="40"/>
        <v>Much Inferior</v>
      </c>
      <c r="P166" s="317" t="str">
        <f t="shared" si="40"/>
        <v>Much Inferior</v>
      </c>
      <c r="Q166" s="259"/>
      <c r="R166" s="80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2:28" s="82" customFormat="1" ht="16.5" customHeight="1" thickTop="1" x14ac:dyDescent="0.2">
      <c r="B167" s="344"/>
      <c r="C167" s="78"/>
      <c r="D167" s="78"/>
      <c r="E167" s="79"/>
      <c r="F167" s="79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80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2:28" x14ac:dyDescent="0.2">
      <c r="B168" s="321"/>
      <c r="C168" s="321"/>
      <c r="D168" s="322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40"/>
    </row>
    <row r="169" spans="2:28" s="82" customFormat="1" ht="15" x14ac:dyDescent="0.2">
      <c r="B169" s="344"/>
      <c r="C169" s="113"/>
      <c r="D169" s="114" t="s">
        <v>71</v>
      </c>
      <c r="E169" s="161"/>
      <c r="F169" s="115"/>
      <c r="G169" s="239"/>
      <c r="H169" s="240"/>
      <c r="I169" s="240"/>
      <c r="J169" s="240"/>
      <c r="K169" s="240"/>
      <c r="L169" s="240"/>
      <c r="M169" s="240"/>
      <c r="N169" s="240"/>
      <c r="O169" s="240"/>
      <c r="P169" s="240"/>
      <c r="Q169" s="241"/>
      <c r="R169" s="80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2:28" s="82" customFormat="1" ht="3.6" customHeight="1" x14ac:dyDescent="0.2">
      <c r="B170" s="344"/>
      <c r="C170" s="237"/>
      <c r="D170" s="238"/>
      <c r="E170" s="108"/>
      <c r="F170" s="107"/>
      <c r="G170" s="108"/>
      <c r="H170" s="109"/>
      <c r="I170" s="109"/>
      <c r="J170" s="109"/>
      <c r="K170" s="109"/>
      <c r="L170" s="109"/>
      <c r="M170" s="109"/>
      <c r="N170" s="109"/>
      <c r="O170" s="109"/>
      <c r="P170" s="109"/>
      <c r="Q170" s="236"/>
      <c r="R170" s="80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2:28" s="82" customFormat="1" ht="15" x14ac:dyDescent="0.2">
      <c r="B171" s="344"/>
      <c r="C171" s="235"/>
      <c r="D171" s="106" t="s">
        <v>72</v>
      </c>
      <c r="E171" s="116">
        <f>E142</f>
        <v>0</v>
      </c>
      <c r="F171" s="107"/>
      <c r="G171" s="116">
        <f t="shared" ref="G171:P171" si="41">G142</f>
        <v>0</v>
      </c>
      <c r="H171" s="117">
        <f t="shared" si="41"/>
        <v>0</v>
      </c>
      <c r="I171" s="117">
        <f t="shared" si="41"/>
        <v>0</v>
      </c>
      <c r="J171" s="117">
        <f t="shared" si="41"/>
        <v>0</v>
      </c>
      <c r="K171" s="117">
        <f t="shared" si="41"/>
        <v>0</v>
      </c>
      <c r="L171" s="117">
        <f t="shared" si="41"/>
        <v>0</v>
      </c>
      <c r="M171" s="117">
        <f t="shared" si="41"/>
        <v>0</v>
      </c>
      <c r="N171" s="117">
        <f t="shared" si="41"/>
        <v>0</v>
      </c>
      <c r="O171" s="117">
        <f t="shared" si="41"/>
        <v>0</v>
      </c>
      <c r="P171" s="117">
        <f t="shared" si="41"/>
        <v>0</v>
      </c>
      <c r="Q171" s="242"/>
      <c r="R171" s="80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2:28" s="82" customFormat="1" ht="15" x14ac:dyDescent="0.2">
      <c r="B172" s="344"/>
      <c r="C172" s="235"/>
      <c r="D172" s="156" t="s">
        <v>101</v>
      </c>
      <c r="E172" s="148">
        <f>E143</f>
        <v>0</v>
      </c>
      <c r="F172" s="118"/>
      <c r="G172" s="148">
        <f t="shared" ref="G172:P172" si="42">G143</f>
        <v>0</v>
      </c>
      <c r="H172" s="149">
        <f t="shared" si="42"/>
        <v>0</v>
      </c>
      <c r="I172" s="149">
        <f t="shared" si="42"/>
        <v>0</v>
      </c>
      <c r="J172" s="149">
        <f t="shared" si="42"/>
        <v>0</v>
      </c>
      <c r="K172" s="149">
        <f t="shared" si="42"/>
        <v>0</v>
      </c>
      <c r="L172" s="149">
        <f t="shared" si="42"/>
        <v>0</v>
      </c>
      <c r="M172" s="149">
        <f t="shared" si="42"/>
        <v>0</v>
      </c>
      <c r="N172" s="149">
        <f t="shared" si="42"/>
        <v>0</v>
      </c>
      <c r="O172" s="149">
        <f t="shared" si="42"/>
        <v>0</v>
      </c>
      <c r="P172" s="149">
        <f t="shared" si="42"/>
        <v>0</v>
      </c>
      <c r="Q172" s="242"/>
      <c r="R172" s="80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2:28" s="82" customFormat="1" ht="15" x14ac:dyDescent="0.2">
      <c r="B173" s="344"/>
      <c r="C173" s="235"/>
      <c r="D173" s="157" t="s">
        <v>63</v>
      </c>
      <c r="E173" s="120">
        <f>E144</f>
        <v>0</v>
      </c>
      <c r="F173" s="119"/>
      <c r="G173" s="120">
        <f t="shared" ref="G173:P173" si="43">G144</f>
        <v>0</v>
      </c>
      <c r="H173" s="121">
        <f t="shared" si="43"/>
        <v>0</v>
      </c>
      <c r="I173" s="121">
        <f t="shared" si="43"/>
        <v>0</v>
      </c>
      <c r="J173" s="121">
        <f t="shared" si="43"/>
        <v>0</v>
      </c>
      <c r="K173" s="121">
        <f t="shared" si="43"/>
        <v>0</v>
      </c>
      <c r="L173" s="121">
        <f t="shared" si="43"/>
        <v>0</v>
      </c>
      <c r="M173" s="121">
        <f t="shared" si="43"/>
        <v>0</v>
      </c>
      <c r="N173" s="121">
        <f t="shared" si="43"/>
        <v>0</v>
      </c>
      <c r="O173" s="121">
        <f t="shared" si="43"/>
        <v>0</v>
      </c>
      <c r="P173" s="121">
        <f t="shared" si="43"/>
        <v>0</v>
      </c>
      <c r="Q173" s="242"/>
      <c r="R173" s="80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2:28" s="82" customFormat="1" ht="16.5" customHeight="1" x14ac:dyDescent="0.2">
      <c r="B174" s="344"/>
      <c r="C174" s="235"/>
      <c r="D174" s="106" t="str">
        <f>D145</f>
        <v>Price per Homesite</v>
      </c>
      <c r="E174" s="172" t="e">
        <f>E145</f>
        <v>#DIV/0!</v>
      </c>
      <c r="F174" s="122"/>
      <c r="G174" s="324" t="e">
        <f t="shared" ref="G174:P174" si="44">G145</f>
        <v>#DIV/0!</v>
      </c>
      <c r="H174" s="173" t="e">
        <f t="shared" si="44"/>
        <v>#DIV/0!</v>
      </c>
      <c r="I174" s="173" t="e">
        <f t="shared" si="44"/>
        <v>#DIV/0!</v>
      </c>
      <c r="J174" s="173" t="e">
        <f t="shared" si="44"/>
        <v>#DIV/0!</v>
      </c>
      <c r="K174" s="173" t="e">
        <f t="shared" si="44"/>
        <v>#DIV/0!</v>
      </c>
      <c r="L174" s="173" t="e">
        <f t="shared" si="44"/>
        <v>#DIV/0!</v>
      </c>
      <c r="M174" s="173" t="e">
        <f t="shared" si="44"/>
        <v>#DIV/0!</v>
      </c>
      <c r="N174" s="173" t="e">
        <f t="shared" si="44"/>
        <v>#DIV/0!</v>
      </c>
      <c r="O174" s="173" t="e">
        <f t="shared" si="44"/>
        <v>#DIV/0!</v>
      </c>
      <c r="P174" s="173" t="e">
        <f t="shared" si="44"/>
        <v>#DIV/0!</v>
      </c>
      <c r="Q174" s="243"/>
      <c r="R174" s="80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spans="2:28" s="82" customFormat="1" ht="15" x14ac:dyDescent="0.2">
      <c r="B175" s="344"/>
      <c r="C175" s="113"/>
      <c r="D175" s="114" t="s">
        <v>85</v>
      </c>
      <c r="E175" s="161"/>
      <c r="F175" s="115"/>
      <c r="G175" s="116"/>
      <c r="H175" s="117"/>
      <c r="I175" s="117"/>
      <c r="J175" s="117"/>
      <c r="K175" s="117"/>
      <c r="L175" s="117"/>
      <c r="M175" s="117"/>
      <c r="N175" s="117"/>
      <c r="O175" s="117"/>
      <c r="P175" s="117"/>
      <c r="Q175" s="242"/>
      <c r="R175" s="80"/>
      <c r="S175" s="81"/>
      <c r="T175" s="308" t="s">
        <v>106</v>
      </c>
      <c r="U175" s="289"/>
      <c r="V175" s="289"/>
      <c r="W175" s="289"/>
      <c r="X175" s="289"/>
      <c r="Y175" s="81"/>
      <c r="Z175" s="81"/>
      <c r="AA175" s="81"/>
      <c r="AB175" s="81"/>
    </row>
    <row r="176" spans="2:28" s="82" customFormat="1" ht="15" x14ac:dyDescent="0.2">
      <c r="B176" s="344"/>
      <c r="C176" s="244"/>
      <c r="D176" s="245"/>
      <c r="E176" s="246"/>
      <c r="F176" s="112"/>
      <c r="G176" s="116"/>
      <c r="H176" s="117"/>
      <c r="I176" s="117"/>
      <c r="J176" s="117"/>
      <c r="K176" s="117"/>
      <c r="L176" s="117"/>
      <c r="M176" s="117"/>
      <c r="N176" s="117"/>
      <c r="O176" s="117"/>
      <c r="P176" s="117"/>
      <c r="Q176" s="242"/>
      <c r="R176" s="80"/>
      <c r="S176" s="81"/>
      <c r="T176" s="288" t="s">
        <v>105</v>
      </c>
      <c r="U176" s="289"/>
      <c r="V176" s="346">
        <v>0.1</v>
      </c>
      <c r="W176" s="289"/>
      <c r="X176" s="288"/>
      <c r="Y176" s="81"/>
      <c r="Z176" s="81"/>
      <c r="AA176" s="81"/>
      <c r="AB176" s="81"/>
    </row>
    <row r="177" spans="2:28" s="82" customFormat="1" ht="16.5" customHeight="1" x14ac:dyDescent="0.2">
      <c r="B177" s="344"/>
      <c r="C177" s="235"/>
      <c r="D177" s="106" t="s">
        <v>86</v>
      </c>
      <c r="E177" s="162">
        <f>E148</f>
        <v>0</v>
      </c>
      <c r="F177" s="107"/>
      <c r="G177" s="123" t="str">
        <f t="shared" ref="G177:P177" si="45">IF(G148=$T$176,$V$176,IF(G148=$T$177,$V$177,IF(G148=$T$178,$V$178,IF(G148=$T$180,$V$180,IF(G148=$T$181,$V$181,IF(G148=$T$182,$V$182,"0.0%"))))))</f>
        <v>0.0%</v>
      </c>
      <c r="H177" s="124" t="str">
        <f t="shared" si="45"/>
        <v>0.0%</v>
      </c>
      <c r="I177" s="124" t="str">
        <f t="shared" si="45"/>
        <v>0.0%</v>
      </c>
      <c r="J177" s="124" t="str">
        <f t="shared" si="45"/>
        <v>0.0%</v>
      </c>
      <c r="K177" s="124" t="str">
        <f t="shared" si="45"/>
        <v>0.0%</v>
      </c>
      <c r="L177" s="124" t="str">
        <f t="shared" si="45"/>
        <v>0.0%</v>
      </c>
      <c r="M177" s="124" t="str">
        <f t="shared" si="45"/>
        <v>0.0%</v>
      </c>
      <c r="N177" s="124" t="str">
        <f t="shared" si="45"/>
        <v>0.0%</v>
      </c>
      <c r="O177" s="124" t="str">
        <f t="shared" si="45"/>
        <v>0.0%</v>
      </c>
      <c r="P177" s="124" t="str">
        <f t="shared" si="45"/>
        <v>0.0%</v>
      </c>
      <c r="Q177" s="242"/>
      <c r="R177" s="80"/>
      <c r="S177" s="81"/>
      <c r="T177" s="288" t="s">
        <v>107</v>
      </c>
      <c r="U177" s="289"/>
      <c r="V177" s="346">
        <v>0.05</v>
      </c>
      <c r="W177" s="289"/>
      <c r="X177" s="289"/>
      <c r="Y177" s="81"/>
      <c r="Z177" s="81"/>
      <c r="AA177" s="81"/>
      <c r="AB177" s="81"/>
    </row>
    <row r="178" spans="2:28" s="82" customFormat="1" ht="16.5" customHeight="1" x14ac:dyDescent="0.2">
      <c r="B178" s="344"/>
      <c r="C178" s="247"/>
      <c r="D178" s="150" t="s">
        <v>104</v>
      </c>
      <c r="E178" s="174"/>
      <c r="F178" s="133"/>
      <c r="G178" s="326" t="e">
        <f>G174*(1+G177)</f>
        <v>#DIV/0!</v>
      </c>
      <c r="H178" s="151" t="e">
        <f t="shared" ref="H178" si="46">H174*(1+H177)</f>
        <v>#DIV/0!</v>
      </c>
      <c r="I178" s="151" t="e">
        <f t="shared" ref="I178:P178" si="47">I174*(1+I177)</f>
        <v>#DIV/0!</v>
      </c>
      <c r="J178" s="151" t="e">
        <f t="shared" si="47"/>
        <v>#DIV/0!</v>
      </c>
      <c r="K178" s="151" t="e">
        <f t="shared" si="47"/>
        <v>#DIV/0!</v>
      </c>
      <c r="L178" s="151" t="e">
        <f t="shared" si="47"/>
        <v>#DIV/0!</v>
      </c>
      <c r="M178" s="151" t="e">
        <f t="shared" si="47"/>
        <v>#DIV/0!</v>
      </c>
      <c r="N178" s="151" t="e">
        <f t="shared" si="47"/>
        <v>#DIV/0!</v>
      </c>
      <c r="O178" s="151" t="e">
        <f t="shared" si="47"/>
        <v>#DIV/0!</v>
      </c>
      <c r="P178" s="151" t="e">
        <f t="shared" si="47"/>
        <v>#DIV/0!</v>
      </c>
      <c r="Q178" s="243"/>
      <c r="R178" s="80"/>
      <c r="S178" s="81"/>
      <c r="T178" s="288" t="s">
        <v>108</v>
      </c>
      <c r="U178" s="289"/>
      <c r="V178" s="346">
        <v>2.5000000000000001E-2</v>
      </c>
      <c r="W178" s="289"/>
      <c r="X178" s="289"/>
      <c r="Y178" s="81"/>
      <c r="Z178" s="81"/>
      <c r="AA178" s="81"/>
      <c r="AB178" s="81"/>
    </row>
    <row r="179" spans="2:28" s="82" customFormat="1" ht="16.5" customHeight="1" x14ac:dyDescent="0.2">
      <c r="B179" s="344"/>
      <c r="C179" s="235"/>
      <c r="D179" s="286" t="s">
        <v>88</v>
      </c>
      <c r="E179" s="162">
        <f>E149</f>
        <v>0</v>
      </c>
      <c r="F179" s="107"/>
      <c r="G179" s="327" t="str">
        <f t="shared" ref="G179:P179" si="48">IF(G149=$T$176,$V$176,IF(G149=$T$177,$V$177,IF(G149=$T$178,$V$178,IF(G149=$T$180,$V$180,IF(G149=$T$181,$V$181,IF(G149=$T$182,$V$182,"0.0%"))))))</f>
        <v>0.0%</v>
      </c>
      <c r="H179" s="136" t="str">
        <f t="shared" si="48"/>
        <v>0.0%</v>
      </c>
      <c r="I179" s="136" t="str">
        <f t="shared" si="48"/>
        <v>0.0%</v>
      </c>
      <c r="J179" s="136" t="str">
        <f t="shared" si="48"/>
        <v>0.0%</v>
      </c>
      <c r="K179" s="136" t="str">
        <f t="shared" si="48"/>
        <v>0.0%</v>
      </c>
      <c r="L179" s="136" t="str">
        <f t="shared" si="48"/>
        <v>0.0%</v>
      </c>
      <c r="M179" s="136" t="str">
        <f t="shared" si="48"/>
        <v>0.0%</v>
      </c>
      <c r="N179" s="136" t="str">
        <f t="shared" si="48"/>
        <v>0.0%</v>
      </c>
      <c r="O179" s="136" t="str">
        <f t="shared" si="48"/>
        <v>0.0%</v>
      </c>
      <c r="P179" s="136" t="str">
        <f t="shared" si="48"/>
        <v>0.0%</v>
      </c>
      <c r="Q179" s="242"/>
      <c r="R179" s="80"/>
      <c r="S179" s="81"/>
      <c r="T179" s="291" t="s">
        <v>109</v>
      </c>
      <c r="U179" s="289"/>
      <c r="V179" s="292">
        <v>0</v>
      </c>
      <c r="W179" s="289"/>
      <c r="X179" s="289"/>
      <c r="Y179" s="81"/>
      <c r="Z179" s="81"/>
      <c r="AA179" s="81"/>
      <c r="AB179" s="81"/>
    </row>
    <row r="180" spans="2:28" s="82" customFormat="1" ht="16.5" customHeight="1" x14ac:dyDescent="0.2">
      <c r="B180" s="344"/>
      <c r="C180" s="247"/>
      <c r="D180" s="150" t="s">
        <v>104</v>
      </c>
      <c r="E180" s="174"/>
      <c r="F180" s="133"/>
      <c r="G180" s="326" t="e">
        <f t="shared" ref="G180:H180" si="49">G178*(1+G179)</f>
        <v>#DIV/0!</v>
      </c>
      <c r="H180" s="151" t="e">
        <f t="shared" si="49"/>
        <v>#DIV/0!</v>
      </c>
      <c r="I180" s="151" t="e">
        <f t="shared" ref="I180:P180" si="50">I178*(1+I179)</f>
        <v>#DIV/0!</v>
      </c>
      <c r="J180" s="151" t="e">
        <f t="shared" si="50"/>
        <v>#DIV/0!</v>
      </c>
      <c r="K180" s="151" t="e">
        <f t="shared" si="50"/>
        <v>#DIV/0!</v>
      </c>
      <c r="L180" s="151" t="e">
        <f t="shared" si="50"/>
        <v>#DIV/0!</v>
      </c>
      <c r="M180" s="151" t="e">
        <f t="shared" si="50"/>
        <v>#DIV/0!</v>
      </c>
      <c r="N180" s="151" t="e">
        <f t="shared" si="50"/>
        <v>#DIV/0!</v>
      </c>
      <c r="O180" s="151" t="e">
        <f t="shared" si="50"/>
        <v>#DIV/0!</v>
      </c>
      <c r="P180" s="151" t="e">
        <f t="shared" si="50"/>
        <v>#DIV/0!</v>
      </c>
      <c r="Q180" s="243"/>
      <c r="R180" s="80"/>
      <c r="S180" s="81"/>
      <c r="T180" s="288" t="s">
        <v>110</v>
      </c>
      <c r="U180" s="289"/>
      <c r="V180" s="290">
        <v>-2.5000000000000001E-2</v>
      </c>
      <c r="W180" s="289"/>
      <c r="X180" s="289"/>
      <c r="Y180" s="81"/>
      <c r="Z180" s="81"/>
      <c r="AA180" s="81"/>
      <c r="AB180" s="81"/>
    </row>
    <row r="181" spans="2:28" s="82" customFormat="1" ht="16.5" customHeight="1" x14ac:dyDescent="0.2">
      <c r="B181" s="344"/>
      <c r="C181" s="235"/>
      <c r="D181" s="286" t="s">
        <v>87</v>
      </c>
      <c r="E181" s="162">
        <f>E150</f>
        <v>0</v>
      </c>
      <c r="F181" s="107"/>
      <c r="G181" s="327" t="str">
        <f t="shared" ref="G181:P181" si="51">IF(G150=$T$176,$V$176,IF(G150=$T$177,$V$177,IF(G150=$T$178,$V$178,IF(G150=$T$180,$V$180,IF(G150=$T$181,$V$181,IF(G150=$T$182,$V$182,"0.0%"))))))</f>
        <v>0.0%</v>
      </c>
      <c r="H181" s="136" t="str">
        <f t="shared" si="51"/>
        <v>0.0%</v>
      </c>
      <c r="I181" s="136" t="str">
        <f t="shared" si="51"/>
        <v>0.0%</v>
      </c>
      <c r="J181" s="136" t="str">
        <f t="shared" si="51"/>
        <v>0.0%</v>
      </c>
      <c r="K181" s="136" t="str">
        <f t="shared" si="51"/>
        <v>0.0%</v>
      </c>
      <c r="L181" s="136" t="str">
        <f t="shared" si="51"/>
        <v>0.0%</v>
      </c>
      <c r="M181" s="136" t="str">
        <f t="shared" si="51"/>
        <v>0.0%</v>
      </c>
      <c r="N181" s="136" t="str">
        <f t="shared" si="51"/>
        <v>0.0%</v>
      </c>
      <c r="O181" s="136" t="str">
        <f t="shared" si="51"/>
        <v>0.0%</v>
      </c>
      <c r="P181" s="136" t="str">
        <f t="shared" si="51"/>
        <v>0.0%</v>
      </c>
      <c r="Q181" s="242"/>
      <c r="R181" s="80"/>
      <c r="S181" s="81"/>
      <c r="T181" s="288" t="s">
        <v>111</v>
      </c>
      <c r="U181" s="289"/>
      <c r="V181" s="290">
        <v>-0.05</v>
      </c>
      <c r="W181" s="289"/>
      <c r="X181" s="289"/>
      <c r="Y181" s="81"/>
      <c r="Z181" s="81"/>
      <c r="AA181" s="81"/>
      <c r="AB181" s="81"/>
    </row>
    <row r="182" spans="2:28" s="82" customFormat="1" ht="16.5" customHeight="1" x14ac:dyDescent="0.2">
      <c r="B182" s="344"/>
      <c r="C182" s="247"/>
      <c r="D182" s="150" t="s">
        <v>104</v>
      </c>
      <c r="E182" s="174"/>
      <c r="F182" s="133"/>
      <c r="G182" s="326" t="e">
        <f t="shared" ref="G182:H182" si="52">G180*(1+G181)</f>
        <v>#DIV/0!</v>
      </c>
      <c r="H182" s="151" t="e">
        <f t="shared" si="52"/>
        <v>#DIV/0!</v>
      </c>
      <c r="I182" s="151" t="e">
        <f t="shared" ref="I182:P182" si="53">I180*(1+I181)</f>
        <v>#DIV/0!</v>
      </c>
      <c r="J182" s="151" t="e">
        <f t="shared" si="53"/>
        <v>#DIV/0!</v>
      </c>
      <c r="K182" s="151" t="e">
        <f t="shared" si="53"/>
        <v>#DIV/0!</v>
      </c>
      <c r="L182" s="151" t="e">
        <f t="shared" si="53"/>
        <v>#DIV/0!</v>
      </c>
      <c r="M182" s="151" t="e">
        <f t="shared" si="53"/>
        <v>#DIV/0!</v>
      </c>
      <c r="N182" s="151" t="e">
        <f t="shared" si="53"/>
        <v>#DIV/0!</v>
      </c>
      <c r="O182" s="151" t="e">
        <f t="shared" si="53"/>
        <v>#DIV/0!</v>
      </c>
      <c r="P182" s="151" t="e">
        <f t="shared" si="53"/>
        <v>#DIV/0!</v>
      </c>
      <c r="Q182" s="248"/>
      <c r="R182" s="80"/>
      <c r="S182" s="81"/>
      <c r="T182" s="288" t="s">
        <v>112</v>
      </c>
      <c r="U182" s="289"/>
      <c r="V182" s="290">
        <v>-0.1</v>
      </c>
      <c r="W182" s="289"/>
      <c r="X182" s="289"/>
      <c r="Y182" s="81"/>
      <c r="Z182" s="81"/>
      <c r="AA182" s="81"/>
      <c r="AB182" s="81"/>
    </row>
    <row r="183" spans="2:28" s="82" customFormat="1" ht="16.5" customHeight="1" x14ac:dyDescent="0.2">
      <c r="B183" s="344"/>
      <c r="C183" s="235"/>
      <c r="D183" s="106" t="s">
        <v>89</v>
      </c>
      <c r="E183" s="283">
        <f>($W$135-E171)/30.4735*($W$137/12)</f>
        <v>3.5059970137988747</v>
      </c>
      <c r="F183" s="107"/>
      <c r="G183" s="123">
        <f>($W$135-G171)/30.4735*($W$137/12)</f>
        <v>3.5059970137988747</v>
      </c>
      <c r="H183" s="124">
        <f t="shared" ref="H183" si="54">($W$135-H171)/30.4735*($W$137/12)</f>
        <v>3.5059970137988747</v>
      </c>
      <c r="I183" s="124">
        <f t="shared" ref="I183:P183" si="55">($W$135-I171)/30.4735*($W$137/12)</f>
        <v>3.5059970137988747</v>
      </c>
      <c r="J183" s="124">
        <f t="shared" si="55"/>
        <v>3.5059970137988747</v>
      </c>
      <c r="K183" s="124">
        <f t="shared" si="55"/>
        <v>3.5059970137988747</v>
      </c>
      <c r="L183" s="124">
        <f t="shared" si="55"/>
        <v>3.5059970137988747</v>
      </c>
      <c r="M183" s="124">
        <f t="shared" si="55"/>
        <v>3.5059970137988747</v>
      </c>
      <c r="N183" s="124">
        <f t="shared" si="55"/>
        <v>3.5059970137988747</v>
      </c>
      <c r="O183" s="124">
        <f t="shared" si="55"/>
        <v>3.5059970137988747</v>
      </c>
      <c r="P183" s="124">
        <f t="shared" si="55"/>
        <v>3.5059970137988747</v>
      </c>
      <c r="Q183" s="242"/>
      <c r="R183" s="80"/>
      <c r="S183" s="81"/>
      <c r="T183" s="288"/>
      <c r="U183" s="289"/>
      <c r="V183" s="292"/>
      <c r="W183" s="289"/>
      <c r="X183" s="289"/>
      <c r="Y183" s="81"/>
      <c r="Z183" s="81"/>
      <c r="AA183" s="81"/>
      <c r="AB183" s="81"/>
    </row>
    <row r="184" spans="2:28" s="82" customFormat="1" ht="16.5" customHeight="1" x14ac:dyDescent="0.2">
      <c r="B184" s="344"/>
      <c r="C184" s="249"/>
      <c r="D184" s="128" t="str">
        <f>D152</f>
        <v xml:space="preserve"> - Subtotal $ / Homesite</v>
      </c>
      <c r="E184" s="287">
        <f>E182*(1+E183)</f>
        <v>0</v>
      </c>
      <c r="F184" s="152"/>
      <c r="G184" s="129" t="e">
        <f>G182*(1+G183)</f>
        <v>#DIV/0!</v>
      </c>
      <c r="H184" s="130" t="e">
        <f t="shared" ref="H184" si="56">H182*(1+H183)</f>
        <v>#DIV/0!</v>
      </c>
      <c r="I184" s="130" t="e">
        <f t="shared" ref="I184:P184" si="57">I182*(1+I183)</f>
        <v>#DIV/0!</v>
      </c>
      <c r="J184" s="130" t="e">
        <f t="shared" si="57"/>
        <v>#DIV/0!</v>
      </c>
      <c r="K184" s="130" t="e">
        <f t="shared" si="57"/>
        <v>#DIV/0!</v>
      </c>
      <c r="L184" s="130" t="e">
        <f t="shared" si="57"/>
        <v>#DIV/0!</v>
      </c>
      <c r="M184" s="130" t="e">
        <f t="shared" si="57"/>
        <v>#DIV/0!</v>
      </c>
      <c r="N184" s="130" t="e">
        <f t="shared" si="57"/>
        <v>#DIV/0!</v>
      </c>
      <c r="O184" s="130" t="e">
        <f t="shared" si="57"/>
        <v>#DIV/0!</v>
      </c>
      <c r="P184" s="130" t="e">
        <f t="shared" si="57"/>
        <v>#DIV/0!</v>
      </c>
      <c r="Q184" s="242"/>
      <c r="R184" s="80"/>
      <c r="S184" s="81"/>
      <c r="T184" s="293"/>
      <c r="U184" s="293"/>
      <c r="V184" s="293"/>
      <c r="W184" s="293"/>
      <c r="X184" s="293"/>
      <c r="Y184" s="81"/>
      <c r="Z184" s="81"/>
      <c r="AA184" s="81"/>
      <c r="AB184" s="81"/>
    </row>
    <row r="185" spans="2:28" s="82" customFormat="1" ht="15" x14ac:dyDescent="0.2">
      <c r="B185" s="344"/>
      <c r="C185" s="113"/>
      <c r="D185" s="114" t="s">
        <v>90</v>
      </c>
      <c r="E185" s="163"/>
      <c r="F185" s="131"/>
      <c r="G185" s="116"/>
      <c r="H185" s="117"/>
      <c r="I185" s="117"/>
      <c r="J185" s="117"/>
      <c r="K185" s="117"/>
      <c r="L185" s="117"/>
      <c r="M185" s="117"/>
      <c r="N185" s="117"/>
      <c r="O185" s="117"/>
      <c r="P185" s="117"/>
      <c r="Q185" s="242"/>
      <c r="R185" s="80"/>
      <c r="S185" s="81"/>
      <c r="T185" s="309" t="s">
        <v>114</v>
      </c>
      <c r="U185" s="78"/>
      <c r="V185" s="310" t="s">
        <v>128</v>
      </c>
      <c r="W185" s="310" t="s">
        <v>129</v>
      </c>
      <c r="X185" s="78"/>
      <c r="Y185" s="81"/>
      <c r="Z185" s="81"/>
      <c r="AA185" s="81"/>
      <c r="AB185" s="81"/>
    </row>
    <row r="186" spans="2:28" s="82" customFormat="1" ht="3" customHeight="1" x14ac:dyDescent="0.2">
      <c r="B186" s="344"/>
      <c r="C186" s="244"/>
      <c r="D186" s="245"/>
      <c r="E186" s="246"/>
      <c r="F186" s="112"/>
      <c r="G186" s="116"/>
      <c r="H186" s="117"/>
      <c r="I186" s="117"/>
      <c r="J186" s="117"/>
      <c r="K186" s="117"/>
      <c r="L186" s="117"/>
      <c r="M186" s="117"/>
      <c r="N186" s="117"/>
      <c r="O186" s="117"/>
      <c r="P186" s="117"/>
      <c r="Q186" s="242"/>
      <c r="R186" s="80"/>
      <c r="S186" s="81"/>
      <c r="T186" s="288"/>
      <c r="U186" s="289"/>
      <c r="V186" s="289"/>
      <c r="W186" s="289"/>
      <c r="X186" s="289"/>
      <c r="Y186" s="81"/>
      <c r="Z186" s="81"/>
      <c r="AA186" s="81"/>
      <c r="AB186" s="81"/>
    </row>
    <row r="187" spans="2:28" s="82" customFormat="1" ht="16.5" customHeight="1" x14ac:dyDescent="0.2">
      <c r="B187" s="344"/>
      <c r="C187" s="235"/>
      <c r="D187" s="106" t="s">
        <v>91</v>
      </c>
      <c r="E187" s="284">
        <f t="shared" ref="E187:E196" si="58">E155</f>
        <v>0</v>
      </c>
      <c r="F187" s="107"/>
      <c r="G187" s="123" t="str">
        <f t="shared" ref="G187:P187" si="59">IF(G155=$T$187,$W$187,IF(G155=$T$188,$W$188,IF(G155=$T$189,$W$189,IF(G155=$T$191,$W$191,IF(G155=$T$192,$W$192,IF(G155=$T$193,$W$193,"0.0%"))))))</f>
        <v>0.0%</v>
      </c>
      <c r="H187" s="124" t="str">
        <f t="shared" si="59"/>
        <v>0.0%</v>
      </c>
      <c r="I187" s="124" t="str">
        <f t="shared" si="59"/>
        <v>0.0%</v>
      </c>
      <c r="J187" s="124" t="str">
        <f t="shared" si="59"/>
        <v>0.0%</v>
      </c>
      <c r="K187" s="124" t="str">
        <f t="shared" si="59"/>
        <v>0.0%</v>
      </c>
      <c r="L187" s="124" t="str">
        <f t="shared" si="59"/>
        <v>0.0%</v>
      </c>
      <c r="M187" s="124" t="str">
        <f t="shared" si="59"/>
        <v>0.0%</v>
      </c>
      <c r="N187" s="124" t="str">
        <f t="shared" si="59"/>
        <v>0.0%</v>
      </c>
      <c r="O187" s="124" t="str">
        <f t="shared" si="59"/>
        <v>0.0%</v>
      </c>
      <c r="P187" s="124" t="str">
        <f t="shared" si="59"/>
        <v>0.0%</v>
      </c>
      <c r="Q187" s="242"/>
      <c r="R187" s="80"/>
      <c r="S187" s="81"/>
      <c r="T187" s="304" t="s">
        <v>113</v>
      </c>
      <c r="U187" s="305"/>
      <c r="V187" s="306">
        <v>-0.1</v>
      </c>
      <c r="W187" s="306">
        <f t="shared" ref="W187:W193" si="60">V187*$W$195</f>
        <v>-0.2</v>
      </c>
      <c r="X187" s="305"/>
      <c r="Y187" s="81"/>
      <c r="Z187" s="81"/>
      <c r="AA187" s="81"/>
      <c r="AB187" s="81"/>
    </row>
    <row r="188" spans="2:28" s="82" customFormat="1" ht="15" x14ac:dyDescent="0.2">
      <c r="B188" s="344"/>
      <c r="C188" s="247"/>
      <c r="D188" s="132" t="s">
        <v>124</v>
      </c>
      <c r="E188" s="164">
        <f t="shared" si="58"/>
        <v>0</v>
      </c>
      <c r="F188" s="133"/>
      <c r="G188" s="323" t="str">
        <f t="shared" ref="G188:P188" si="61">IF(G156=$T$187,$W$187,IF(G156=$T$188,$W$188,IF(G156=$T$189,$W$189,IF(G156=$T$191,$W$191,IF(G156=$T$192,$W$192,IF(G156=$T$193,$W$193,"0.0%"))))))</f>
        <v>0.0%</v>
      </c>
      <c r="H188" s="134" t="str">
        <f t="shared" si="61"/>
        <v>0.0%</v>
      </c>
      <c r="I188" s="134" t="str">
        <f t="shared" si="61"/>
        <v>0.0%</v>
      </c>
      <c r="J188" s="134" t="str">
        <f t="shared" si="61"/>
        <v>0.0%</v>
      </c>
      <c r="K188" s="134" t="str">
        <f t="shared" si="61"/>
        <v>0.0%</v>
      </c>
      <c r="L188" s="134" t="str">
        <f t="shared" si="61"/>
        <v>0.0%</v>
      </c>
      <c r="M188" s="134" t="str">
        <f t="shared" si="61"/>
        <v>0.0%</v>
      </c>
      <c r="N188" s="134" t="str">
        <f t="shared" si="61"/>
        <v>0.0%</v>
      </c>
      <c r="O188" s="134" t="str">
        <f t="shared" si="61"/>
        <v>0.0%</v>
      </c>
      <c r="P188" s="134" t="str">
        <f t="shared" si="61"/>
        <v>0.0%</v>
      </c>
      <c r="Q188" s="243"/>
      <c r="R188" s="80"/>
      <c r="S188" s="81"/>
      <c r="T188" s="304" t="s">
        <v>115</v>
      </c>
      <c r="U188" s="305"/>
      <c r="V188" s="306">
        <v>-0.05</v>
      </c>
      <c r="W188" s="306">
        <f t="shared" si="60"/>
        <v>-0.1</v>
      </c>
      <c r="X188" s="305"/>
      <c r="Y188" s="81"/>
      <c r="Z188" s="81"/>
      <c r="AA188" s="81"/>
      <c r="AB188" s="81"/>
    </row>
    <row r="189" spans="2:28" s="82" customFormat="1" ht="15" x14ac:dyDescent="0.2">
      <c r="B189" s="344"/>
      <c r="C189" s="235"/>
      <c r="D189" s="106" t="s">
        <v>3</v>
      </c>
      <c r="E189" s="165">
        <f t="shared" si="58"/>
        <v>0</v>
      </c>
      <c r="F189" s="107"/>
      <c r="G189" s="123" t="str">
        <f t="shared" ref="G189:P189" si="62">IF(G157=$T$187,$W$187,IF(G157=$T$188,$W$188,IF(G157=$T$189,$W$189,IF(G157=$T$191,$W$191,IF(G157=$T$192,$W$192,IF(G157=$T$193,$W$193,"0.0%"))))))</f>
        <v>0.0%</v>
      </c>
      <c r="H189" s="124" t="str">
        <f t="shared" si="62"/>
        <v>0.0%</v>
      </c>
      <c r="I189" s="124" t="str">
        <f t="shared" si="62"/>
        <v>0.0%</v>
      </c>
      <c r="J189" s="124" t="str">
        <f t="shared" si="62"/>
        <v>0.0%</v>
      </c>
      <c r="K189" s="124" t="str">
        <f t="shared" si="62"/>
        <v>0.0%</v>
      </c>
      <c r="L189" s="124" t="str">
        <f t="shared" si="62"/>
        <v>0.0%</v>
      </c>
      <c r="M189" s="124" t="str">
        <f t="shared" si="62"/>
        <v>0.0%</v>
      </c>
      <c r="N189" s="124" t="str">
        <f t="shared" si="62"/>
        <v>0.0%</v>
      </c>
      <c r="O189" s="124" t="str">
        <f t="shared" si="62"/>
        <v>0.0%</v>
      </c>
      <c r="P189" s="124" t="str">
        <f t="shared" si="62"/>
        <v>0.0%</v>
      </c>
      <c r="Q189" s="242"/>
      <c r="R189" s="80"/>
      <c r="S189" s="81"/>
      <c r="T189" s="304" t="s">
        <v>116</v>
      </c>
      <c r="U189" s="305"/>
      <c r="V189" s="306">
        <v>-2.5000000000000001E-2</v>
      </c>
      <c r="W189" s="306">
        <f t="shared" si="60"/>
        <v>-0.05</v>
      </c>
      <c r="X189" s="305"/>
      <c r="Y189" s="81"/>
      <c r="Z189" s="81"/>
      <c r="AA189" s="81"/>
      <c r="AB189" s="81"/>
    </row>
    <row r="190" spans="2:28" s="82" customFormat="1" ht="15" x14ac:dyDescent="0.2">
      <c r="B190" s="344"/>
      <c r="C190" s="250"/>
      <c r="D190" s="153" t="s">
        <v>4</v>
      </c>
      <c r="E190" s="166">
        <f t="shared" si="58"/>
        <v>0</v>
      </c>
      <c r="F190" s="133"/>
      <c r="G190" s="323" t="str">
        <f t="shared" ref="G190:P190" si="63">IF(G158=$T$187,$W$187,IF(G158=$T$188,$W$188,IF(G158=$T$189,$W$189,IF(G158=$T$191,$W$191,IF(G158=$T$192,$W$192,IF(G158=$T$193,$W$193,"0.0%"))))))</f>
        <v>0.0%</v>
      </c>
      <c r="H190" s="134" t="str">
        <f t="shared" si="63"/>
        <v>0.0%</v>
      </c>
      <c r="I190" s="134" t="str">
        <f t="shared" si="63"/>
        <v>0.0%</v>
      </c>
      <c r="J190" s="134" t="str">
        <f t="shared" si="63"/>
        <v>0.0%</v>
      </c>
      <c r="K190" s="134" t="str">
        <f t="shared" si="63"/>
        <v>0.0%</v>
      </c>
      <c r="L190" s="134" t="str">
        <f t="shared" si="63"/>
        <v>0.0%</v>
      </c>
      <c r="M190" s="134" t="str">
        <f t="shared" si="63"/>
        <v>0.0%</v>
      </c>
      <c r="N190" s="134" t="str">
        <f t="shared" si="63"/>
        <v>0.0%</v>
      </c>
      <c r="O190" s="134" t="str">
        <f t="shared" si="63"/>
        <v>0.0%</v>
      </c>
      <c r="P190" s="134" t="str">
        <f t="shared" si="63"/>
        <v>0.0%</v>
      </c>
      <c r="Q190" s="243"/>
      <c r="R190" s="80"/>
      <c r="S190" s="81"/>
      <c r="T190" s="304" t="s">
        <v>117</v>
      </c>
      <c r="U190" s="305"/>
      <c r="V190" s="307">
        <v>0</v>
      </c>
      <c r="W190" s="318">
        <f t="shared" si="60"/>
        <v>0</v>
      </c>
      <c r="X190" s="305"/>
      <c r="Y190" s="81"/>
      <c r="Z190" s="81"/>
      <c r="AA190" s="81"/>
      <c r="AB190" s="81"/>
    </row>
    <row r="191" spans="2:28" s="82" customFormat="1" ht="16.5" customHeight="1" x14ac:dyDescent="0.2">
      <c r="B191" s="344"/>
      <c r="C191" s="251"/>
      <c r="D191" s="154" t="s">
        <v>19</v>
      </c>
      <c r="E191" s="108">
        <f t="shared" si="58"/>
        <v>0</v>
      </c>
      <c r="F191" s="107"/>
      <c r="G191" s="123" t="str">
        <f t="shared" ref="G191:P191" si="64">IF(G159=$T$187,$W$187,IF(G159=$T$188,$W$188,IF(G159=$T$189,$W$189,IF(G159=$T$191,$W$191,IF(G159=$T$192,$W$192,IF(G159=$T$193,$W$193,"0.0%"))))))</f>
        <v>0.0%</v>
      </c>
      <c r="H191" s="124" t="str">
        <f t="shared" si="64"/>
        <v>0.0%</v>
      </c>
      <c r="I191" s="124" t="str">
        <f t="shared" si="64"/>
        <v>0.0%</v>
      </c>
      <c r="J191" s="124" t="str">
        <f t="shared" si="64"/>
        <v>0.0%</v>
      </c>
      <c r="K191" s="124" t="str">
        <f t="shared" si="64"/>
        <v>0.0%</v>
      </c>
      <c r="L191" s="124" t="str">
        <f t="shared" si="64"/>
        <v>0.0%</v>
      </c>
      <c r="M191" s="124" t="str">
        <f t="shared" si="64"/>
        <v>0.0%</v>
      </c>
      <c r="N191" s="124" t="str">
        <f t="shared" si="64"/>
        <v>0.0%</v>
      </c>
      <c r="O191" s="124" t="str">
        <f t="shared" si="64"/>
        <v>0.0%</v>
      </c>
      <c r="P191" s="124" t="str">
        <f t="shared" si="64"/>
        <v>0.0%</v>
      </c>
      <c r="Q191" s="242"/>
      <c r="R191" s="80"/>
      <c r="S191" s="81"/>
      <c r="T191" s="304" t="s">
        <v>118</v>
      </c>
      <c r="U191" s="305"/>
      <c r="V191" s="307">
        <v>2.5000000000000001E-2</v>
      </c>
      <c r="W191" s="318">
        <f t="shared" si="60"/>
        <v>0.05</v>
      </c>
      <c r="X191" s="305"/>
      <c r="Y191" s="81"/>
      <c r="Z191" s="81"/>
      <c r="AA191" s="81"/>
      <c r="AB191" s="81"/>
    </row>
    <row r="192" spans="2:28" s="82" customFormat="1" ht="16.5" customHeight="1" x14ac:dyDescent="0.2">
      <c r="B192" s="344"/>
      <c r="C192" s="251"/>
      <c r="D192" s="154" t="s">
        <v>6</v>
      </c>
      <c r="E192" s="108">
        <f t="shared" si="58"/>
        <v>0</v>
      </c>
      <c r="F192" s="107"/>
      <c r="G192" s="323" t="str">
        <f t="shared" ref="G192:P192" si="65">IF(G160=$T$187,$W$187,IF(G160=$T$188,$W$188,IF(G160=$T$189,$W$189,IF(G160=$T$191,$W$191,IF(G160=$T$192,$W$192,IF(G160=$T$193,$W$193,"0.0%"))))))</f>
        <v>0.0%</v>
      </c>
      <c r="H192" s="134" t="str">
        <f t="shared" si="65"/>
        <v>0.0%</v>
      </c>
      <c r="I192" s="134" t="str">
        <f t="shared" si="65"/>
        <v>0.0%</v>
      </c>
      <c r="J192" s="134" t="str">
        <f t="shared" si="65"/>
        <v>0.0%</v>
      </c>
      <c r="K192" s="134" t="str">
        <f t="shared" si="65"/>
        <v>0.0%</v>
      </c>
      <c r="L192" s="134" t="str">
        <f t="shared" si="65"/>
        <v>0.0%</v>
      </c>
      <c r="M192" s="134" t="str">
        <f t="shared" si="65"/>
        <v>0.0%</v>
      </c>
      <c r="N192" s="134" t="str">
        <f t="shared" si="65"/>
        <v>0.0%</v>
      </c>
      <c r="O192" s="134" t="str">
        <f t="shared" si="65"/>
        <v>0.0%</v>
      </c>
      <c r="P192" s="134" t="str">
        <f t="shared" si="65"/>
        <v>0.0%</v>
      </c>
      <c r="Q192" s="242"/>
      <c r="R192" s="80"/>
      <c r="S192" s="81"/>
      <c r="T192" s="304" t="s">
        <v>119</v>
      </c>
      <c r="U192" s="305"/>
      <c r="V192" s="307">
        <v>0.05</v>
      </c>
      <c r="W192" s="318">
        <f t="shared" si="60"/>
        <v>0.1</v>
      </c>
      <c r="X192" s="305"/>
      <c r="Y192" s="81"/>
      <c r="Z192" s="81"/>
      <c r="AA192" s="81"/>
      <c r="AB192" s="81"/>
    </row>
    <row r="193" spans="2:28" s="82" customFormat="1" ht="16.5" customHeight="1" x14ac:dyDescent="0.2">
      <c r="B193" s="344"/>
      <c r="C193" s="252"/>
      <c r="D193" s="155" t="s">
        <v>5</v>
      </c>
      <c r="E193" s="341">
        <f t="shared" si="58"/>
        <v>0</v>
      </c>
      <c r="F193" s="135"/>
      <c r="G193" s="123" t="str">
        <f t="shared" ref="G193:P193" si="66">IF(G161=$T$187,$W$187,IF(G161=$T$188,$W$188,IF(G161=$T$189,$W$189,IF(G161=$T$191,$W$191,IF(G161=$T$192,$W$192,IF(G161=$T$193,$W$193,"0.0%"))))))</f>
        <v>0.0%</v>
      </c>
      <c r="H193" s="124" t="str">
        <f t="shared" si="66"/>
        <v>0.0%</v>
      </c>
      <c r="I193" s="124" t="str">
        <f t="shared" si="66"/>
        <v>0.0%</v>
      </c>
      <c r="J193" s="124" t="str">
        <f t="shared" si="66"/>
        <v>0.0%</v>
      </c>
      <c r="K193" s="124" t="str">
        <f t="shared" si="66"/>
        <v>0.0%</v>
      </c>
      <c r="L193" s="124" t="str">
        <f t="shared" si="66"/>
        <v>0.0%</v>
      </c>
      <c r="M193" s="124" t="str">
        <f t="shared" si="66"/>
        <v>0.0%</v>
      </c>
      <c r="N193" s="124" t="str">
        <f t="shared" si="66"/>
        <v>0.0%</v>
      </c>
      <c r="O193" s="124" t="str">
        <f t="shared" si="66"/>
        <v>0.0%</v>
      </c>
      <c r="P193" s="124" t="str">
        <f t="shared" si="66"/>
        <v>0.0%</v>
      </c>
      <c r="Q193" s="253"/>
      <c r="R193" s="80"/>
      <c r="S193" s="81"/>
      <c r="T193" s="304" t="s">
        <v>120</v>
      </c>
      <c r="U193" s="305"/>
      <c r="V193" s="307">
        <v>0.1</v>
      </c>
      <c r="W193" s="318">
        <f t="shared" si="60"/>
        <v>0.2</v>
      </c>
      <c r="X193" s="305"/>
      <c r="Y193" s="81"/>
      <c r="Z193" s="81"/>
      <c r="AA193" s="81"/>
      <c r="AB193" s="81"/>
    </row>
    <row r="194" spans="2:28" s="82" customFormat="1" ht="15" x14ac:dyDescent="0.2">
      <c r="B194" s="344"/>
      <c r="C194" s="251"/>
      <c r="D194" s="154" t="s">
        <v>92</v>
      </c>
      <c r="E194" s="108">
        <f t="shared" si="58"/>
        <v>0</v>
      </c>
      <c r="F194" s="107"/>
      <c r="G194" s="123" t="str">
        <f t="shared" ref="G194:P194" si="67">IF(G162=$T$187,$W$187,IF(G162=$T$188,$W$188,IF(G162=$T$189,$W$189,IF(G162=$T$191,$W$191,IF(G162=$T$192,$W$192,IF(G162=$T$193,$W$193,"0.0%"))))))</f>
        <v>0.0%</v>
      </c>
      <c r="H194" s="124" t="str">
        <f t="shared" si="67"/>
        <v>0.0%</v>
      </c>
      <c r="I194" s="124" t="str">
        <f t="shared" si="67"/>
        <v>0.0%</v>
      </c>
      <c r="J194" s="124" t="str">
        <f t="shared" si="67"/>
        <v>0.0%</v>
      </c>
      <c r="K194" s="124" t="str">
        <f t="shared" si="67"/>
        <v>0.0%</v>
      </c>
      <c r="L194" s="124" t="str">
        <f t="shared" si="67"/>
        <v>0.0%</v>
      </c>
      <c r="M194" s="124" t="str">
        <f t="shared" si="67"/>
        <v>0.0%</v>
      </c>
      <c r="N194" s="124" t="str">
        <f t="shared" si="67"/>
        <v>0.0%</v>
      </c>
      <c r="O194" s="124" t="str">
        <f t="shared" si="67"/>
        <v>0.0%</v>
      </c>
      <c r="P194" s="124" t="str">
        <f t="shared" si="67"/>
        <v>0.0%</v>
      </c>
      <c r="Q194" s="242"/>
      <c r="R194" s="80"/>
      <c r="S194" s="81"/>
      <c r="T194" s="304"/>
      <c r="U194" s="305"/>
      <c r="V194" s="307"/>
      <c r="W194" s="305"/>
      <c r="X194" s="305"/>
      <c r="Y194" s="81"/>
      <c r="Z194" s="81"/>
      <c r="AA194" s="81"/>
      <c r="AB194" s="81"/>
    </row>
    <row r="195" spans="2:28" s="82" customFormat="1" ht="15" x14ac:dyDescent="0.2">
      <c r="B195" s="344"/>
      <c r="C195" s="251"/>
      <c r="D195" s="297" t="s">
        <v>123</v>
      </c>
      <c r="E195" s="108">
        <f t="shared" si="58"/>
        <v>0</v>
      </c>
      <c r="F195" s="107"/>
      <c r="G195" s="123" t="str">
        <f t="shared" ref="G195:P195" si="68">IF(G163=$T$187,$W$187,IF(G163=$T$188,$W$188,IF(G163=$T$189,$W$189,IF(G163=$T$191,$W$191,IF(G163=$T$192,$W$192,IF(G163=$T$193,$W$193,"0.0%"))))))</f>
        <v>0.0%</v>
      </c>
      <c r="H195" s="124" t="str">
        <f t="shared" si="68"/>
        <v>0.0%</v>
      </c>
      <c r="I195" s="124" t="str">
        <f t="shared" si="68"/>
        <v>0.0%</v>
      </c>
      <c r="J195" s="124" t="str">
        <f t="shared" si="68"/>
        <v>0.0%</v>
      </c>
      <c r="K195" s="124" t="str">
        <f t="shared" si="68"/>
        <v>0.0%</v>
      </c>
      <c r="L195" s="124" t="str">
        <f t="shared" si="68"/>
        <v>0.0%</v>
      </c>
      <c r="M195" s="124" t="str">
        <f t="shared" si="68"/>
        <v>0.0%</v>
      </c>
      <c r="N195" s="124" t="str">
        <f t="shared" si="68"/>
        <v>0.0%</v>
      </c>
      <c r="O195" s="124" t="str">
        <f t="shared" si="68"/>
        <v>0.0%</v>
      </c>
      <c r="P195" s="124" t="str">
        <f t="shared" si="68"/>
        <v>0.0%</v>
      </c>
      <c r="Q195" s="242"/>
      <c r="R195" s="80"/>
      <c r="S195" s="81"/>
      <c r="T195" s="311" t="s">
        <v>127</v>
      </c>
      <c r="U195" s="312"/>
      <c r="V195" s="313"/>
      <c r="W195" s="314">
        <v>2</v>
      </c>
      <c r="X195" s="305"/>
      <c r="Y195" s="81"/>
      <c r="Z195" s="81"/>
      <c r="AA195" s="81"/>
      <c r="AB195" s="81"/>
    </row>
    <row r="196" spans="2:28" s="82" customFormat="1" ht="16.5" customHeight="1" x14ac:dyDescent="0.2">
      <c r="B196" s="344"/>
      <c r="C196" s="251"/>
      <c r="D196" s="297" t="s">
        <v>132</v>
      </c>
      <c r="E196" s="340">
        <f t="shared" si="58"/>
        <v>0</v>
      </c>
      <c r="F196" s="107"/>
      <c r="G196" s="123" t="str">
        <f t="shared" ref="G196:P196" si="69">IF(G164=$T$187,$W$187,IF(G164=$T$188,$W$188,IF(G164=$T$189,$W$189,IF(G164=$T$191,$W$191,IF(G164=$T$192,$W$192,IF(G164=$T$193,$W$193,"0.0%"))))))</f>
        <v>0.0%</v>
      </c>
      <c r="H196" s="124" t="str">
        <f t="shared" si="69"/>
        <v>0.0%</v>
      </c>
      <c r="I196" s="124" t="str">
        <f t="shared" si="69"/>
        <v>0.0%</v>
      </c>
      <c r="J196" s="124" t="str">
        <f t="shared" si="69"/>
        <v>0.0%</v>
      </c>
      <c r="K196" s="124" t="str">
        <f t="shared" si="69"/>
        <v>0.0%</v>
      </c>
      <c r="L196" s="124" t="str">
        <f t="shared" si="69"/>
        <v>0.0%</v>
      </c>
      <c r="M196" s="124" t="str">
        <f t="shared" si="69"/>
        <v>0.0%</v>
      </c>
      <c r="N196" s="124" t="str">
        <f t="shared" si="69"/>
        <v>0.0%</v>
      </c>
      <c r="O196" s="124" t="str">
        <f t="shared" si="69"/>
        <v>0.0%</v>
      </c>
      <c r="P196" s="124" t="str">
        <f t="shared" si="69"/>
        <v>0.0%</v>
      </c>
      <c r="Q196" s="242"/>
      <c r="R196" s="80"/>
      <c r="S196" s="81"/>
      <c r="T196" s="304"/>
      <c r="U196" s="305"/>
      <c r="V196" s="305"/>
      <c r="W196" s="305"/>
      <c r="X196" s="305"/>
      <c r="Y196" s="81"/>
      <c r="Z196" s="81"/>
      <c r="AA196" s="81"/>
      <c r="AB196" s="81"/>
    </row>
    <row r="197" spans="2:28" s="82" customFormat="1" ht="6" customHeight="1" x14ac:dyDescent="0.2">
      <c r="B197" s="344"/>
      <c r="C197" s="254"/>
      <c r="D197" s="137"/>
      <c r="E197" s="167"/>
      <c r="F197" s="125"/>
      <c r="G197" s="126"/>
      <c r="H197" s="127"/>
      <c r="I197" s="127"/>
      <c r="J197" s="127"/>
      <c r="K197" s="127"/>
      <c r="L197" s="127"/>
      <c r="M197" s="127"/>
      <c r="N197" s="127"/>
      <c r="O197" s="127"/>
      <c r="P197" s="127"/>
      <c r="Q197" s="255"/>
      <c r="R197" s="80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spans="2:28" s="82" customFormat="1" ht="23.25" hidden="1" customHeight="1" x14ac:dyDescent="0.2">
      <c r="B198" s="344"/>
      <c r="C198" s="256"/>
      <c r="D198" s="138" t="s">
        <v>103</v>
      </c>
      <c r="E198" s="168"/>
      <c r="F198" s="139"/>
      <c r="G198" s="319">
        <f t="shared" ref="G198:P198" si="70">((G187+G188+G189+G190+G191+G192+G193+G194+G195+G196+G151)*1)</f>
        <v>3.5059970137988747</v>
      </c>
      <c r="H198" s="320">
        <f t="shared" si="70"/>
        <v>3.5059970137988747</v>
      </c>
      <c r="I198" s="320">
        <f t="shared" si="70"/>
        <v>3.5059970137988747</v>
      </c>
      <c r="J198" s="320">
        <f t="shared" si="70"/>
        <v>3.5059970137988747</v>
      </c>
      <c r="K198" s="320">
        <f t="shared" si="70"/>
        <v>3.5059970137988747</v>
      </c>
      <c r="L198" s="320">
        <f t="shared" si="70"/>
        <v>3.5059970137988747</v>
      </c>
      <c r="M198" s="320">
        <f t="shared" si="70"/>
        <v>3.5059970137988747</v>
      </c>
      <c r="N198" s="320">
        <f t="shared" si="70"/>
        <v>3.5059970137988747</v>
      </c>
      <c r="O198" s="320">
        <f t="shared" si="70"/>
        <v>3.5059970137988747</v>
      </c>
      <c r="P198" s="320">
        <f t="shared" si="70"/>
        <v>3.5059970137988747</v>
      </c>
      <c r="Q198" s="257"/>
      <c r="R198" s="80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spans="2:28" s="82" customFormat="1" ht="24" customHeight="1" thickBot="1" x14ac:dyDescent="0.25">
      <c r="B199" s="344"/>
      <c r="C199" s="258"/>
      <c r="D199" s="140" t="str">
        <f>IF($D$145=$T$144," - Total Adjusted $ / Homesite"," - Total Adjusted $ / Net Acre")</f>
        <v xml:space="preserve"> - Total Adjusted $ / Homesite</v>
      </c>
      <c r="E199" s="294">
        <f>E184</f>
        <v>0</v>
      </c>
      <c r="F199" s="296"/>
      <c r="G199" s="294" t="e">
        <f t="shared" ref="G199:H199" si="71">(SUM(G187:G197)+1)*G184</f>
        <v>#DIV/0!</v>
      </c>
      <c r="H199" s="295" t="e">
        <f t="shared" si="71"/>
        <v>#DIV/0!</v>
      </c>
      <c r="I199" s="295" t="e">
        <f t="shared" ref="I199:P199" si="72">(SUM(I187:I197)+1)*I184</f>
        <v>#DIV/0!</v>
      </c>
      <c r="J199" s="295" t="e">
        <f t="shared" si="72"/>
        <v>#DIV/0!</v>
      </c>
      <c r="K199" s="295" t="e">
        <f t="shared" si="72"/>
        <v>#DIV/0!</v>
      </c>
      <c r="L199" s="295" t="e">
        <f t="shared" si="72"/>
        <v>#DIV/0!</v>
      </c>
      <c r="M199" s="295" t="e">
        <f t="shared" si="72"/>
        <v>#DIV/0!</v>
      </c>
      <c r="N199" s="295" t="e">
        <f t="shared" si="72"/>
        <v>#DIV/0!</v>
      </c>
      <c r="O199" s="295" t="e">
        <f t="shared" si="72"/>
        <v>#DIV/0!</v>
      </c>
      <c r="P199" s="295" t="e">
        <f t="shared" si="72"/>
        <v>#DIV/0!</v>
      </c>
      <c r="Q199" s="259"/>
      <c r="R199" s="80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2:28" s="82" customFormat="1" ht="15.75" thickTop="1" x14ac:dyDescent="0.2">
      <c r="B200" s="344"/>
      <c r="C200" s="141"/>
      <c r="D200" s="142" t="s">
        <v>93</v>
      </c>
      <c r="E200" s="169" t="s">
        <v>94</v>
      </c>
      <c r="F200" s="143"/>
      <c r="G200" s="169" t="s">
        <v>95</v>
      </c>
      <c r="H200" s="331" t="s">
        <v>102</v>
      </c>
      <c r="I200" s="331" t="s">
        <v>96</v>
      </c>
      <c r="J200" s="336"/>
      <c r="K200" s="260"/>
      <c r="L200" s="260"/>
      <c r="M200" s="260"/>
      <c r="N200" s="260"/>
      <c r="O200" s="260"/>
      <c r="P200" s="261"/>
      <c r="Q200" s="242"/>
      <c r="R200" s="80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2:28" s="82" customFormat="1" ht="7.5" customHeight="1" x14ac:dyDescent="0.2">
      <c r="B201" s="344"/>
      <c r="C201" s="262"/>
      <c r="D201" s="263"/>
      <c r="E201" s="264"/>
      <c r="F201" s="112"/>
      <c r="G201" s="328"/>
      <c r="H201" s="332"/>
      <c r="I201" s="265"/>
      <c r="J201" s="337"/>
      <c r="K201" s="261"/>
      <c r="L201" s="261"/>
      <c r="M201" s="261"/>
      <c r="N201" s="261"/>
      <c r="O201" s="261"/>
      <c r="P201" s="261"/>
      <c r="Q201" s="242"/>
      <c r="R201" s="80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2:28" s="82" customFormat="1" ht="15" x14ac:dyDescent="0.2">
      <c r="B202" s="344"/>
      <c r="C202" s="266"/>
      <c r="D202" s="267"/>
      <c r="E202" s="170" t="s">
        <v>97</v>
      </c>
      <c r="F202" s="107"/>
      <c r="G202" s="298" t="e">
        <f>MIN(G174:P174)</f>
        <v>#DIV/0!</v>
      </c>
      <c r="H202" s="333" t="e">
        <f>MIN(G199:P199)</f>
        <v>#DIV/0!</v>
      </c>
      <c r="I202" s="144" t="e">
        <f>(H202-G202)/G202</f>
        <v>#DIV/0!</v>
      </c>
      <c r="J202" s="338"/>
      <c r="K202" s="261"/>
      <c r="L202" s="261"/>
      <c r="M202" s="261"/>
      <c r="N202" s="261"/>
      <c r="O202" s="261"/>
      <c r="P202" s="261"/>
      <c r="Q202" s="242"/>
      <c r="R202" s="80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2:28" s="82" customFormat="1" ht="16.5" customHeight="1" x14ac:dyDescent="0.2">
      <c r="B203" s="344"/>
      <c r="C203" s="266"/>
      <c r="D203" s="267"/>
      <c r="E203" s="170" t="s">
        <v>98</v>
      </c>
      <c r="F203" s="107"/>
      <c r="G203" s="298" t="e">
        <f>MAX(G174:P174)</f>
        <v>#DIV/0!</v>
      </c>
      <c r="H203" s="333" t="e">
        <f>MAX(G199:P199)</f>
        <v>#DIV/0!</v>
      </c>
      <c r="I203" s="144" t="e">
        <f>(H203-G203)/G203</f>
        <v>#DIV/0!</v>
      </c>
      <c r="J203" s="338"/>
      <c r="K203" s="268"/>
      <c r="L203" s="268"/>
      <c r="M203" s="268"/>
      <c r="N203" s="268"/>
      <c r="O203" s="268"/>
      <c r="P203" s="268"/>
      <c r="Q203" s="242"/>
      <c r="R203" s="80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2:28" s="82" customFormat="1" ht="16.5" customHeight="1" x14ac:dyDescent="0.2">
      <c r="B204" s="344"/>
      <c r="C204" s="266"/>
      <c r="D204" s="267"/>
      <c r="E204" s="170" t="s">
        <v>99</v>
      </c>
      <c r="F204" s="107"/>
      <c r="G204" s="329" t="e">
        <f>AVERAGE(G174:P174)</f>
        <v>#DIV/0!</v>
      </c>
      <c r="H204" s="334" t="e">
        <f>AVERAGE(G199:P199)</f>
        <v>#DIV/0!</v>
      </c>
      <c r="I204" s="144" t="e">
        <f>(H204-G204)/G204</f>
        <v>#DIV/0!</v>
      </c>
      <c r="J204" s="338"/>
      <c r="K204" s="78"/>
      <c r="L204" s="78"/>
      <c r="M204" s="78"/>
      <c r="N204" s="78"/>
      <c r="O204" s="78"/>
      <c r="P204" s="78"/>
      <c r="Q204" s="242"/>
      <c r="R204" s="80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2:28" s="82" customFormat="1" ht="16.5" customHeight="1" thickBot="1" x14ac:dyDescent="0.25">
      <c r="B205" s="344"/>
      <c r="C205" s="269"/>
      <c r="D205" s="270"/>
      <c r="E205" s="171" t="s">
        <v>100</v>
      </c>
      <c r="F205" s="145"/>
      <c r="G205" s="330" t="e">
        <f>MEDIAN(G174:P174)</f>
        <v>#DIV/0!</v>
      </c>
      <c r="H205" s="335" t="e">
        <f>MEDIAN(G199:P199)</f>
        <v>#DIV/0!</v>
      </c>
      <c r="I205" s="146" t="e">
        <f>(H205-G205)/G205</f>
        <v>#DIV/0!</v>
      </c>
      <c r="J205" s="339"/>
      <c r="K205" s="147"/>
      <c r="L205" s="147"/>
      <c r="M205" s="147"/>
      <c r="N205" s="147"/>
      <c r="O205" s="147"/>
      <c r="P205" s="147"/>
      <c r="Q205" s="271"/>
      <c r="R205" s="80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2:28" s="82" customFormat="1" ht="16.5" customHeight="1" thickTop="1" x14ac:dyDescent="0.2">
      <c r="B206" s="344"/>
      <c r="C206" s="78"/>
      <c r="D206" s="78"/>
      <c r="E206" s="79"/>
      <c r="F206" s="79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80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</sheetData>
  <customSheetViews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4">
    <mergeCell ref="C1:Q1"/>
    <mergeCell ref="C2:Q2"/>
    <mergeCell ref="C133:Q133"/>
    <mergeCell ref="C132:Q132"/>
  </mergeCells>
  <phoneticPr fontId="2" type="noConversion"/>
  <conditionalFormatting sqref="E145:P145">
    <cfRule type="expression" dxfId="9" priority="9">
      <formula>$D$145=$T$145</formula>
    </cfRule>
    <cfRule type="expression" dxfId="8" priority="10">
      <formula>$D$145=$T$144</formula>
    </cfRule>
  </conditionalFormatting>
  <conditionalFormatting sqref="E152:P152">
    <cfRule type="expression" dxfId="7" priority="7">
      <formula>$D$145=$T$145</formula>
    </cfRule>
    <cfRule type="expression" dxfId="6" priority="8">
      <formula>$D$145=$T$144</formula>
    </cfRule>
  </conditionalFormatting>
  <conditionalFormatting sqref="E199:P199">
    <cfRule type="expression" dxfId="5" priority="5">
      <formula>$D$145=$T$145</formula>
    </cfRule>
    <cfRule type="expression" dxfId="4" priority="6">
      <formula>$D$145=$T$144</formula>
    </cfRule>
  </conditionalFormatting>
  <conditionalFormatting sqref="E174:P174">
    <cfRule type="expression" dxfId="3" priority="3">
      <formula>$D$145=$T$145</formula>
    </cfRule>
    <cfRule type="expression" dxfId="2" priority="4">
      <formula>$D$145=$T$144</formula>
    </cfRule>
  </conditionalFormatting>
  <conditionalFormatting sqref="G178:P178 G180:P180 G182:P182 G184:P184 E184">
    <cfRule type="expression" dxfId="1" priority="1">
      <formula>$D$145=$T$145</formula>
    </cfRule>
    <cfRule type="expression" dxfId="0" priority="2">
      <formula>$D$145=$T$144</formula>
    </cfRule>
  </conditionalFormatting>
  <dataValidations count="3">
    <dataValidation type="list" allowBlank="1" showInputMessage="1" showErrorMessage="1" sqref="G148:P150" xr:uid="{26D95700-D477-48DD-B324-00268B029F03}">
      <formula1>$T$176:$T$182</formula1>
    </dataValidation>
    <dataValidation type="list" allowBlank="1" showInputMessage="1" showErrorMessage="1" sqref="G155:P164" xr:uid="{FBC72800-754E-4017-8622-44C98B1525B6}">
      <formula1>$T$187:$T$193</formula1>
    </dataValidation>
    <dataValidation type="list" allowBlank="1" showInputMessage="1" showErrorMessage="1" sqref="D145" xr:uid="{2E008C17-3421-4D6C-BE3A-D5E35163C453}">
      <formula1>$T$144:$T$145</formula1>
    </dataValidation>
  </dataValidations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2022-01-04T20:31:09Z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