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91" documentId="13_ncr:1_{28424F3D-A880-4993-B505-9E996F09C057}" xr6:coauthVersionLast="47" xr6:coauthVersionMax="47" xr10:uidLastSave="{76313CDA-B2CF-4A65-AB48-FA8186793C78}"/>
  <bookViews>
    <workbookView xWindow="-12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71AB5C7C_AFDD_4A1D_A82C_F3E57D731C18_.wvu.Cols" localSheetId="0" hidden="1">'Land Sales'!$A:$B</definedName>
    <definedName name="Z_71AB5C7C_AFDD_4A1D_A82C_F3E57D731C18_.wvu.PrintArea" localSheetId="0" hidden="1">'Land Sales'!$B$1:$Q$120</definedName>
    <definedName name="Z_71AB5C7C_AFDD_4A1D_A82C_F3E57D731C18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  <definedName name="Z_7C7ADA6C_CF8C_476C_B281_593FE6B17413_.wvu.Cols" localSheetId="0" hidden="1">'Land Sales'!$A:$B</definedName>
    <definedName name="Z_7C7ADA6C_CF8C_476C_B281_593FE6B17413_.wvu.PrintArea" localSheetId="0" hidden="1">'Land Sales'!$B$1:$Q$120</definedName>
    <definedName name="Z_7C7ADA6C_CF8C_476C_B281_593FE6B17413_.wvu.Rows" localSheetId="0" hidden="1">'Land Sales'!$7:$8,'Land Sales'!$12:$17,'Land Sales'!$22:$22,'Land Sales'!$24:$26,'Land Sales'!$28:$36,'Land Sales'!$41:$42,'Land Sales'!$47:$47,'Land Sales'!$49:$53,'Land Sales'!$57:$59,'Land Sales'!$69:$77,'Land Sales'!$86:$96,'Land Sales'!$99:$102,'Land Sales'!$107:$108,'Land Sales'!$110:$119</definedName>
    <definedName name="Z_97BCBC9F_CB43_403A_9858_1968BFCA3DA4_.wvu.Cols" localSheetId="0" hidden="1">'Land Sales'!$A:$B</definedName>
    <definedName name="Z_97BCBC9F_CB43_403A_9858_1968BFCA3DA4_.wvu.PrintArea" localSheetId="0" hidden="1">'Land Sales'!$B$1:$Q$120</definedName>
    <definedName name="Z_97BCBC9F_CB43_403A_9858_1968BFCA3DA4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  <definedName name="Z_DE8C2F1F_ABAC_4AF6_AF27_42201EE5BF69_.wvu.Cols" localSheetId="0" hidden="1">'Land Sales'!$A:$B</definedName>
    <definedName name="Z_DE8C2F1F_ABAC_4AF6_AF27_42201EE5BF69_.wvu.PrintArea" localSheetId="0" hidden="1">'Land Sales'!$B$1:$Q$120</definedName>
    <definedName name="Z_DE8C2F1F_ABAC_4AF6_AF27_42201EE5BF69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</definedNames>
  <calcPr calcId="191029"/>
  <customWorkbookViews>
    <customWorkbookView name="Kurt M. Mueller - Personal View" guid="{DE8C2F1F-ABAC-4AF6-AF27-42201EE5BF69}" mergeInterval="0" personalView="1" maximized="1" windowWidth="1680" windowHeight="799" activeSheetId="1" showComments="commIndAndComment"/>
    <customWorkbookView name="Michael A. Martino - Personal View" guid="{71AB5C7C-AFDD-4A1D-A82C-F3E57D731C18}" mergeInterval="0" personalView="1" maximized="1" windowWidth="1680" windowHeight="838" activeSheetId="1"/>
    <customWorkbookView name="Kurt M. Mueller, MAI - Personal View" guid="{7C7ADA6C-CF8C-476C-B281-593FE6B17413}" mergeInterval="0" personalView="1" maximized="1" windowWidth="1276" windowHeight="856" activeSheetId="1"/>
    <customWorkbookView name="Ben Blake - Personal View" guid="{97BCBC9F-CB43-403A-9858-1968BFCA3DA4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4" i="1" l="1"/>
  <c r="J144" i="1"/>
  <c r="K144" i="1"/>
  <c r="L144" i="1"/>
  <c r="M144" i="1"/>
  <c r="N144" i="1"/>
  <c r="O144" i="1"/>
  <c r="P144" i="1"/>
  <c r="H144" i="1"/>
  <c r="G144" i="1"/>
  <c r="E144" i="1"/>
  <c r="I136" i="1"/>
  <c r="J136" i="1"/>
  <c r="K136" i="1"/>
  <c r="L136" i="1"/>
  <c r="M136" i="1"/>
  <c r="N136" i="1"/>
  <c r="O136" i="1"/>
  <c r="P136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G200" i="1" l="1"/>
  <c r="D197" i="1"/>
  <c r="E194" i="1"/>
  <c r="E187" i="1"/>
  <c r="E181" i="1"/>
  <c r="E179" i="1"/>
  <c r="E177" i="1"/>
  <c r="W189" i="1"/>
  <c r="W190" i="1"/>
  <c r="W191" i="1"/>
  <c r="W192" i="1"/>
  <c r="W193" i="1"/>
  <c r="W194" i="1"/>
  <c r="W188" i="1"/>
  <c r="D174" i="1" l="1"/>
  <c r="D154" i="1"/>
  <c r="D184" i="1" s="1"/>
  <c r="E64" i="1" l="1"/>
  <c r="P181" i="1" l="1"/>
  <c r="O181" i="1"/>
  <c r="N181" i="1"/>
  <c r="M181" i="1"/>
  <c r="L181" i="1"/>
  <c r="K181" i="1"/>
  <c r="J181" i="1"/>
  <c r="I181" i="1"/>
  <c r="H181" i="1"/>
  <c r="G181" i="1"/>
  <c r="P179" i="1"/>
  <c r="O179" i="1"/>
  <c r="N179" i="1"/>
  <c r="M179" i="1"/>
  <c r="L179" i="1"/>
  <c r="K179" i="1"/>
  <c r="J179" i="1"/>
  <c r="I179" i="1"/>
  <c r="H179" i="1"/>
  <c r="G179" i="1"/>
  <c r="P177" i="1"/>
  <c r="O177" i="1"/>
  <c r="N177" i="1"/>
  <c r="M177" i="1"/>
  <c r="L177" i="1"/>
  <c r="K177" i="1"/>
  <c r="J177" i="1"/>
  <c r="I177" i="1"/>
  <c r="H177" i="1"/>
  <c r="G177" i="1"/>
  <c r="E163" i="1"/>
  <c r="E193" i="1" s="1"/>
  <c r="E162" i="1"/>
  <c r="E192" i="1" s="1"/>
  <c r="E161" i="1"/>
  <c r="E191" i="1" s="1"/>
  <c r="E160" i="1"/>
  <c r="E190" i="1" s="1"/>
  <c r="E159" i="1"/>
  <c r="E189" i="1" s="1"/>
  <c r="P153" i="1"/>
  <c r="H153" i="1"/>
  <c r="E146" i="1"/>
  <c r="E173" i="1" s="1"/>
  <c r="P145" i="1"/>
  <c r="P172" i="1" s="1"/>
  <c r="O145" i="1"/>
  <c r="O172" i="1" s="1"/>
  <c r="N145" i="1"/>
  <c r="N172" i="1" s="1"/>
  <c r="M145" i="1"/>
  <c r="M172" i="1" s="1"/>
  <c r="L145" i="1"/>
  <c r="L172" i="1" s="1"/>
  <c r="K145" i="1"/>
  <c r="K172" i="1" s="1"/>
  <c r="J145" i="1"/>
  <c r="J172" i="1" s="1"/>
  <c r="I145" i="1"/>
  <c r="I172" i="1" s="1"/>
  <c r="H145" i="1"/>
  <c r="H172" i="1" s="1"/>
  <c r="G145" i="1"/>
  <c r="G172" i="1" s="1"/>
  <c r="E145" i="1"/>
  <c r="E172" i="1" s="1"/>
  <c r="O153" i="1"/>
  <c r="J153" i="1"/>
  <c r="G171" i="1"/>
  <c r="G183" i="1" s="1"/>
  <c r="P139" i="1"/>
  <c r="O139" i="1"/>
  <c r="N139" i="1"/>
  <c r="M139" i="1"/>
  <c r="L139" i="1"/>
  <c r="K139" i="1"/>
  <c r="J139" i="1"/>
  <c r="I139" i="1"/>
  <c r="H139" i="1"/>
  <c r="G139" i="1"/>
  <c r="E139" i="1"/>
  <c r="P138" i="1"/>
  <c r="O138" i="1"/>
  <c r="N138" i="1"/>
  <c r="M138" i="1"/>
  <c r="L138" i="1"/>
  <c r="K138" i="1"/>
  <c r="J138" i="1"/>
  <c r="I138" i="1"/>
  <c r="H138" i="1"/>
  <c r="G138" i="1"/>
  <c r="E138" i="1"/>
  <c r="H136" i="1"/>
  <c r="G136" i="1"/>
  <c r="K171" i="1" l="1"/>
  <c r="K183" i="1" s="1"/>
  <c r="P196" i="1"/>
  <c r="P166" i="1" s="1"/>
  <c r="H196" i="1"/>
  <c r="H166" i="1" s="1"/>
  <c r="L171" i="1"/>
  <c r="L183" i="1" s="1"/>
  <c r="M153" i="1"/>
  <c r="M196" i="1" s="1"/>
  <c r="M171" i="1"/>
  <c r="M183" i="1" s="1"/>
  <c r="E153" i="1"/>
  <c r="E171" i="1"/>
  <c r="N153" i="1"/>
  <c r="N171" i="1"/>
  <c r="J196" i="1"/>
  <c r="J166" i="1" s="1"/>
  <c r="J171" i="1"/>
  <c r="J183" i="1" s="1"/>
  <c r="O171" i="1"/>
  <c r="O183" i="1" s="1"/>
  <c r="H171" i="1"/>
  <c r="H183" i="1" s="1"/>
  <c r="P171" i="1"/>
  <c r="P183" i="1" s="1"/>
  <c r="G153" i="1"/>
  <c r="G196" i="1" s="1"/>
  <c r="G166" i="1" s="1"/>
  <c r="O196" i="1"/>
  <c r="O166" i="1" s="1"/>
  <c r="I153" i="1"/>
  <c r="I196" i="1" s="1"/>
  <c r="I166" i="1" s="1"/>
  <c r="I171" i="1"/>
  <c r="I183" i="1" s="1"/>
  <c r="N196" i="1"/>
  <c r="N166" i="1" s="1"/>
  <c r="E183" i="1"/>
  <c r="K153" i="1"/>
  <c r="K196" i="1" s="1"/>
  <c r="K166" i="1" s="1"/>
  <c r="N183" i="1"/>
  <c r="L153" i="1"/>
  <c r="L196" i="1" s="1"/>
  <c r="L166" i="1" s="1"/>
  <c r="M166" i="1" l="1"/>
  <c r="H126" i="1" l="1"/>
  <c r="I126" i="1"/>
  <c r="J126" i="1"/>
  <c r="K126" i="1"/>
  <c r="L126" i="1"/>
  <c r="M126" i="1"/>
  <c r="N126" i="1"/>
  <c r="O126" i="1"/>
  <c r="P126" i="1"/>
  <c r="G126" i="1"/>
  <c r="E10" i="1" l="1"/>
  <c r="E140" i="1" s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G21" i="1"/>
  <c r="G112" i="1" s="1"/>
  <c r="G99" i="1" s="1"/>
  <c r="H21" i="1"/>
  <c r="I21" i="1"/>
  <c r="I112" i="1" s="1"/>
  <c r="I99" i="1" s="1"/>
  <c r="J21" i="1"/>
  <c r="J112" i="1" s="1"/>
  <c r="J99" i="1" s="1"/>
  <c r="K21" i="1"/>
  <c r="L21" i="1"/>
  <c r="M21" i="1"/>
  <c r="M112" i="1" s="1"/>
  <c r="M99" i="1" s="1"/>
  <c r="N21" i="1"/>
  <c r="O21" i="1"/>
  <c r="O112" i="1" s="1"/>
  <c r="O99" i="1" s="1"/>
  <c r="P21" i="1"/>
  <c r="E23" i="1"/>
  <c r="E158" i="1" s="1"/>
  <c r="E188" i="1" s="1"/>
  <c r="G23" i="1"/>
  <c r="G113" i="1" s="1"/>
  <c r="G100" i="1" s="1"/>
  <c r="H23" i="1"/>
  <c r="H113" i="1" s="1"/>
  <c r="H103" i="1" s="1"/>
  <c r="I23" i="1"/>
  <c r="I113" i="1" s="1"/>
  <c r="I103" i="1" s="1"/>
  <c r="J23" i="1"/>
  <c r="J113" i="1" s="1"/>
  <c r="K23" i="1"/>
  <c r="K113" i="1" s="1"/>
  <c r="K100" i="1" s="1"/>
  <c r="L23" i="1"/>
  <c r="L113" i="1" s="1"/>
  <c r="L103" i="1" s="1"/>
  <c r="M23" i="1"/>
  <c r="M119" i="1" s="1"/>
  <c r="M84" i="1" s="1"/>
  <c r="M146" i="1" s="1"/>
  <c r="M173" i="1" s="1"/>
  <c r="N23" i="1"/>
  <c r="N113" i="1" s="1"/>
  <c r="O23" i="1"/>
  <c r="O113" i="1" s="1"/>
  <c r="O100" i="1" s="1"/>
  <c r="P23" i="1"/>
  <c r="P113" i="1" s="1"/>
  <c r="P103" i="1" s="1"/>
  <c r="E104" i="1"/>
  <c r="E105" i="1"/>
  <c r="K112" i="1"/>
  <c r="K99" i="1" s="1"/>
  <c r="N112" i="1"/>
  <c r="N99" i="1" s="1"/>
  <c r="G114" i="1"/>
  <c r="G105" i="1" s="1"/>
  <c r="H114" i="1"/>
  <c r="H101" i="1" s="1"/>
  <c r="I114" i="1"/>
  <c r="I101" i="1" s="1"/>
  <c r="J114" i="1"/>
  <c r="J105" i="1" s="1"/>
  <c r="K114" i="1"/>
  <c r="K105" i="1" s="1"/>
  <c r="L114" i="1"/>
  <c r="L101" i="1" s="1"/>
  <c r="M114" i="1"/>
  <c r="M101" i="1" s="1"/>
  <c r="N114" i="1"/>
  <c r="N105" i="1" s="1"/>
  <c r="O114" i="1"/>
  <c r="O105" i="1" s="1"/>
  <c r="P114" i="1"/>
  <c r="P101" i="1" s="1"/>
  <c r="G115" i="1"/>
  <c r="G102" i="1" s="1"/>
  <c r="H115" i="1"/>
  <c r="H102" i="1" s="1"/>
  <c r="I115" i="1"/>
  <c r="I102" i="1" s="1"/>
  <c r="J115" i="1"/>
  <c r="J102" i="1" s="1"/>
  <c r="K115" i="1"/>
  <c r="K102" i="1" s="1"/>
  <c r="L115" i="1"/>
  <c r="L102" i="1" s="1"/>
  <c r="M115" i="1"/>
  <c r="M102" i="1" s="1"/>
  <c r="N115" i="1"/>
  <c r="N102" i="1" s="1"/>
  <c r="O115" i="1"/>
  <c r="O102" i="1" s="1"/>
  <c r="P115" i="1"/>
  <c r="P102" i="1" s="1"/>
  <c r="G116" i="1"/>
  <c r="G104" i="1" s="1"/>
  <c r="H116" i="1"/>
  <c r="H104" i="1" s="1"/>
  <c r="I116" i="1"/>
  <c r="I104" i="1" s="1"/>
  <c r="J116" i="1"/>
  <c r="J104" i="1" s="1"/>
  <c r="K116" i="1"/>
  <c r="K104" i="1" s="1"/>
  <c r="L116" i="1"/>
  <c r="L104" i="1" s="1"/>
  <c r="M116" i="1"/>
  <c r="M104" i="1" s="1"/>
  <c r="N116" i="1"/>
  <c r="N104" i="1" s="1"/>
  <c r="O116" i="1"/>
  <c r="O104" i="1" s="1"/>
  <c r="P116" i="1"/>
  <c r="P104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H119" i="1"/>
  <c r="H84" i="1" s="1"/>
  <c r="H146" i="1" s="1"/>
  <c r="H173" i="1" s="1"/>
  <c r="I119" i="1"/>
  <c r="I84" i="1" s="1"/>
  <c r="I146" i="1" s="1"/>
  <c r="I173" i="1" s="1"/>
  <c r="J119" i="1"/>
  <c r="J84" i="1" s="1"/>
  <c r="J146" i="1" s="1"/>
  <c r="J173" i="1" s="1"/>
  <c r="K119" i="1"/>
  <c r="K84" i="1" s="1"/>
  <c r="K146" i="1" s="1"/>
  <c r="K173" i="1" s="1"/>
  <c r="L119" i="1"/>
  <c r="L84" i="1" s="1"/>
  <c r="L146" i="1" s="1"/>
  <c r="L173" i="1" s="1"/>
  <c r="P119" i="1"/>
  <c r="P84" i="1" s="1"/>
  <c r="P146" i="1" s="1"/>
  <c r="P173" i="1" s="1"/>
  <c r="W126" i="1"/>
  <c r="M113" i="1" l="1"/>
  <c r="M103" i="1" s="1"/>
  <c r="N119" i="1"/>
  <c r="N84" i="1" s="1"/>
  <c r="N146" i="1" s="1"/>
  <c r="N173" i="1" s="1"/>
  <c r="O119" i="1"/>
  <c r="O84" i="1" s="1"/>
  <c r="O146" i="1" s="1"/>
  <c r="O173" i="1" s="1"/>
  <c r="G119" i="1"/>
  <c r="G84" i="1" s="1"/>
  <c r="G146" i="1" s="1"/>
  <c r="G173" i="1" s="1"/>
  <c r="E25" i="1"/>
  <c r="I25" i="1"/>
  <c r="J25" i="1"/>
  <c r="P106" i="1"/>
  <c r="P147" i="1" s="1"/>
  <c r="M106" i="1"/>
  <c r="M147" i="1" s="1"/>
  <c r="H106" i="1"/>
  <c r="H147" i="1" s="1"/>
  <c r="E103" i="1"/>
  <c r="E106" i="1" s="1"/>
  <c r="E147" i="1" s="1"/>
  <c r="E174" i="1" s="1"/>
  <c r="O25" i="1"/>
  <c r="M25" i="1"/>
  <c r="K25" i="1"/>
  <c r="P25" i="1"/>
  <c r="L25" i="1"/>
  <c r="H25" i="1"/>
  <c r="L106" i="1"/>
  <c r="L147" i="1" s="1"/>
  <c r="I106" i="1"/>
  <c r="I147" i="1" s="1"/>
  <c r="L105" i="1"/>
  <c r="H105" i="1"/>
  <c r="G25" i="1"/>
  <c r="N25" i="1"/>
  <c r="P105" i="1"/>
  <c r="N103" i="1"/>
  <c r="N106" i="1" s="1"/>
  <c r="N147" i="1" s="1"/>
  <c r="N100" i="1"/>
  <c r="J103" i="1"/>
  <c r="J106" i="1" s="1"/>
  <c r="J147" i="1" s="1"/>
  <c r="J100" i="1"/>
  <c r="P112" i="1"/>
  <c r="P99" i="1" s="1"/>
  <c r="L112" i="1"/>
  <c r="L99" i="1" s="1"/>
  <c r="H112" i="1"/>
  <c r="H99" i="1" s="1"/>
  <c r="M105" i="1"/>
  <c r="I105" i="1"/>
  <c r="O103" i="1"/>
  <c r="O106" i="1" s="1"/>
  <c r="O147" i="1" s="1"/>
  <c r="K103" i="1"/>
  <c r="K106" i="1" s="1"/>
  <c r="K147" i="1" s="1"/>
  <c r="G103" i="1"/>
  <c r="G106" i="1" s="1"/>
  <c r="G147" i="1" s="1"/>
  <c r="O101" i="1"/>
  <c r="K101" i="1"/>
  <c r="G101" i="1"/>
  <c r="M100" i="1"/>
  <c r="I100" i="1"/>
  <c r="N101" i="1"/>
  <c r="J101" i="1"/>
  <c r="P100" i="1"/>
  <c r="L100" i="1"/>
  <c r="H100" i="1"/>
  <c r="P174" i="1" l="1"/>
  <c r="P178" i="1"/>
  <c r="P180" i="1" s="1"/>
  <c r="P182" i="1" s="1"/>
  <c r="P184" i="1" s="1"/>
  <c r="G174" i="1"/>
  <c r="G201" i="1"/>
  <c r="G178" i="1"/>
  <c r="G180" i="1" s="1"/>
  <c r="G182" i="1" s="1"/>
  <c r="G184" i="1" s="1"/>
  <c r="G202" i="1"/>
  <c r="G203" i="1"/>
  <c r="K174" i="1"/>
  <c r="K178" i="1"/>
  <c r="K180" i="1" s="1"/>
  <c r="K182" i="1" s="1"/>
  <c r="K184" i="1" s="1"/>
  <c r="J174" i="1"/>
  <c r="J178" i="1"/>
  <c r="J180" i="1" s="1"/>
  <c r="J182" i="1" s="1"/>
  <c r="J184" i="1" s="1"/>
  <c r="I174" i="1"/>
  <c r="I178" i="1"/>
  <c r="I180" i="1" s="1"/>
  <c r="I182" i="1" s="1"/>
  <c r="I184" i="1" s="1"/>
  <c r="O174" i="1"/>
  <c r="O178" i="1"/>
  <c r="O180" i="1" s="1"/>
  <c r="O182" i="1" s="1"/>
  <c r="O184" i="1" s="1"/>
  <c r="L174" i="1"/>
  <c r="L178" i="1"/>
  <c r="L180" i="1" s="1"/>
  <c r="L182" i="1" s="1"/>
  <c r="L184" i="1" s="1"/>
  <c r="H174" i="1"/>
  <c r="H178" i="1"/>
  <c r="H180" i="1" s="1"/>
  <c r="H182" i="1" s="1"/>
  <c r="H184" i="1" s="1"/>
  <c r="N174" i="1"/>
  <c r="N178" i="1"/>
  <c r="N180" i="1" s="1"/>
  <c r="N182" i="1" s="1"/>
  <c r="N184" i="1" s="1"/>
  <c r="M174" i="1"/>
  <c r="M178" i="1"/>
  <c r="M180" i="1" s="1"/>
  <c r="M182" i="1" s="1"/>
  <c r="M184" i="1" s="1"/>
  <c r="E154" i="1"/>
  <c r="M154" i="1" l="1"/>
  <c r="M197" i="1"/>
  <c r="I154" i="1"/>
  <c r="I197" i="1"/>
  <c r="G154" i="1"/>
  <c r="G197" i="1"/>
  <c r="H154" i="1"/>
  <c r="H197" i="1"/>
  <c r="O154" i="1"/>
  <c r="O197" i="1"/>
  <c r="J154" i="1"/>
  <c r="J197" i="1"/>
  <c r="L154" i="1"/>
  <c r="L197" i="1"/>
  <c r="P154" i="1"/>
  <c r="P197" i="1"/>
  <c r="N154" i="1"/>
  <c r="N197" i="1"/>
  <c r="K154" i="1"/>
  <c r="K197" i="1"/>
  <c r="E184" i="1"/>
  <c r="E197" i="1" s="1"/>
  <c r="H203" i="1" l="1"/>
  <c r="I203" i="1" s="1"/>
  <c r="H202" i="1"/>
  <c r="I202" i="1" s="1"/>
  <c r="H201" i="1"/>
  <c r="I201" i="1" s="1"/>
  <c r="H200" i="1"/>
  <c r="I200" i="1" s="1"/>
</calcChain>
</file>

<file path=xl/sharedStrings.xml><?xml version="1.0" encoding="utf-8"?>
<sst xmlns="http://schemas.openxmlformats.org/spreadsheetml/2006/main" count="288" uniqueCount="138">
  <si>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</si>
  <si>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</si>
  <si>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</si>
  <si>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</si>
  <si>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</si>
  <si>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</si>
  <si>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</si>
  <si>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</si>
  <si>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</si>
  <si>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</si>
  <si>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</si>
  <si>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</si>
  <si>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</si>
  <si>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</si>
  <si>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</si>
  <si>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</si>
  <si>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</si>
  <si>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</si>
  <si>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</si>
  <si>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</si>
  <si>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</si>
  <si>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</si>
  <si>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</si>
  <si>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</si>
  <si>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</si>
  <si>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</si>
  <si>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</si>
  <si>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</si>
  <si>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</si>
  <si>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</si>
  <si>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</si>
  <si>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</si>
  <si>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</si>
  <si>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</si>
  <si>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</si>
  <si>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</si>
  <si>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</si>
  <si>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</si>
  <si>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</si>
  <si>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</si>
  <si>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</si>
  <si>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</si>
  <si>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</si>
  <si>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</si>
  <si>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</si>
  <si>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</si>
  <si>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</si>
  <si>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</si>
  <si>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</si>
  <si>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</si>
  <si>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</si>
  <si>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</si>
  <si>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</si>
  <si>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</si>
  <si>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</si>
  <si>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</si>
  <si>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</si>
  <si>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</si>
  <si>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</si>
  <si>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</si>
  <si>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</si>
  <si>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</si>
  <si>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</si>
  <si>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</si>
  <si>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</si>
  <si>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</si>
  <si>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</si>
  <si>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</si>
  <si>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</si>
  <si>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</si>
  <si>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</si>
  <si>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</si>
  <si>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Density per Net Acre</t>
  </si>
  <si>
    <t>SALE DATA</t>
  </si>
  <si>
    <t>Date of Sale</t>
  </si>
  <si>
    <t>Adjusted Sale Price</t>
  </si>
  <si>
    <t>SINGLE-FAMILY LAND SALE COMPARABLES</t>
  </si>
  <si>
    <t>No. of Proposed Lots</t>
  </si>
  <si>
    <t>Type of Proposed Lots</t>
  </si>
  <si>
    <t>DENSITY ADJUSTMENT</t>
  </si>
  <si>
    <t>Subject Net Usable Land Areas (Acres)</t>
  </si>
  <si>
    <t>ENTER</t>
  </si>
  <si>
    <t>Indicated Density / Net Acre</t>
  </si>
  <si>
    <t>No. of Future / Proposed Lots or Units</t>
  </si>
  <si>
    <t>---</t>
  </si>
  <si>
    <t>L3 Valuation</t>
  </si>
  <si>
    <r>
      <t>Density Adjusted Price / Raw Lot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Lots / Acre)</t>
    </r>
  </si>
  <si>
    <t>Adjusted Price / Net Acre (w/o entitlements)</t>
  </si>
  <si>
    <t>Adjusted Price / Lot (w/o entitlements)</t>
  </si>
  <si>
    <t>Adjusted Price / Net SF (w/o entitlements)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</si>
  <si>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</si>
  <si>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</si>
  <si>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</si>
  <si>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</si>
  <si>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</si>
  <si>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</si>
  <si>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</si>
  <si>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</si>
  <si>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</si>
  <si>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</si>
  <si>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</si>
  <si>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</si>
  <si>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Size (Net Acres)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</si>
  <si>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</si>
  <si>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</si>
  <si>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</si>
  <si>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</si>
  <si>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</si>
  <si>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</si>
  <si>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</si>
  <si>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</si>
  <si>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</si>
  <si>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SINGLE-FAMILY LAND SALE ADJUSTMENT GRID</t>
  </si>
  <si>
    <t>Adjusted</t>
  </si>
  <si>
    <t xml:space="preserve"> - Total Net Property Adjustment</t>
  </si>
  <si>
    <t>Future Finished Lot Size - Average</t>
  </si>
  <si>
    <t xml:space="preserve"> - Adjusted Price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</si>
  <si>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</si>
  <si>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</si>
  <si>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</si>
  <si>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</si>
  <si>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</si>
  <si>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</si>
  <si>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</si>
  <si>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</si>
  <si>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</si>
  <si>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</si>
  <si>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</si>
  <si>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</si>
  <si>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</si>
  <si>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</si>
  <si>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</si>
  <si>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</si>
  <si>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</si>
  <si>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</si>
  <si>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</si>
  <si>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Density Adjusted Price / Raw Lot (x.xx Lots / Acre)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</si>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</sst>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#,##0\ ;\(#,##0\)"/>
    <numFmt numFmtId="167" formatCode="[$-409]mmm\-yy;@"/>
    <numFmt numFmtId="168" formatCode="0.0%"/>
    <numFmt numFmtId="169" formatCode="0.0\ \t\o\ \1"/>
    <numFmt numFmtId="170" formatCode="#,##0.000"/>
    <numFmt numFmtId="171" formatCode="0.000"/>
    <numFmt numFmtId="172" formatCode="#,##0\ \S\F"/>
    <numFmt numFmtId="173" formatCode="m/d/yy;@"/>
    <numFmt numFmtId="174" formatCode="[$-409]d\-mmm\-yy;@"/>
    <numFmt numFmtId="175" formatCode="0.000%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b/>
      <sz val="10"/>
      <name val="Calibri"/>
      <family val="2"/>
    </font>
    <font>
      <b/>
      <sz val="10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7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110">
    <border>
      <left/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6" fillId="0" borderId="0" applyFont="0" applyFill="0" applyBorder="0" applyAlignment="0" applyProtection="0"/>
  </cellStyleXfs>
  <cellXfs count="441">
    <xf numFmtId="0" fontId="0" fillId="0" borderId="0" xfId="0"/>
    <xf numFmtId="0" fontId="8" fillId="5" borderId="0" xfId="0" applyFont="1" applyFill="1"/>
    <xf numFmtId="0" fontId="8" fillId="5" borderId="0" xfId="0" applyFont="1" applyFill="1" applyAlignment="1"/>
    <xf numFmtId="0" fontId="8" fillId="2" borderId="0" xfId="0" applyFont="1" applyFill="1" applyBorder="1"/>
    <xf numFmtId="0" fontId="7" fillId="5" borderId="22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right"/>
    </xf>
    <xf numFmtId="0" fontId="6" fillId="5" borderId="22" xfId="0" applyFont="1" applyFill="1" applyBorder="1"/>
    <xf numFmtId="0" fontId="7" fillId="5" borderId="24" xfId="0" applyFont="1" applyFill="1" applyBorder="1" applyAlignment="1">
      <alignment horizontal="right"/>
    </xf>
    <xf numFmtId="0" fontId="7" fillId="5" borderId="9" xfId="0" applyFont="1" applyFill="1" applyBorder="1" applyAlignment="1">
      <alignment horizontal="left" wrapText="1"/>
    </xf>
    <xf numFmtId="0" fontId="7" fillId="5" borderId="9" xfId="2" applyNumberFormat="1" applyFont="1" applyFill="1" applyBorder="1" applyAlignment="1">
      <alignment horizontal="left" wrapText="1"/>
    </xf>
    <xf numFmtId="0" fontId="7" fillId="5" borderId="32" xfId="2" applyNumberFormat="1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top"/>
    </xf>
    <xf numFmtId="0" fontId="8" fillId="6" borderId="0" xfId="0" applyFont="1" applyFill="1" applyAlignment="1"/>
    <xf numFmtId="0" fontId="10" fillId="2" borderId="6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8" fillId="2" borderId="6" xfId="0" applyFont="1" applyFill="1" applyBorder="1" applyAlignment="1">
      <alignment horizontal="right" vertical="top" wrapText="1"/>
    </xf>
    <xf numFmtId="0" fontId="8" fillId="2" borderId="7" xfId="0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vertical="top" wrapText="1"/>
    </xf>
    <xf numFmtId="171" fontId="10" fillId="2" borderId="6" xfId="1" applyNumberFormat="1" applyFont="1" applyFill="1" applyBorder="1" applyAlignment="1">
      <alignment horizontal="left" vertical="top" wrapText="1"/>
    </xf>
    <xf numFmtId="171" fontId="8" fillId="2" borderId="0" xfId="0" applyNumberFormat="1" applyFont="1" applyFill="1" applyBorder="1" applyAlignment="1">
      <alignment horizontal="right" vertical="top" wrapText="1"/>
    </xf>
    <xf numFmtId="170" fontId="8" fillId="2" borderId="0" xfId="0" applyNumberFormat="1" applyFont="1" applyFill="1" applyBorder="1" applyAlignment="1">
      <alignment horizontal="right" vertical="top" wrapText="1"/>
    </xf>
    <xf numFmtId="170" fontId="8" fillId="2" borderId="7" xfId="0" applyNumberFormat="1" applyFont="1" applyFill="1" applyBorder="1" applyAlignment="1">
      <alignment horizontal="right" vertical="top" wrapText="1"/>
    </xf>
    <xf numFmtId="3" fontId="10" fillId="2" borderId="6" xfId="3" applyNumberFormat="1" applyFont="1" applyFill="1" applyBorder="1" applyAlignment="1">
      <alignment horizontal="lef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7" xfId="0" applyNumberFormat="1" applyFont="1" applyFill="1" applyBorder="1" applyAlignment="1">
      <alignment horizontal="right" vertical="top" wrapText="1"/>
    </xf>
    <xf numFmtId="9" fontId="10" fillId="2" borderId="6" xfId="1" applyNumberFormat="1" applyFont="1" applyFill="1" applyBorder="1" applyAlignment="1">
      <alignment horizontal="left" vertical="top" wrapText="1"/>
    </xf>
    <xf numFmtId="168" fontId="8" fillId="2" borderId="0" xfId="0" applyNumberFormat="1" applyFont="1" applyFill="1" applyBorder="1" applyAlignment="1">
      <alignment horizontal="right" vertical="top" wrapText="1"/>
    </xf>
    <xf numFmtId="168" fontId="8" fillId="2" borderId="7" xfId="0" applyNumberFormat="1" applyFont="1" applyFill="1" applyBorder="1" applyAlignment="1">
      <alignment horizontal="right" vertical="top" wrapText="1"/>
    </xf>
    <xf numFmtId="169" fontId="10" fillId="2" borderId="6" xfId="3" applyNumberFormat="1" applyFont="1" applyFill="1" applyBorder="1" applyAlignment="1">
      <alignment horizontal="left" vertical="top" wrapText="1"/>
    </xf>
    <xf numFmtId="169" fontId="8" fillId="2" borderId="0" xfId="0" applyNumberFormat="1" applyFont="1" applyFill="1" applyBorder="1" applyAlignment="1">
      <alignment horizontal="right" vertical="top" wrapText="1"/>
    </xf>
    <xf numFmtId="169" fontId="8" fillId="2" borderId="6" xfId="0" applyNumberFormat="1" applyFont="1" applyFill="1" applyBorder="1" applyAlignment="1">
      <alignment horizontal="right" vertical="top" wrapText="1"/>
    </xf>
    <xf numFmtId="169" fontId="8" fillId="2" borderId="7" xfId="0" applyNumberFormat="1" applyFont="1" applyFill="1" applyBorder="1" applyAlignment="1">
      <alignment horizontal="right" vertical="top" wrapText="1"/>
    </xf>
    <xf numFmtId="0" fontId="10" fillId="2" borderId="9" xfId="3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2" borderId="11" xfId="0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wrapText="1"/>
    </xf>
    <xf numFmtId="0" fontId="10" fillId="2" borderId="6" xfId="2" applyNumberFormat="1" applyFont="1" applyFill="1" applyBorder="1" applyAlignment="1">
      <alignment horizontal="left" vertical="top" wrapText="1"/>
    </xf>
    <xf numFmtId="17" fontId="10" fillId="2" borderId="6" xfId="3" applyNumberFormat="1" applyFont="1" applyFill="1" applyBorder="1" applyAlignment="1">
      <alignment horizontal="left" vertical="top" wrapText="1"/>
    </xf>
    <xf numFmtId="167" fontId="8" fillId="2" borderId="0" xfId="0" quotePrefix="1" applyNumberFormat="1" applyFont="1" applyFill="1" applyBorder="1" applyAlignment="1">
      <alignment horizontal="right" vertical="top" wrapText="1"/>
    </xf>
    <xf numFmtId="167" fontId="8" fillId="2" borderId="0" xfId="0" applyNumberFormat="1" applyFont="1" applyFill="1" applyBorder="1" applyAlignment="1">
      <alignment horizontal="right" vertical="top" wrapText="1"/>
    </xf>
    <xf numFmtId="167" fontId="8" fillId="2" borderId="7" xfId="0" applyNumberFormat="1" applyFont="1" applyFill="1" applyBorder="1" applyAlignment="1">
      <alignment horizontal="right" vertical="top" wrapText="1"/>
    </xf>
    <xf numFmtId="164" fontId="8" fillId="2" borderId="0" xfId="0" quotePrefix="1" applyNumberFormat="1" applyFont="1" applyFill="1" applyBorder="1" applyAlignment="1">
      <alignment horizontal="right" vertical="top" wrapText="1"/>
    </xf>
    <xf numFmtId="164" fontId="8" fillId="2" borderId="6" xfId="0" applyNumberFormat="1" applyFont="1" applyFill="1" applyBorder="1" applyAlignment="1">
      <alignment horizontal="right" vertical="top" wrapText="1"/>
    </xf>
    <xf numFmtId="164" fontId="8" fillId="2" borderId="0" xfId="0" applyNumberFormat="1" applyFont="1" applyFill="1" applyBorder="1" applyAlignment="1">
      <alignment horizontal="right" vertical="top" wrapText="1"/>
    </xf>
    <xf numFmtId="164" fontId="8" fillId="2" borderId="7" xfId="0" applyNumberFormat="1" applyFont="1" applyFill="1" applyBorder="1" applyAlignment="1">
      <alignment horizontal="right" vertical="top" wrapText="1"/>
    </xf>
    <xf numFmtId="6" fontId="10" fillId="2" borderId="6" xfId="3" applyNumberFormat="1" applyFont="1" applyFill="1" applyBorder="1" applyAlignment="1">
      <alignment horizontal="left" vertical="top" wrapText="1"/>
    </xf>
    <xf numFmtId="0" fontId="10" fillId="2" borderId="6" xfId="1" applyFont="1" applyFill="1" applyBorder="1" applyAlignment="1">
      <alignment horizontal="left" vertical="top" wrapText="1"/>
    </xf>
    <xf numFmtId="0" fontId="8" fillId="2" borderId="0" xfId="0" quotePrefix="1" applyFont="1" applyFill="1" applyBorder="1" applyAlignment="1">
      <alignment horizontal="right" vertical="top" wrapText="1"/>
    </xf>
    <xf numFmtId="164" fontId="10" fillId="2" borderId="6" xfId="3" applyNumberFormat="1" applyFont="1" applyFill="1" applyBorder="1" applyAlignment="1">
      <alignment horizontal="left" vertical="top" wrapText="1"/>
    </xf>
    <xf numFmtId="4" fontId="10" fillId="2" borderId="6" xfId="1" applyNumberFormat="1" applyFont="1" applyFill="1" applyBorder="1" applyAlignment="1">
      <alignment horizontal="left" vertical="top" wrapText="1"/>
    </xf>
    <xf numFmtId="3" fontId="10" fillId="2" borderId="6" xfId="2" applyNumberFormat="1" applyFont="1" applyFill="1" applyBorder="1" applyAlignment="1">
      <alignment horizontal="left" vertical="top" wrapText="1"/>
    </xf>
    <xf numFmtId="2" fontId="10" fillId="2" borderId="6" xfId="1" applyNumberFormat="1" applyFont="1" applyFill="1" applyBorder="1" applyAlignment="1">
      <alignment horizontal="lef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4" fontId="8" fillId="2" borderId="7" xfId="0" applyNumberFormat="1" applyFont="1" applyFill="1" applyBorder="1" applyAlignment="1">
      <alignment horizontal="right" vertical="top" wrapText="1"/>
    </xf>
    <xf numFmtId="164" fontId="10" fillId="2" borderId="6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Border="1" applyAlignment="1">
      <alignment horizontal="right" vertical="top" wrapText="1"/>
    </xf>
    <xf numFmtId="165" fontId="8" fillId="2" borderId="6" xfId="0" applyNumberFormat="1" applyFont="1" applyFill="1" applyBorder="1" applyAlignment="1">
      <alignment horizontal="right" vertical="top" wrapText="1"/>
    </xf>
    <xf numFmtId="165" fontId="8" fillId="2" borderId="0" xfId="0" applyNumberFormat="1" applyFont="1" applyFill="1" applyBorder="1" applyAlignment="1">
      <alignment horizontal="right" vertical="top" wrapText="1"/>
    </xf>
    <xf numFmtId="165" fontId="8" fillId="2" borderId="7" xfId="0" applyNumberFormat="1" applyFont="1" applyFill="1" applyBorder="1" applyAlignment="1">
      <alignment horizontal="right" vertical="top" wrapText="1"/>
    </xf>
    <xf numFmtId="164" fontId="10" fillId="2" borderId="9" xfId="1" applyNumberFormat="1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/>
    </xf>
    <xf numFmtId="0" fontId="11" fillId="6" borderId="0" xfId="0" applyFont="1" applyFill="1" applyAlignment="1">
      <alignment horizontal="right" vertical="center" wrapText="1"/>
    </xf>
    <xf numFmtId="0" fontId="11" fillId="6" borderId="0" xfId="0" applyFont="1" applyFill="1" applyBorder="1" applyAlignment="1">
      <alignment horizontal="right" vertical="center" wrapText="1"/>
    </xf>
    <xf numFmtId="0" fontId="11" fillId="6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 wrapText="1"/>
    </xf>
    <xf numFmtId="0" fontId="7" fillId="7" borderId="25" xfId="0" applyFont="1" applyFill="1" applyBorder="1" applyAlignment="1" applyProtection="1">
      <alignment horizontal="left" vertical="center" wrapText="1"/>
      <protection locked="0"/>
    </xf>
    <xf numFmtId="0" fontId="7" fillId="7" borderId="2" xfId="0" applyFont="1" applyFill="1" applyBorder="1" applyAlignment="1" applyProtection="1">
      <alignment horizontal="left" vertical="center" wrapText="1"/>
      <protection locked="0"/>
    </xf>
    <xf numFmtId="0" fontId="13" fillId="7" borderId="1" xfId="0" applyFont="1" applyFill="1" applyBorder="1" applyAlignment="1">
      <alignment horizontal="left" vertical="center"/>
    </xf>
    <xf numFmtId="0" fontId="13" fillId="7" borderId="33" xfId="0" applyFont="1" applyFill="1" applyBorder="1" applyAlignment="1">
      <alignment horizontal="right" vertical="center" wrapText="1"/>
    </xf>
    <xf numFmtId="0" fontId="13" fillId="7" borderId="3" xfId="0" applyFont="1" applyFill="1" applyBorder="1" applyAlignment="1">
      <alignment horizontal="right" vertical="center" wrapText="1"/>
    </xf>
    <xf numFmtId="0" fontId="13" fillId="7" borderId="4" xfId="0" applyFont="1" applyFill="1" applyBorder="1" applyAlignment="1">
      <alignment horizontal="right" vertical="center" wrapText="1"/>
    </xf>
    <xf numFmtId="0" fontId="14" fillId="8" borderId="31" xfId="0" applyFont="1" applyFill="1" applyBorder="1" applyAlignment="1">
      <alignment horizontal="left" vertical="center"/>
    </xf>
    <xf numFmtId="0" fontId="11" fillId="8" borderId="31" xfId="0" applyFont="1" applyFill="1" applyBorder="1" applyAlignment="1">
      <alignment horizontal="right" vertical="center"/>
    </xf>
    <xf numFmtId="0" fontId="7" fillId="7" borderId="26" xfId="0" applyFont="1" applyFill="1" applyBorder="1" applyAlignment="1" applyProtection="1">
      <alignment horizontal="left" vertical="center" wrapText="1"/>
      <protection locked="0"/>
    </xf>
    <xf numFmtId="0" fontId="7" fillId="7" borderId="23" xfId="0" applyFont="1" applyFill="1" applyBorder="1" applyAlignment="1" applyProtection="1">
      <alignment horizontal="left" vertical="center" wrapText="1"/>
      <protection locked="0"/>
    </xf>
    <xf numFmtId="0" fontId="7" fillId="7" borderId="22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right" vertical="center" wrapText="1"/>
    </xf>
    <xf numFmtId="0" fontId="13" fillId="7" borderId="5" xfId="0" applyFont="1" applyFill="1" applyBorder="1" applyAlignment="1">
      <alignment horizontal="right" vertical="center" wrapText="1"/>
    </xf>
    <xf numFmtId="0" fontId="14" fillId="6" borderId="0" xfId="0" applyFont="1" applyFill="1" applyAlignment="1">
      <alignment horizontal="left" vertical="center"/>
    </xf>
    <xf numFmtId="174" fontId="11" fillId="6" borderId="0" xfId="0" applyNumberFormat="1" applyFont="1" applyFill="1" applyAlignment="1">
      <alignment horizontal="right" vertical="center"/>
    </xf>
    <xf numFmtId="174" fontId="14" fillId="9" borderId="0" xfId="0" applyNumberFormat="1" applyFont="1" applyFill="1" applyAlignment="1">
      <alignment horizontal="right" vertical="center"/>
    </xf>
    <xf numFmtId="0" fontId="15" fillId="4" borderId="27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35" xfId="0" applyFont="1" applyFill="1" applyBorder="1" applyAlignment="1">
      <alignment horizontal="right" vertical="center" wrapText="1"/>
    </xf>
    <xf numFmtId="0" fontId="15" fillId="4" borderId="7" xfId="0" applyFont="1" applyFill="1" applyBorder="1" applyAlignment="1">
      <alignment horizontal="right" vertical="center" wrapText="1"/>
    </xf>
    <xf numFmtId="0" fontId="13" fillId="4" borderId="8" xfId="0" applyFont="1" applyFill="1" applyBorder="1" applyAlignment="1">
      <alignment horizontal="right" vertical="center" wrapText="1"/>
    </xf>
    <xf numFmtId="0" fontId="14" fillId="9" borderId="0" xfId="0" applyFont="1" applyFill="1" applyAlignment="1">
      <alignment horizontal="right" vertical="center"/>
    </xf>
    <xf numFmtId="0" fontId="16" fillId="2" borderId="6" xfId="0" applyFont="1" applyFill="1" applyBorder="1" applyAlignment="1">
      <alignment horizontal="right" vertical="top" wrapText="1"/>
    </xf>
    <xf numFmtId="0" fontId="16" fillId="2" borderId="35" xfId="0" applyFont="1" applyFill="1" applyBorder="1" applyAlignment="1">
      <alignment horizontal="right" vertical="top" wrapText="1"/>
    </xf>
    <xf numFmtId="0" fontId="16" fillId="2" borderId="7" xfId="0" applyFont="1" applyFill="1" applyBorder="1" applyAlignment="1">
      <alignment horizontal="right" vertical="top" wrapText="1"/>
    </xf>
    <xf numFmtId="10" fontId="14" fillId="9" borderId="0" xfId="0" applyNumberFormat="1" applyFont="1" applyFill="1" applyAlignment="1">
      <alignment horizontal="right" vertical="center"/>
    </xf>
    <xf numFmtId="0" fontId="17" fillId="2" borderId="6" xfId="0" applyFont="1" applyFill="1" applyBorder="1" applyAlignment="1">
      <alignment horizontal="right" vertical="top" wrapText="1"/>
    </xf>
    <xf numFmtId="0" fontId="7" fillId="5" borderId="28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167" fontId="16" fillId="2" borderId="35" xfId="0" applyNumberFormat="1" applyFont="1" applyFill="1" applyBorder="1" applyAlignment="1">
      <alignment horizontal="right" vertical="top" wrapText="1"/>
    </xf>
    <xf numFmtId="167" fontId="16" fillId="2" borderId="7" xfId="0" applyNumberFormat="1" applyFont="1" applyFill="1" applyBorder="1" applyAlignment="1">
      <alignment horizontal="right" vertical="top" wrapText="1"/>
    </xf>
    <xf numFmtId="2" fontId="16" fillId="2" borderId="6" xfId="0" applyNumberFormat="1" applyFont="1" applyFill="1" applyBorder="1" applyAlignment="1">
      <alignment horizontal="right" vertical="top" wrapText="1"/>
    </xf>
    <xf numFmtId="2" fontId="16" fillId="2" borderId="35" xfId="0" applyNumberFormat="1" applyFont="1" applyFill="1" applyBorder="1" applyAlignment="1">
      <alignment horizontal="right" vertical="top" wrapText="1"/>
    </xf>
    <xf numFmtId="2" fontId="16" fillId="2" borderId="7" xfId="0" applyNumberFormat="1" applyFont="1" applyFill="1" applyBorder="1" applyAlignment="1">
      <alignment horizontal="right" vertical="top" wrapText="1"/>
    </xf>
    <xf numFmtId="168" fontId="16" fillId="2" borderId="35" xfId="0" applyNumberFormat="1" applyFont="1" applyFill="1" applyBorder="1" applyAlignment="1">
      <alignment horizontal="right" vertical="top" wrapText="1"/>
    </xf>
    <xf numFmtId="168" fontId="16" fillId="2" borderId="7" xfId="0" applyNumberFormat="1" applyFont="1" applyFill="1" applyBorder="1" applyAlignment="1">
      <alignment horizontal="right" vertical="top" wrapText="1"/>
    </xf>
    <xf numFmtId="0" fontId="16" fillId="2" borderId="39" xfId="0" applyFont="1" applyFill="1" applyBorder="1" applyAlignment="1">
      <alignment horizontal="right" vertical="top" wrapText="1"/>
    </xf>
    <xf numFmtId="168" fontId="16" fillId="2" borderId="40" xfId="0" applyNumberFormat="1" applyFont="1" applyFill="1" applyBorder="1" applyAlignment="1">
      <alignment horizontal="right" vertical="top" wrapText="1"/>
    </xf>
    <xf numFmtId="168" fontId="16" fillId="2" borderId="41" xfId="0" applyNumberFormat="1" applyFont="1" applyFill="1" applyBorder="1" applyAlignment="1">
      <alignment horizontal="right" vertical="top" wrapText="1"/>
    </xf>
    <xf numFmtId="0" fontId="15" fillId="2" borderId="37" xfId="0" applyFont="1" applyFill="1" applyBorder="1" applyAlignment="1">
      <alignment horizontal="left" vertical="top" wrapText="1"/>
    </xf>
    <xf numFmtId="0" fontId="16" fillId="2" borderId="43" xfId="0" applyFont="1" applyFill="1" applyBorder="1" applyAlignment="1">
      <alignment horizontal="right" vertical="top" wrapText="1"/>
    </xf>
    <xf numFmtId="168" fontId="16" fillId="2" borderId="44" xfId="0" applyNumberFormat="1" applyFont="1" applyFill="1" applyBorder="1" applyAlignment="1">
      <alignment horizontal="right" vertical="top" wrapText="1"/>
    </xf>
    <xf numFmtId="168" fontId="16" fillId="2" borderId="45" xfId="0" applyNumberFormat="1" applyFont="1" applyFill="1" applyBorder="1" applyAlignment="1">
      <alignment horizontal="right" vertical="top" wrapText="1"/>
    </xf>
    <xf numFmtId="0" fontId="16" fillId="2" borderId="9" xfId="0" applyFont="1" applyFill="1" applyBorder="1" applyAlignment="1">
      <alignment horizontal="right" vertical="top" wrapText="1"/>
    </xf>
    <xf numFmtId="0" fontId="15" fillId="6" borderId="31" xfId="0" applyFont="1" applyFill="1" applyBorder="1" applyAlignment="1">
      <alignment horizontal="left" vertical="top" wrapText="1"/>
    </xf>
    <xf numFmtId="0" fontId="15" fillId="2" borderId="49" xfId="0" applyFont="1" applyFill="1" applyBorder="1" applyAlignment="1">
      <alignment horizontal="left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52" xfId="0" applyFont="1" applyFill="1" applyBorder="1" applyAlignment="1">
      <alignment horizontal="center" vertical="center" wrapText="1"/>
    </xf>
    <xf numFmtId="168" fontId="16" fillId="2" borderId="52" xfId="0" applyNumberFormat="1" applyFont="1" applyFill="1" applyBorder="1" applyAlignment="1">
      <alignment horizontal="center" vertical="top" wrapText="1"/>
    </xf>
    <xf numFmtId="0" fontId="16" fillId="2" borderId="55" xfId="0" applyFont="1" applyFill="1" applyBorder="1" applyAlignment="1">
      <alignment horizontal="right" vertical="top" wrapText="1"/>
    </xf>
    <xf numFmtId="168" fontId="16" fillId="2" borderId="56" xfId="0" applyNumberFormat="1" applyFont="1" applyFill="1" applyBorder="1" applyAlignment="1">
      <alignment horizontal="center" vertical="top" wrapText="1"/>
    </xf>
    <xf numFmtId="0" fontId="11" fillId="6" borderId="54" xfId="0" applyFont="1" applyFill="1" applyBorder="1" applyAlignment="1">
      <alignment horizontal="right" vertical="center" wrapText="1"/>
    </xf>
    <xf numFmtId="164" fontId="8" fillId="2" borderId="10" xfId="0" applyNumberFormat="1" applyFont="1" applyFill="1" applyBorder="1" applyAlignment="1">
      <alignment horizontal="right" vertical="top" wrapText="1"/>
    </xf>
    <xf numFmtId="164" fontId="8" fillId="2" borderId="9" xfId="0" applyNumberFormat="1" applyFont="1" applyFill="1" applyBorder="1" applyAlignment="1">
      <alignment horizontal="right" vertical="top" wrapText="1"/>
    </xf>
    <xf numFmtId="164" fontId="8" fillId="2" borderId="11" xfId="0" applyNumberFormat="1" applyFont="1" applyFill="1" applyBorder="1" applyAlignment="1">
      <alignment horizontal="right" vertical="top" wrapText="1"/>
    </xf>
    <xf numFmtId="168" fontId="16" fillId="2" borderId="58" xfId="0" applyNumberFormat="1" applyFont="1" applyFill="1" applyBorder="1" applyAlignment="1">
      <alignment horizontal="right" vertical="top" wrapText="1"/>
    </xf>
    <xf numFmtId="164" fontId="16" fillId="2" borderId="6" xfId="0" applyNumberFormat="1" applyFont="1" applyFill="1" applyBorder="1" applyAlignment="1">
      <alignment horizontal="right" vertical="center" wrapText="1"/>
    </xf>
    <xf numFmtId="0" fontId="10" fillId="2" borderId="37" xfId="0" applyFont="1" applyFill="1" applyBorder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7" fillId="7" borderId="33" xfId="0" applyFont="1" applyFill="1" applyBorder="1" applyAlignment="1" applyProtection="1">
      <alignment horizontal="right" vertical="center" wrapText="1"/>
      <protection locked="0"/>
    </xf>
    <xf numFmtId="0" fontId="7" fillId="7" borderId="34" xfId="0" applyFont="1" applyFill="1" applyBorder="1" applyAlignment="1" applyProtection="1">
      <alignment horizontal="right" vertical="center" wrapText="1"/>
      <protection locked="0"/>
    </xf>
    <xf numFmtId="0" fontId="15" fillId="4" borderId="35" xfId="0" applyFont="1" applyFill="1" applyBorder="1" applyAlignment="1">
      <alignment horizontal="right" vertical="center"/>
    </xf>
    <xf numFmtId="0" fontId="6" fillId="6" borderId="36" xfId="0" applyFont="1" applyFill="1" applyBorder="1" applyAlignment="1">
      <alignment horizontal="right" vertical="center" wrapText="1"/>
    </xf>
    <xf numFmtId="0" fontId="16" fillId="9" borderId="35" xfId="0" applyFont="1" applyFill="1" applyBorder="1" applyAlignment="1">
      <alignment horizontal="right" vertical="top" wrapText="1"/>
    </xf>
    <xf numFmtId="0" fontId="7" fillId="6" borderId="35" xfId="0" applyFont="1" applyFill="1" applyBorder="1" applyAlignment="1">
      <alignment horizontal="right" vertical="center" wrapText="1"/>
    </xf>
    <xf numFmtId="170" fontId="16" fillId="2" borderId="44" xfId="0" applyNumberFormat="1" applyFont="1" applyFill="1" applyBorder="1" applyAlignment="1">
      <alignment horizontal="right" vertical="top" wrapText="1"/>
    </xf>
    <xf numFmtId="3" fontId="16" fillId="2" borderId="35" xfId="0" applyNumberFormat="1" applyFont="1" applyFill="1" applyBorder="1" applyAlignment="1">
      <alignment horizontal="right" vertical="top" wrapText="1"/>
    </xf>
    <xf numFmtId="0" fontId="16" fillId="2" borderId="44" xfId="0" applyFont="1" applyFill="1" applyBorder="1" applyAlignment="1">
      <alignment horizontal="right" vertical="top" wrapText="1"/>
    </xf>
    <xf numFmtId="0" fontId="16" fillId="2" borderId="36" xfId="0" applyFont="1" applyFill="1" applyBorder="1" applyAlignment="1">
      <alignment horizontal="right" vertical="top" wrapText="1"/>
    </xf>
    <xf numFmtId="0" fontId="16" fillId="6" borderId="40" xfId="0" applyFont="1" applyFill="1" applyBorder="1" applyAlignment="1">
      <alignment horizontal="right" vertical="top" wrapText="1"/>
    </xf>
    <xf numFmtId="0" fontId="7" fillId="5" borderId="35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top" wrapText="1"/>
    </xf>
    <xf numFmtId="0" fontId="15" fillId="2" borderId="60" xfId="0" applyFont="1" applyFill="1" applyBorder="1" applyAlignment="1">
      <alignment horizontal="center" vertical="top" wrapText="1"/>
    </xf>
    <xf numFmtId="0" fontId="7" fillId="5" borderId="61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68" fontId="16" fillId="6" borderId="7" xfId="0" applyNumberFormat="1" applyFont="1" applyFill="1" applyBorder="1" applyAlignment="1">
      <alignment horizontal="center" vertical="top" wrapText="1"/>
    </xf>
    <xf numFmtId="168" fontId="16" fillId="6" borderId="62" xfId="0" applyNumberFormat="1" applyFont="1" applyFill="1" applyBorder="1" applyAlignment="1">
      <alignment horizontal="center" vertical="top" wrapText="1"/>
    </xf>
    <xf numFmtId="0" fontId="10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21" fillId="5" borderId="0" xfId="0" applyFont="1" applyFill="1"/>
    <xf numFmtId="0" fontId="22" fillId="2" borderId="0" xfId="0" applyFont="1" applyFill="1" applyBorder="1"/>
    <xf numFmtId="0" fontId="22" fillId="5" borderId="25" xfId="0" applyFont="1" applyFill="1" applyBorder="1"/>
    <xf numFmtId="0" fontId="10" fillId="5" borderId="1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right"/>
    </xf>
    <xf numFmtId="0" fontId="8" fillId="5" borderId="1" xfId="0" applyFont="1" applyFill="1" applyBorder="1"/>
    <xf numFmtId="0" fontId="10" fillId="5" borderId="3" xfId="0" applyFont="1" applyFill="1" applyBorder="1" applyAlignment="1">
      <alignment horizontal="right"/>
    </xf>
    <xf numFmtId="0" fontId="8" fillId="5" borderId="4" xfId="0" applyFont="1" applyFill="1" applyBorder="1"/>
    <xf numFmtId="0" fontId="21" fillId="6" borderId="0" xfId="0" applyFont="1" applyFill="1" applyAlignment="1"/>
    <xf numFmtId="0" fontId="21" fillId="5" borderId="0" xfId="0" applyFont="1" applyFill="1" applyAlignment="1"/>
    <xf numFmtId="0" fontId="22" fillId="5" borderId="26" xfId="0" applyFont="1" applyFill="1" applyBorder="1"/>
    <xf numFmtId="0" fontId="8" fillId="5" borderId="5" xfId="0" applyFont="1" applyFill="1" applyBorder="1"/>
    <xf numFmtId="0" fontId="22" fillId="2" borderId="27" xfId="0" applyFont="1" applyFill="1" applyBorder="1"/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2" borderId="8" xfId="0" applyFont="1" applyFill="1" applyBorder="1"/>
    <xf numFmtId="0" fontId="8" fillId="5" borderId="0" xfId="0" applyFont="1" applyFill="1" applyAlignment="1">
      <alignment wrapText="1"/>
    </xf>
    <xf numFmtId="0" fontId="22" fillId="2" borderId="0" xfId="0" applyFont="1" applyFill="1" applyBorder="1" applyAlignment="1">
      <alignment wrapText="1"/>
    </xf>
    <xf numFmtId="0" fontId="22" fillId="2" borderId="27" xfId="0" applyFont="1" applyFill="1" applyBorder="1" applyAlignment="1">
      <alignment wrapText="1"/>
    </xf>
    <xf numFmtId="0" fontId="8" fillId="2" borderId="8" xfId="0" applyFont="1" applyFill="1" applyBorder="1" applyAlignment="1">
      <alignment horizontal="right" wrapText="1"/>
    </xf>
    <xf numFmtId="0" fontId="10" fillId="2" borderId="6" xfId="0" applyFont="1" applyFill="1" applyBorder="1" applyAlignment="1">
      <alignment horizontal="left" wrapText="1"/>
    </xf>
    <xf numFmtId="0" fontId="22" fillId="5" borderId="28" xfId="0" applyFont="1" applyFill="1" applyBorder="1" applyAlignment="1">
      <alignment wrapText="1"/>
    </xf>
    <xf numFmtId="0" fontId="10" fillId="5" borderId="9" xfId="0" applyFont="1" applyFill="1" applyBorder="1" applyAlignment="1">
      <alignment horizontal="left" wrapText="1"/>
    </xf>
    <xf numFmtId="0" fontId="8" fillId="2" borderId="12" xfId="0" applyFont="1" applyFill="1" applyBorder="1" applyAlignment="1">
      <alignment horizontal="right" wrapText="1"/>
    </xf>
    <xf numFmtId="0" fontId="22" fillId="2" borderId="8" xfId="0" applyFont="1" applyFill="1" applyBorder="1" applyAlignment="1">
      <alignment wrapText="1"/>
    </xf>
    <xf numFmtId="0" fontId="22" fillId="2" borderId="28" xfId="0" applyFont="1" applyFill="1" applyBorder="1" applyAlignment="1">
      <alignment wrapText="1"/>
    </xf>
    <xf numFmtId="0" fontId="10" fillId="2" borderId="6" xfId="2" applyNumberFormat="1" applyFont="1" applyFill="1" applyBorder="1" applyAlignment="1">
      <alignment horizontal="left" wrapText="1"/>
    </xf>
    <xf numFmtId="164" fontId="10" fillId="2" borderId="9" xfId="3" applyNumberFormat="1" applyFont="1" applyFill="1" applyBorder="1" applyAlignment="1">
      <alignment horizontal="left" vertical="top" wrapText="1"/>
    </xf>
    <xf numFmtId="165" fontId="10" fillId="2" borderId="6" xfId="1" applyNumberFormat="1" applyFont="1" applyFill="1" applyBorder="1" applyAlignment="1">
      <alignment horizontal="left" vertical="top" wrapText="1"/>
    </xf>
    <xf numFmtId="165" fontId="10" fillId="2" borderId="6" xfId="3" applyNumberFormat="1" applyFont="1" applyFill="1" applyBorder="1" applyAlignment="1">
      <alignment horizontal="left" vertical="top" wrapText="1"/>
    </xf>
    <xf numFmtId="10" fontId="10" fillId="2" borderId="6" xfId="1" applyNumberFormat="1" applyFont="1" applyFill="1" applyBorder="1" applyAlignment="1">
      <alignment horizontal="left" vertical="top" wrapText="1"/>
    </xf>
    <xf numFmtId="10" fontId="8" fillId="2" borderId="0" xfId="0" applyNumberFormat="1" applyFont="1" applyFill="1" applyBorder="1" applyAlignment="1">
      <alignment horizontal="right" vertical="top" wrapText="1"/>
    </xf>
    <xf numFmtId="10" fontId="8" fillId="2" borderId="7" xfId="0" applyNumberFormat="1" applyFont="1" applyFill="1" applyBorder="1" applyAlignment="1">
      <alignment horizontal="right" vertical="top" wrapText="1"/>
    </xf>
    <xf numFmtId="10" fontId="10" fillId="2" borderId="6" xfId="1" applyNumberFormat="1" applyFont="1" applyFill="1" applyBorder="1" applyAlignment="1">
      <alignment horizontal="left" wrapText="1"/>
    </xf>
    <xf numFmtId="167" fontId="10" fillId="2" borderId="6" xfId="2" applyNumberFormat="1" applyFont="1" applyFill="1" applyBorder="1" applyAlignment="1">
      <alignment horizontal="left" vertical="top" wrapText="1"/>
    </xf>
    <xf numFmtId="168" fontId="10" fillId="2" borderId="6" xfId="2" applyNumberFormat="1" applyFont="1" applyFill="1" applyBorder="1" applyAlignment="1">
      <alignment horizontal="left" vertical="top" wrapText="1"/>
    </xf>
    <xf numFmtId="172" fontId="8" fillId="2" borderId="0" xfId="0" applyNumberFormat="1" applyFont="1" applyFill="1" applyBorder="1" applyAlignment="1">
      <alignment horizontal="right" vertical="top" wrapText="1"/>
    </xf>
    <xf numFmtId="172" fontId="8" fillId="2" borderId="6" xfId="0" applyNumberFormat="1" applyFont="1" applyFill="1" applyBorder="1" applyAlignment="1">
      <alignment horizontal="right" vertical="top" wrapText="1"/>
    </xf>
    <xf numFmtId="172" fontId="8" fillId="2" borderId="7" xfId="0" applyNumberFormat="1" applyFont="1" applyFill="1" applyBorder="1" applyAlignment="1">
      <alignment horizontal="right" vertical="top" wrapText="1"/>
    </xf>
    <xf numFmtId="164" fontId="10" fillId="2" borderId="6" xfId="2" applyNumberFormat="1" applyFont="1" applyFill="1" applyBorder="1" applyAlignment="1">
      <alignment horizontal="left" vertical="top" wrapText="1"/>
    </xf>
    <xf numFmtId="168" fontId="8" fillId="2" borderId="6" xfId="0" applyNumberFormat="1" applyFont="1" applyFill="1" applyBorder="1" applyAlignment="1">
      <alignment horizontal="right" vertical="top" wrapText="1"/>
    </xf>
    <xf numFmtId="0" fontId="22" fillId="5" borderId="29" xfId="0" applyFont="1" applyFill="1" applyBorder="1" applyAlignment="1">
      <alignment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15" xfId="0" applyFont="1" applyFill="1" applyBorder="1" applyAlignment="1">
      <alignment horizontal="right" vertical="top" wrapText="1"/>
    </xf>
    <xf numFmtId="0" fontId="8" fillId="2" borderId="16" xfId="0" applyFont="1" applyFill="1" applyBorder="1" applyAlignment="1">
      <alignment horizontal="right" wrapText="1"/>
    </xf>
    <xf numFmtId="8" fontId="10" fillId="2" borderId="6" xfId="3" applyNumberFormat="1" applyFont="1" applyFill="1" applyBorder="1" applyAlignment="1">
      <alignment horizontal="left" vertical="top" wrapText="1"/>
    </xf>
    <xf numFmtId="0" fontId="22" fillId="2" borderId="30" xfId="0" applyFont="1" applyFill="1" applyBorder="1" applyAlignment="1">
      <alignment wrapText="1"/>
    </xf>
    <xf numFmtId="0" fontId="8" fillId="2" borderId="17" xfId="0" applyFont="1" applyFill="1" applyBorder="1" applyAlignment="1">
      <alignment horizontal="right" vertical="top" wrapText="1"/>
    </xf>
    <xf numFmtId="165" fontId="8" fillId="2" borderId="18" xfId="0" applyNumberFormat="1" applyFont="1" applyFill="1" applyBorder="1" applyAlignment="1">
      <alignment horizontal="right" vertical="top" wrapText="1"/>
    </xf>
    <xf numFmtId="165" fontId="8" fillId="2" borderId="19" xfId="0" applyNumberFormat="1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wrapText="1"/>
    </xf>
    <xf numFmtId="0" fontId="22" fillId="2" borderId="21" xfId="0" applyFont="1" applyFill="1" applyBorder="1" applyAlignment="1">
      <alignment wrapText="1"/>
    </xf>
    <xf numFmtId="0" fontId="10" fillId="2" borderId="21" xfId="2" applyNumberFormat="1" applyFont="1" applyFill="1" applyBorder="1" applyAlignment="1">
      <alignment horizontal="left" wrapText="1"/>
    </xf>
    <xf numFmtId="0" fontId="8" fillId="2" borderId="21" xfId="0" applyFont="1" applyFill="1" applyBorder="1" applyAlignment="1">
      <alignment wrapText="1"/>
    </xf>
    <xf numFmtId="165" fontId="8" fillId="2" borderId="21" xfId="0" applyNumberFormat="1" applyFont="1" applyFill="1" applyBorder="1" applyAlignment="1">
      <alignment horizontal="right" wrapText="1"/>
    </xf>
    <xf numFmtId="0" fontId="8" fillId="2" borderId="21" xfId="0" applyFont="1" applyFill="1" applyBorder="1" applyAlignment="1">
      <alignment horizontal="right" wrapText="1"/>
    </xf>
    <xf numFmtId="0" fontId="10" fillId="2" borderId="0" xfId="2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165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23" fillId="3" borderId="0" xfId="2" applyNumberFormat="1" applyFont="1" applyFill="1" applyBorder="1"/>
    <xf numFmtId="0" fontId="8" fillId="3" borderId="0" xfId="0" applyFont="1" applyFill="1"/>
    <xf numFmtId="0" fontId="8" fillId="2" borderId="0" xfId="0" applyFont="1" applyFill="1"/>
    <xf numFmtId="0" fontId="8" fillId="5" borderId="0" xfId="0" applyFont="1" applyFill="1" applyAlignment="1">
      <alignment horizontal="left" wrapText="1"/>
    </xf>
    <xf numFmtId="0" fontId="24" fillId="2" borderId="0" xfId="0" applyFont="1" applyFill="1" applyAlignment="1">
      <alignment horizontal="right" vertical="top" wrapText="1"/>
    </xf>
    <xf numFmtId="4" fontId="8" fillId="2" borderId="0" xfId="0" applyNumberFormat="1" applyFont="1" applyFill="1" applyAlignment="1">
      <alignment horizontal="right"/>
    </xf>
    <xf numFmtId="0" fontId="24" fillId="2" borderId="31" xfId="0" applyFont="1" applyFill="1" applyBorder="1" applyAlignment="1">
      <alignment horizontal="right" vertical="top" wrapText="1"/>
    </xf>
    <xf numFmtId="0" fontId="8" fillId="2" borderId="0" xfId="0" applyFont="1" applyFill="1" applyAlignment="1">
      <alignment horizontal="right"/>
    </xf>
    <xf numFmtId="0" fontId="8" fillId="2" borderId="31" xfId="0" applyFont="1" applyFill="1" applyBorder="1" applyAlignment="1">
      <alignment horizontal="left"/>
    </xf>
    <xf numFmtId="0" fontId="8" fillId="2" borderId="31" xfId="0" applyFont="1" applyFill="1" applyBorder="1"/>
    <xf numFmtId="1" fontId="8" fillId="2" borderId="31" xfId="0" applyNumberFormat="1" applyFont="1" applyFill="1" applyBorder="1" applyAlignment="1">
      <alignment horizontal="right"/>
    </xf>
    <xf numFmtId="173" fontId="24" fillId="2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Alignment="1">
      <alignment horizontal="right"/>
    </xf>
    <xf numFmtId="0" fontId="24" fillId="5" borderId="0" xfId="0" applyFont="1" applyFill="1" applyAlignment="1">
      <alignment horizontal="right" vertical="top" wrapText="1"/>
    </xf>
    <xf numFmtId="0" fontId="25" fillId="5" borderId="0" xfId="0" applyFont="1" applyFill="1" applyAlignment="1">
      <alignment horizontal="left" vertical="top" wrapText="1"/>
    </xf>
    <xf numFmtId="0" fontId="15" fillId="2" borderId="27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right" vertical="center" wrapText="1"/>
    </xf>
    <xf numFmtId="0" fontId="16" fillId="2" borderId="27" xfId="0" applyFont="1" applyFill="1" applyBorder="1" applyAlignment="1">
      <alignment horizontal="right" vertical="top" wrapText="1"/>
    </xf>
    <xf numFmtId="0" fontId="16" fillId="2" borderId="11" xfId="0" applyFont="1" applyFill="1" applyBorder="1" applyAlignment="1">
      <alignment horizontal="right" vertical="top" wrapText="1"/>
    </xf>
    <xf numFmtId="0" fontId="16" fillId="2" borderId="12" xfId="0" applyFont="1" applyFill="1" applyBorder="1" applyAlignment="1">
      <alignment horizontal="right" vertical="center" wrapText="1"/>
    </xf>
    <xf numFmtId="167" fontId="16" fillId="2" borderId="8" xfId="0" applyNumberFormat="1" applyFont="1" applyFill="1" applyBorder="1" applyAlignment="1">
      <alignment horizontal="right" vertical="center" wrapText="1"/>
    </xf>
    <xf numFmtId="167" fontId="16" fillId="2" borderId="46" xfId="0" applyNumberFormat="1" applyFont="1" applyFill="1" applyBorder="1" applyAlignment="1">
      <alignment horizontal="right" vertical="center" wrapText="1"/>
    </xf>
    <xf numFmtId="167" fontId="16" fillId="2" borderId="27" xfId="0" quotePrefix="1" applyNumberFormat="1" applyFont="1" applyFill="1" applyBorder="1" applyAlignment="1">
      <alignment horizontal="right" vertical="top" wrapText="1"/>
    </xf>
    <xf numFmtId="167" fontId="16" fillId="2" borderId="35" xfId="0" quotePrefix="1" applyNumberFormat="1" applyFont="1" applyFill="1" applyBorder="1" applyAlignment="1">
      <alignment horizontal="right" vertical="top" wrapText="1"/>
    </xf>
    <xf numFmtId="0" fontId="15" fillId="2" borderId="42" xfId="0" applyFont="1" applyFill="1" applyBorder="1" applyAlignment="1">
      <alignment horizontal="left" vertical="top" wrapText="1"/>
    </xf>
    <xf numFmtId="0" fontId="15" fillId="2" borderId="27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top" wrapText="1"/>
    </xf>
    <xf numFmtId="0" fontId="10" fillId="2" borderId="27" xfId="3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167" fontId="16" fillId="2" borderId="12" xfId="0" applyNumberFormat="1" applyFont="1" applyFill="1" applyBorder="1" applyAlignment="1">
      <alignment horizontal="right" vertical="center" wrapText="1"/>
    </xf>
    <xf numFmtId="0" fontId="15" fillId="6" borderId="47" xfId="0" applyFont="1" applyFill="1" applyBorder="1" applyAlignment="1">
      <alignment horizontal="left" vertical="top" wrapText="1"/>
    </xf>
    <xf numFmtId="167" fontId="16" fillId="2" borderId="38" xfId="0" applyNumberFormat="1" applyFont="1" applyFill="1" applyBorder="1" applyAlignment="1">
      <alignment horizontal="right" vertical="center" wrapText="1"/>
    </xf>
    <xf numFmtId="0" fontId="15" fillId="2" borderId="48" xfId="0" applyFont="1" applyFill="1" applyBorder="1" applyAlignment="1">
      <alignment horizontal="left" vertical="center" wrapText="1"/>
    </xf>
    <xf numFmtId="167" fontId="16" fillId="2" borderId="51" xfId="0" applyNumberFormat="1" applyFont="1" applyFill="1" applyBorder="1" applyAlignment="1">
      <alignment horizontal="right" vertical="center" wrapText="1"/>
    </xf>
    <xf numFmtId="167" fontId="16" fillId="2" borderId="27" xfId="0" quotePrefix="1" applyNumberFormat="1" applyFont="1" applyFill="1" applyBorder="1" applyAlignment="1">
      <alignment horizontal="center" vertical="top" wrapText="1"/>
    </xf>
    <xf numFmtId="167" fontId="16" fillId="2" borderId="35" xfId="0" quotePrefix="1" applyNumberFormat="1" applyFont="1" applyFill="1" applyBorder="1" applyAlignment="1">
      <alignment horizontal="center" vertical="top" wrapText="1"/>
    </xf>
    <xf numFmtId="0" fontId="15" fillId="2" borderId="27" xfId="0" applyFont="1" applyFill="1" applyBorder="1" applyAlignment="1">
      <alignment horizontal="center" vertical="top" wrapText="1"/>
    </xf>
    <xf numFmtId="0" fontId="15" fillId="2" borderId="53" xfId="0" applyFont="1" applyFill="1" applyBorder="1" applyAlignment="1">
      <alignment horizontal="center" vertical="top" wrapText="1"/>
    </xf>
    <xf numFmtId="0" fontId="15" fillId="2" borderId="54" xfId="0" applyFont="1" applyFill="1" applyBorder="1" applyAlignment="1">
      <alignment horizontal="center" vertical="top" wrapText="1"/>
    </xf>
    <xf numFmtId="167" fontId="16" fillId="2" borderId="57" xfId="0" applyNumberFormat="1" applyFont="1" applyFill="1" applyBorder="1" applyAlignment="1">
      <alignment horizontal="right" vertical="center" wrapText="1"/>
    </xf>
    <xf numFmtId="49" fontId="22" fillId="2" borderId="0" xfId="0" applyNumberFormat="1" applyFont="1" applyFill="1" applyBorder="1" applyAlignment="1">
      <alignment wrapText="1"/>
    </xf>
    <xf numFmtId="49" fontId="22" fillId="2" borderId="27" xfId="0" applyNumberFormat="1" applyFont="1" applyFill="1" applyBorder="1" applyAlignment="1">
      <alignment wrapText="1"/>
    </xf>
    <xf numFmtId="49" fontId="10" fillId="2" borderId="6" xfId="2" applyNumberFormat="1" applyFont="1" applyFill="1" applyBorder="1" applyAlignment="1">
      <alignment horizontal="left" vertical="top" wrapText="1"/>
    </xf>
    <xf numFmtId="49" fontId="8" fillId="2" borderId="0" xfId="0" quotePrefix="1" applyNumberFormat="1" applyFont="1" applyFill="1" applyBorder="1" applyAlignment="1">
      <alignment horizontal="right" vertical="top" wrapText="1"/>
    </xf>
    <xf numFmtId="49" fontId="8" fillId="2" borderId="6" xfId="0" applyNumberFormat="1" applyFont="1" applyFill="1" applyBorder="1" applyAlignment="1">
      <alignment horizontal="right" vertical="top" wrapText="1"/>
    </xf>
    <xf numFmtId="49" fontId="8" fillId="2" borderId="0" xfId="0" applyNumberFormat="1" applyFont="1" applyFill="1" applyBorder="1" applyAlignment="1">
      <alignment horizontal="right" vertical="top" wrapText="1"/>
    </xf>
    <xf numFmtId="49" fontId="8" fillId="2" borderId="7" xfId="0" applyNumberFormat="1" applyFont="1" applyFill="1" applyBorder="1" applyAlignment="1">
      <alignment horizontal="right" vertical="top" wrapText="1"/>
    </xf>
    <xf numFmtId="49" fontId="8" fillId="2" borderId="8" xfId="0" applyNumberFormat="1" applyFont="1" applyFill="1" applyBorder="1" applyAlignment="1">
      <alignment horizontal="right" wrapText="1"/>
    </xf>
    <xf numFmtId="49" fontId="8" fillId="6" borderId="0" xfId="0" applyNumberFormat="1" applyFont="1" applyFill="1" applyAlignment="1"/>
    <xf numFmtId="49" fontId="8" fillId="5" borderId="0" xfId="0" applyNumberFormat="1" applyFont="1" applyFill="1" applyAlignment="1"/>
    <xf numFmtId="49" fontId="8" fillId="5" borderId="0" xfId="0" applyNumberFormat="1" applyFont="1" applyFill="1" applyAlignment="1">
      <alignment wrapText="1"/>
    </xf>
    <xf numFmtId="0" fontId="7" fillId="7" borderId="24" xfId="0" applyFont="1" applyFill="1" applyBorder="1" applyAlignment="1">
      <alignment horizontal="right" vertical="center" wrapText="1"/>
    </xf>
    <xf numFmtId="0" fontId="15" fillId="4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 vertical="top" wrapText="1"/>
    </xf>
    <xf numFmtId="175" fontId="11" fillId="9" borderId="0" xfId="0" applyNumberFormat="1" applyFont="1" applyFill="1" applyAlignment="1">
      <alignment horizontal="right" vertical="center"/>
    </xf>
    <xf numFmtId="0" fontId="16" fillId="2" borderId="0" xfId="0" applyFont="1" applyFill="1" applyAlignment="1">
      <alignment horizontal="right" vertical="top" wrapText="1"/>
    </xf>
    <xf numFmtId="0" fontId="16" fillId="2" borderId="58" xfId="0" applyFont="1" applyFill="1" applyBorder="1" applyAlignment="1">
      <alignment horizontal="right" vertical="top" wrapText="1"/>
    </xf>
    <xf numFmtId="0" fontId="16" fillId="2" borderId="52" xfId="0" applyFont="1" applyFill="1" applyBorder="1" applyAlignment="1">
      <alignment horizontal="right" vertical="top" wrapText="1"/>
    </xf>
    <xf numFmtId="167" fontId="16" fillId="2" borderId="0" xfId="0" quotePrefix="1" applyNumberFormat="1" applyFont="1" applyFill="1" applyAlignment="1">
      <alignment horizontal="right" vertical="top" wrapText="1"/>
    </xf>
    <xf numFmtId="168" fontId="16" fillId="2" borderId="52" xfId="0" applyNumberFormat="1" applyFont="1" applyFill="1" applyBorder="1" applyAlignment="1">
      <alignment horizontal="right" vertical="top" wrapText="1"/>
    </xf>
    <xf numFmtId="168" fontId="16" fillId="0" borderId="35" xfId="0" applyNumberFormat="1" applyFont="1" applyBorder="1" applyAlignment="1">
      <alignment horizontal="right" vertical="top" wrapText="1"/>
    </xf>
    <xf numFmtId="0" fontId="15" fillId="2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6" fillId="0" borderId="35" xfId="0" applyFont="1" applyBorder="1" applyAlignment="1">
      <alignment horizontal="right" vertical="top" wrapText="1"/>
    </xf>
    <xf numFmtId="168" fontId="16" fillId="2" borderId="64" xfId="0" applyNumberFormat="1" applyFont="1" applyFill="1" applyBorder="1" applyAlignment="1">
      <alignment horizontal="right" vertical="top" wrapText="1"/>
    </xf>
    <xf numFmtId="0" fontId="10" fillId="2" borderId="0" xfId="3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16" fillId="2" borderId="13" xfId="0" applyFont="1" applyFill="1" applyBorder="1" applyAlignment="1">
      <alignment horizontal="right" vertical="top" wrapText="1"/>
    </xf>
    <xf numFmtId="167" fontId="16" fillId="2" borderId="0" xfId="0" quotePrefix="1" applyNumberFormat="1" applyFont="1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16" fillId="2" borderId="52" xfId="0" applyFont="1" applyFill="1" applyBorder="1" applyAlignment="1">
      <alignment horizontal="center" vertical="top" wrapText="1"/>
    </xf>
    <xf numFmtId="0" fontId="16" fillId="6" borderId="7" xfId="0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167" fontId="16" fillId="2" borderId="0" xfId="0" applyNumberFormat="1" applyFont="1" applyFill="1" applyAlignment="1">
      <alignment horizontal="right" vertical="top" wrapText="1"/>
    </xf>
    <xf numFmtId="0" fontId="27" fillId="10" borderId="65" xfId="0" applyFont="1" applyFill="1" applyBorder="1" applyAlignment="1">
      <alignment horizontal="left" vertical="center" wrapText="1"/>
    </xf>
    <xf numFmtId="0" fontId="27" fillId="10" borderId="66" xfId="0" applyFont="1" applyFill="1" applyBorder="1" applyAlignment="1">
      <alignment horizontal="left" vertical="center" wrapText="1"/>
    </xf>
    <xf numFmtId="0" fontId="28" fillId="11" borderId="67" xfId="0" applyFont="1" applyFill="1" applyBorder="1" applyAlignment="1">
      <alignment horizontal="right" vertical="center" wrapText="1"/>
    </xf>
    <xf numFmtId="0" fontId="27" fillId="11" borderId="66" xfId="0" applyFont="1" applyFill="1" applyBorder="1" applyAlignment="1">
      <alignment horizontal="left" vertical="center" wrapText="1"/>
    </xf>
    <xf numFmtId="0" fontId="29" fillId="11" borderId="67" xfId="0" applyFont="1" applyFill="1" applyBorder="1" applyAlignment="1">
      <alignment horizontal="right" vertical="top" wrapText="1"/>
    </xf>
    <xf numFmtId="0" fontId="29" fillId="11" borderId="68" xfId="0" applyFont="1" applyFill="1" applyBorder="1" applyAlignment="1">
      <alignment horizontal="right" vertical="top" wrapText="1"/>
    </xf>
    <xf numFmtId="0" fontId="29" fillId="11" borderId="69" xfId="0" applyFont="1" applyFill="1" applyBorder="1" applyAlignment="1">
      <alignment horizontal="right" vertical="center" wrapText="1"/>
    </xf>
    <xf numFmtId="0" fontId="30" fillId="11" borderId="0" xfId="0" applyFont="1" applyFill="1" applyAlignment="1">
      <alignment horizontal="right" vertical="center"/>
    </xf>
    <xf numFmtId="0" fontId="30" fillId="10" borderId="0" xfId="0" applyFont="1" applyFill="1" applyAlignment="1">
      <alignment horizontal="right" vertical="center"/>
    </xf>
    <xf numFmtId="0" fontId="29" fillId="11" borderId="70" xfId="0" applyFont="1" applyFill="1" applyBorder="1" applyAlignment="1">
      <alignment horizontal="right" vertical="top" wrapText="1"/>
    </xf>
    <xf numFmtId="0" fontId="29" fillId="11" borderId="0" xfId="0" applyFont="1" applyFill="1" applyAlignment="1">
      <alignment horizontal="right" vertical="top" wrapText="1"/>
    </xf>
    <xf numFmtId="0" fontId="29" fillId="11" borderId="71" xfId="0" applyFont="1" applyFill="1" applyBorder="1" applyAlignment="1">
      <alignment horizontal="right" vertical="top" wrapText="1"/>
    </xf>
    <xf numFmtId="0" fontId="29" fillId="11" borderId="72" xfId="0" applyFont="1" applyFill="1" applyBorder="1" applyAlignment="1">
      <alignment horizontal="right" vertical="top" wrapText="1"/>
    </xf>
    <xf numFmtId="0" fontId="29" fillId="11" borderId="73" xfId="0" applyFont="1" applyFill="1" applyBorder="1" applyAlignment="1">
      <alignment horizontal="right" vertical="top" wrapText="1"/>
    </xf>
    <xf numFmtId="0" fontId="29" fillId="11" borderId="74" xfId="0" applyFont="1" applyFill="1" applyBorder="1" applyAlignment="1">
      <alignment horizontal="right" vertical="center" wrapText="1"/>
    </xf>
    <xf numFmtId="0" fontId="31" fillId="11" borderId="70" xfId="0" applyFont="1" applyFill="1" applyBorder="1" applyAlignment="1">
      <alignment horizontal="left" vertical="top" wrapText="1"/>
    </xf>
    <xf numFmtId="0" fontId="31" fillId="11" borderId="0" xfId="0" applyFont="1" applyFill="1" applyAlignment="1">
      <alignment horizontal="left" vertical="top" wrapText="1"/>
    </xf>
    <xf numFmtId="167" fontId="29" fillId="11" borderId="71" xfId="0" applyNumberFormat="1" applyFont="1" applyFill="1" applyBorder="1" applyAlignment="1">
      <alignment horizontal="right" vertical="top" wrapText="1"/>
    </xf>
    <xf numFmtId="167" fontId="29" fillId="11" borderId="73" xfId="0" applyNumberFormat="1" applyFont="1" applyFill="1" applyBorder="1" applyAlignment="1">
      <alignment horizontal="right" vertical="top" wrapText="1"/>
    </xf>
    <xf numFmtId="167" fontId="29" fillId="11" borderId="74" xfId="0" applyNumberFormat="1" applyFont="1" applyFill="1" applyBorder="1" applyAlignment="1">
      <alignment horizontal="right" vertical="center" wrapText="1"/>
    </xf>
    <xf numFmtId="0" fontId="32" fillId="11" borderId="0" xfId="0" applyFont="1" applyFill="1" applyAlignment="1">
      <alignment horizontal="left" vertical="top" wrapText="1"/>
    </xf>
    <xf numFmtId="2" fontId="31" fillId="11" borderId="71" xfId="0" applyNumberFormat="1" applyFont="1" applyFill="1" applyBorder="1" applyAlignment="1">
      <alignment horizontal="right" vertical="top" wrapText="1"/>
    </xf>
    <xf numFmtId="2" fontId="29" fillId="11" borderId="72" xfId="0" applyNumberFormat="1" applyFont="1" applyFill="1" applyBorder="1" applyAlignment="1">
      <alignment horizontal="right" vertical="top" wrapText="1"/>
    </xf>
    <xf numFmtId="167" fontId="29" fillId="11" borderId="77" xfId="0" applyNumberFormat="1" applyFont="1" applyFill="1" applyBorder="1" applyAlignment="1">
      <alignment horizontal="right" vertical="center" wrapText="1"/>
    </xf>
    <xf numFmtId="0" fontId="28" fillId="12" borderId="67" xfId="0" applyFont="1" applyFill="1" applyBorder="1" applyAlignment="1">
      <alignment horizontal="right" vertical="center" wrapText="1"/>
    </xf>
    <xf numFmtId="167" fontId="29" fillId="11" borderId="70" xfId="0" quotePrefix="1" applyNumberFormat="1" applyFont="1" applyFill="1" applyBorder="1" applyAlignment="1">
      <alignment horizontal="right" vertical="top" wrapText="1"/>
    </xf>
    <xf numFmtId="167" fontId="29" fillId="11" borderId="0" xfId="0" quotePrefix="1" applyNumberFormat="1" applyFont="1" applyFill="1" applyAlignment="1">
      <alignment horizontal="right" vertical="top" wrapText="1"/>
    </xf>
    <xf numFmtId="167" fontId="29" fillId="12" borderId="71" xfId="0" quotePrefix="1" applyNumberFormat="1" applyFont="1" applyFill="1" applyBorder="1" applyAlignment="1">
      <alignment horizontal="right" vertical="top" wrapText="1"/>
    </xf>
    <xf numFmtId="0" fontId="33" fillId="11" borderId="72" xfId="0" applyFont="1" applyFill="1" applyBorder="1" applyAlignment="1">
      <alignment horizontal="right" vertical="top" wrapText="1"/>
    </xf>
    <xf numFmtId="0" fontId="30" fillId="12" borderId="0" xfId="0" applyFont="1" applyFill="1" applyAlignment="1">
      <alignment horizontal="left" vertical="center"/>
    </xf>
    <xf numFmtId="0" fontId="30" fillId="12" borderId="0" xfId="0" applyFont="1" applyFill="1" applyAlignment="1">
      <alignment horizontal="right" vertical="center"/>
    </xf>
    <xf numFmtId="0" fontId="29" fillId="12" borderId="71" xfId="0" applyFont="1" applyFill="1" applyBorder="1" applyAlignment="1">
      <alignment horizontal="right" vertical="top" wrapText="1"/>
    </xf>
    <xf numFmtId="168" fontId="29" fillId="11" borderId="78" xfId="0" applyNumberFormat="1" applyFont="1" applyFill="1" applyBorder="1" applyAlignment="1">
      <alignment horizontal="right" vertical="top" wrapText="1"/>
    </xf>
    <xf numFmtId="168" fontId="29" fillId="11" borderId="79" xfId="0" applyNumberFormat="1" applyFont="1" applyFill="1" applyBorder="1" applyAlignment="1">
      <alignment horizontal="right" vertical="top" wrapText="1"/>
    </xf>
    <xf numFmtId="168" fontId="29" fillId="11" borderId="73" xfId="0" applyNumberFormat="1" applyFont="1" applyFill="1" applyBorder="1" applyAlignment="1">
      <alignment horizontal="right" vertical="top" wrapText="1"/>
    </xf>
    <xf numFmtId="168" fontId="34" fillId="12" borderId="0" xfId="4" applyNumberFormat="1" applyFont="1" applyFill="1" applyAlignment="1">
      <alignment horizontal="right" vertical="center"/>
    </xf>
    <xf numFmtId="0" fontId="31" fillId="11" borderId="80" xfId="0" applyFont="1" applyFill="1" applyBorder="1" applyAlignment="1">
      <alignment horizontal="left" vertical="top" wrapText="1"/>
    </xf>
    <xf numFmtId="0" fontId="29" fillId="11" borderId="81" xfId="0" applyFont="1" applyFill="1" applyBorder="1" applyAlignment="1">
      <alignment horizontal="left" vertical="top" wrapText="1"/>
    </xf>
    <xf numFmtId="0" fontId="29" fillId="12" borderId="75" xfId="0" applyFont="1" applyFill="1" applyBorder="1" applyAlignment="1">
      <alignment horizontal="right" vertical="top" wrapText="1"/>
    </xf>
    <xf numFmtId="0" fontId="29" fillId="11" borderId="82" xfId="0" applyFont="1" applyFill="1" applyBorder="1" applyAlignment="1">
      <alignment horizontal="right" vertical="top" wrapText="1"/>
    </xf>
    <xf numFmtId="168" fontId="29" fillId="11" borderId="68" xfId="0" applyNumberFormat="1" applyFont="1" applyFill="1" applyBorder="1" applyAlignment="1">
      <alignment horizontal="right" vertical="top" wrapText="1"/>
    </xf>
    <xf numFmtId="168" fontId="35" fillId="12" borderId="0" xfId="0" applyNumberFormat="1" applyFont="1" applyFill="1" applyAlignment="1">
      <alignment horizontal="left" vertical="center"/>
    </xf>
    <xf numFmtId="168" fontId="30" fillId="12" borderId="0" xfId="4" applyNumberFormat="1" applyFont="1" applyFill="1" applyAlignment="1">
      <alignment horizontal="right" vertical="center"/>
    </xf>
    <xf numFmtId="168" fontId="29" fillId="11" borderId="71" xfId="0" applyNumberFormat="1" applyFont="1" applyFill="1" applyBorder="1" applyAlignment="1">
      <alignment horizontal="right" vertical="top" wrapText="1"/>
    </xf>
    <xf numFmtId="168" fontId="29" fillId="11" borderId="84" xfId="0" applyNumberFormat="1" applyFont="1" applyFill="1" applyBorder="1" applyAlignment="1">
      <alignment horizontal="right" vertical="top" wrapText="1"/>
    </xf>
    <xf numFmtId="3" fontId="29" fillId="11" borderId="77" xfId="0" applyNumberFormat="1" applyFont="1" applyFill="1" applyBorder="1" applyAlignment="1">
      <alignment horizontal="right" vertical="center" wrapText="1"/>
    </xf>
    <xf numFmtId="168" fontId="29" fillId="0" borderId="71" xfId="0" applyNumberFormat="1" applyFont="1" applyBorder="1" applyAlignment="1">
      <alignment horizontal="right" vertical="top" wrapText="1"/>
    </xf>
    <xf numFmtId="0" fontId="31" fillId="11" borderId="70" xfId="0" applyFont="1" applyFill="1" applyBorder="1" applyAlignment="1">
      <alignment horizontal="left" vertical="center" wrapText="1"/>
    </xf>
    <xf numFmtId="0" fontId="32" fillId="11" borderId="0" xfId="0" applyFont="1" applyFill="1" applyAlignment="1">
      <alignment horizontal="left" vertical="center" wrapText="1"/>
    </xf>
    <xf numFmtId="165" fontId="31" fillId="11" borderId="71" xfId="0" applyNumberFormat="1" applyFont="1" applyFill="1" applyBorder="1" applyAlignment="1">
      <alignment horizontal="right" vertical="center" wrapText="1"/>
    </xf>
    <xf numFmtId="164" fontId="29" fillId="11" borderId="72" xfId="0" applyNumberFormat="1" applyFont="1" applyFill="1" applyBorder="1" applyAlignment="1">
      <alignment horizontal="right" vertical="center" wrapText="1"/>
    </xf>
    <xf numFmtId="0" fontId="27" fillId="11" borderId="71" xfId="0" applyFont="1" applyFill="1" applyBorder="1" applyAlignment="1">
      <alignment horizontal="right" vertical="center" wrapText="1"/>
    </xf>
    <xf numFmtId="0" fontId="27" fillId="11" borderId="0" xfId="0" applyFont="1" applyFill="1" applyAlignment="1">
      <alignment horizontal="left" vertical="center" wrapText="1"/>
    </xf>
    <xf numFmtId="167" fontId="29" fillId="11" borderId="71" xfId="0" quotePrefix="1" applyNumberFormat="1" applyFont="1" applyFill="1" applyBorder="1" applyAlignment="1">
      <alignment horizontal="right" vertical="top" wrapText="1"/>
    </xf>
    <xf numFmtId="0" fontId="29" fillId="0" borderId="71" xfId="0" applyFont="1" applyBorder="1" applyAlignment="1">
      <alignment horizontal="right" vertical="top" wrapText="1"/>
    </xf>
    <xf numFmtId="0" fontId="32" fillId="11" borderId="81" xfId="0" applyFont="1" applyFill="1" applyBorder="1" applyAlignment="1">
      <alignment horizontal="left" vertical="top" wrapText="1"/>
    </xf>
    <xf numFmtId="170" fontId="29" fillId="11" borderId="75" xfId="0" applyNumberFormat="1" applyFont="1" applyFill="1" applyBorder="1" applyAlignment="1">
      <alignment horizontal="right" vertical="top" wrapText="1"/>
    </xf>
    <xf numFmtId="168" fontId="29" fillId="11" borderId="83" xfId="0" applyNumberFormat="1" applyFont="1" applyFill="1" applyBorder="1" applyAlignment="1">
      <alignment horizontal="right" vertical="top" wrapText="1"/>
    </xf>
    <xf numFmtId="168" fontId="29" fillId="11" borderId="85" xfId="0" applyNumberFormat="1" applyFont="1" applyFill="1" applyBorder="1" applyAlignment="1">
      <alignment horizontal="right" vertical="top" wrapText="1"/>
    </xf>
    <xf numFmtId="168" fontId="29" fillId="11" borderId="76" xfId="0" applyNumberFormat="1" applyFont="1" applyFill="1" applyBorder="1" applyAlignment="1">
      <alignment horizontal="right" vertical="top" wrapText="1"/>
    </xf>
    <xf numFmtId="3" fontId="29" fillId="11" borderId="71" xfId="0" applyNumberFormat="1" applyFont="1" applyFill="1" applyBorder="1" applyAlignment="1">
      <alignment horizontal="right" vertical="top" wrapText="1"/>
    </xf>
    <xf numFmtId="0" fontId="31" fillId="11" borderId="81" xfId="0" applyFont="1" applyFill="1" applyBorder="1" applyAlignment="1">
      <alignment horizontal="left" vertical="top" wrapText="1"/>
    </xf>
    <xf numFmtId="0" fontId="29" fillId="11" borderId="75" xfId="0" applyFont="1" applyFill="1" applyBorder="1" applyAlignment="1">
      <alignment horizontal="right" vertical="top" wrapText="1"/>
    </xf>
    <xf numFmtId="0" fontId="31" fillId="11" borderId="65" xfId="0" applyFont="1" applyFill="1" applyBorder="1" applyAlignment="1">
      <alignment horizontal="left" vertical="top" wrapText="1"/>
    </xf>
    <xf numFmtId="0" fontId="31" fillId="11" borderId="66" xfId="0" applyFont="1" applyFill="1" applyBorder="1" applyAlignment="1">
      <alignment horizontal="left" vertical="top" wrapText="1"/>
    </xf>
    <xf numFmtId="0" fontId="29" fillId="11" borderId="86" xfId="0" applyFont="1" applyFill="1" applyBorder="1" applyAlignment="1">
      <alignment horizontal="right" vertical="top" wrapText="1"/>
    </xf>
    <xf numFmtId="167" fontId="29" fillId="11" borderId="69" xfId="0" applyNumberFormat="1" applyFont="1" applyFill="1" applyBorder="1" applyAlignment="1">
      <alignment horizontal="right" vertical="center" wrapText="1"/>
    </xf>
    <xf numFmtId="0" fontId="31" fillId="11" borderId="87" xfId="0" applyFont="1" applyFill="1" applyBorder="1" applyAlignment="1">
      <alignment horizontal="left" vertical="top" wrapText="1"/>
    </xf>
    <xf numFmtId="0" fontId="31" fillId="11" borderId="88" xfId="0" applyFont="1" applyFill="1" applyBorder="1" applyAlignment="1">
      <alignment horizontal="left" vertical="top" wrapText="1"/>
    </xf>
    <xf numFmtId="0" fontId="29" fillId="11" borderId="89" xfId="0" applyFont="1" applyFill="1" applyBorder="1" applyAlignment="1">
      <alignment horizontal="right" vertical="top" wrapText="1"/>
    </xf>
    <xf numFmtId="0" fontId="29" fillId="11" borderId="90" xfId="0" applyFont="1" applyFill="1" applyBorder="1" applyAlignment="1">
      <alignment horizontal="right" vertical="top" wrapText="1"/>
    </xf>
    <xf numFmtId="168" fontId="29" fillId="11" borderId="89" xfId="0" applyNumberFormat="1" applyFont="1" applyFill="1" applyBorder="1" applyAlignment="1">
      <alignment horizontal="right" vertical="top" wrapText="1"/>
    </xf>
    <xf numFmtId="168" fontId="29" fillId="11" borderId="91" xfId="0" applyNumberFormat="1" applyFont="1" applyFill="1" applyBorder="1" applyAlignment="1">
      <alignment horizontal="right" vertical="top" wrapText="1"/>
    </xf>
    <xf numFmtId="167" fontId="29" fillId="11" borderId="92" xfId="0" applyNumberFormat="1" applyFont="1" applyFill="1" applyBorder="1" applyAlignment="1">
      <alignment horizontal="right" vertical="center" wrapText="1"/>
    </xf>
    <xf numFmtId="0" fontId="31" fillId="11" borderId="93" xfId="0" applyFont="1" applyFill="1" applyBorder="1" applyAlignment="1">
      <alignment horizontal="left" vertical="center" wrapText="1"/>
    </xf>
    <xf numFmtId="0" fontId="31" fillId="11" borderId="94" xfId="0" applyFont="1" applyFill="1" applyBorder="1" applyAlignment="1">
      <alignment horizontal="left" vertical="center" wrapText="1"/>
    </xf>
    <xf numFmtId="0" fontId="29" fillId="11" borderId="95" xfId="0" applyFont="1" applyFill="1" applyBorder="1" applyAlignment="1">
      <alignment horizontal="right" vertical="center" wrapText="1"/>
    </xf>
    <xf numFmtId="0" fontId="29" fillId="11" borderId="96" xfId="0" applyFont="1" applyFill="1" applyBorder="1" applyAlignment="1">
      <alignment horizontal="right" vertical="center" wrapText="1"/>
    </xf>
    <xf numFmtId="168" fontId="29" fillId="11" borderId="97" xfId="0" applyNumberFormat="1" applyFont="1" applyFill="1" applyBorder="1" applyAlignment="1">
      <alignment horizontal="right" vertical="center" wrapText="1"/>
    </xf>
    <xf numFmtId="167" fontId="29" fillId="11" borderId="98" xfId="0" applyNumberFormat="1" applyFont="1" applyFill="1" applyBorder="1" applyAlignment="1">
      <alignment horizontal="right" vertical="center" wrapText="1"/>
    </xf>
    <xf numFmtId="0" fontId="31" fillId="11" borderId="99" xfId="0" applyFont="1" applyFill="1" applyBorder="1" applyAlignment="1">
      <alignment horizontal="left" vertical="center" wrapText="1"/>
    </xf>
    <xf numFmtId="0" fontId="31" fillId="11" borderId="100" xfId="0" applyFont="1" applyFill="1" applyBorder="1" applyAlignment="1">
      <alignment horizontal="left" vertical="center" wrapText="1"/>
    </xf>
    <xf numFmtId="165" fontId="31" fillId="11" borderId="101" xfId="0" applyNumberFormat="1" applyFont="1" applyFill="1" applyBorder="1" applyAlignment="1">
      <alignment horizontal="right" vertical="center" wrapText="1"/>
    </xf>
    <xf numFmtId="165" fontId="29" fillId="11" borderId="102" xfId="0" applyNumberFormat="1" applyFont="1" applyFill="1" applyBorder="1" applyAlignment="1">
      <alignment horizontal="right" vertical="center" wrapText="1"/>
    </xf>
    <xf numFmtId="167" fontId="29" fillId="11" borderId="106" xfId="0" applyNumberFormat="1" applyFont="1" applyFill="1" applyBorder="1" applyAlignment="1">
      <alignment horizontal="right" vertical="center" wrapText="1"/>
    </xf>
    <xf numFmtId="0" fontId="15" fillId="2" borderId="35" xfId="0" applyNumberFormat="1" applyFont="1" applyFill="1" applyBorder="1" applyAlignment="1">
      <alignment horizontal="right" vertical="center" wrapText="1"/>
    </xf>
    <xf numFmtId="164" fontId="15" fillId="2" borderId="35" xfId="0" applyNumberFormat="1" applyFont="1" applyFill="1" applyBorder="1" applyAlignment="1">
      <alignment horizontal="right" vertical="center" wrapText="1"/>
    </xf>
    <xf numFmtId="164" fontId="15" fillId="2" borderId="7" xfId="0" applyNumberFormat="1" applyFont="1" applyFill="1" applyBorder="1" applyAlignment="1">
      <alignment horizontal="right" vertical="center" wrapText="1"/>
    </xf>
    <xf numFmtId="164" fontId="15" fillId="2" borderId="0" xfId="0" applyNumberFormat="1" applyFont="1" applyFill="1" applyAlignment="1">
      <alignment horizontal="center" vertical="top" wrapText="1"/>
    </xf>
    <xf numFmtId="164" fontId="15" fillId="2" borderId="52" xfId="0" applyNumberFormat="1" applyFont="1" applyFill="1" applyBorder="1" applyAlignment="1">
      <alignment horizontal="center" vertical="top" wrapText="1"/>
    </xf>
    <xf numFmtId="164" fontId="15" fillId="6" borderId="0" xfId="0" applyNumberFormat="1" applyFont="1" applyFill="1" applyAlignment="1">
      <alignment horizontal="center" vertical="center" wrapText="1"/>
    </xf>
    <xf numFmtId="164" fontId="15" fillId="6" borderId="52" xfId="0" applyNumberFormat="1" applyFont="1" applyFill="1" applyBorder="1" applyAlignment="1">
      <alignment horizontal="center" vertical="center" wrapText="1"/>
    </xf>
    <xf numFmtId="164" fontId="15" fillId="6" borderId="54" xfId="0" applyNumberFormat="1" applyFont="1" applyFill="1" applyBorder="1" applyAlignment="1">
      <alignment horizontal="center" vertical="center" wrapText="1"/>
    </xf>
    <xf numFmtId="164" fontId="15" fillId="6" borderId="56" xfId="0" applyNumberFormat="1" applyFont="1" applyFill="1" applyBorder="1" applyAlignment="1">
      <alignment horizontal="center" vertical="center" wrapText="1"/>
    </xf>
    <xf numFmtId="164" fontId="29" fillId="11" borderId="83" xfId="0" applyNumberFormat="1" applyFont="1" applyFill="1" applyBorder="1" applyAlignment="1">
      <alignment horizontal="right" vertical="top" wrapText="1"/>
    </xf>
    <xf numFmtId="164" fontId="29" fillId="11" borderId="76" xfId="0" applyNumberFormat="1" applyFont="1" applyFill="1" applyBorder="1" applyAlignment="1">
      <alignment horizontal="right" vertical="top" wrapText="1"/>
    </xf>
    <xf numFmtId="164" fontId="31" fillId="11" borderId="71" xfId="0" applyNumberFormat="1" applyFont="1" applyFill="1" applyBorder="1" applyAlignment="1">
      <alignment horizontal="right" vertical="center" wrapText="1"/>
    </xf>
    <xf numFmtId="164" fontId="31" fillId="11" borderId="73" xfId="0" applyNumberFormat="1" applyFont="1" applyFill="1" applyBorder="1" applyAlignment="1">
      <alignment horizontal="right" vertical="center" wrapText="1"/>
    </xf>
    <xf numFmtId="164" fontId="31" fillId="11" borderId="103" xfId="0" applyNumberFormat="1" applyFont="1" applyFill="1" applyBorder="1" applyAlignment="1">
      <alignment horizontal="right" vertical="center" wrapText="1"/>
    </xf>
    <xf numFmtId="164" fontId="31" fillId="11" borderId="104" xfId="0" applyNumberFormat="1" applyFont="1" applyFill="1" applyBorder="1" applyAlignment="1">
      <alignment horizontal="right" vertical="center" wrapText="1"/>
    </xf>
    <xf numFmtId="164" fontId="31" fillId="11" borderId="105" xfId="0" applyNumberFormat="1" applyFont="1" applyFill="1" applyBorder="1" applyAlignment="1">
      <alignment horizontal="right" vertical="center" wrapText="1"/>
    </xf>
    <xf numFmtId="0" fontId="29" fillId="11" borderId="71" xfId="0" applyNumberFormat="1" applyFont="1" applyFill="1" applyBorder="1" applyAlignment="1">
      <alignment horizontal="right" vertical="top" wrapText="1"/>
    </xf>
    <xf numFmtId="2" fontId="29" fillId="11" borderId="71" xfId="0" applyNumberFormat="1" applyFont="1" applyFill="1" applyBorder="1" applyAlignment="1">
      <alignment horizontal="right" vertical="top" wrapText="1"/>
    </xf>
    <xf numFmtId="2" fontId="15" fillId="2" borderId="35" xfId="0" applyNumberFormat="1" applyFont="1" applyFill="1" applyBorder="1" applyAlignment="1">
      <alignment horizontal="right" vertical="top" wrapText="1"/>
    </xf>
    <xf numFmtId="2" fontId="15" fillId="2" borderId="45" xfId="0" applyNumberFormat="1" applyFont="1" applyFill="1" applyBorder="1" applyAlignment="1">
      <alignment horizontal="right" vertical="top" wrapText="1"/>
    </xf>
    <xf numFmtId="0" fontId="29" fillId="11" borderId="72" xfId="0" applyNumberFormat="1" applyFont="1" applyFill="1" applyBorder="1" applyAlignment="1">
      <alignment horizontal="right" vertical="top" wrapText="1"/>
    </xf>
    <xf numFmtId="0" fontId="29" fillId="11" borderId="73" xfId="0" applyNumberFormat="1" applyFont="1" applyFill="1" applyBorder="1" applyAlignment="1">
      <alignment horizontal="right" vertical="top" wrapText="1"/>
    </xf>
    <xf numFmtId="2" fontId="29" fillId="11" borderId="73" xfId="0" applyNumberFormat="1" applyFont="1" applyFill="1" applyBorder="1" applyAlignment="1">
      <alignment horizontal="right" vertical="top" wrapText="1"/>
    </xf>
    <xf numFmtId="2" fontId="31" fillId="11" borderId="76" xfId="0" applyNumberFormat="1" applyFont="1" applyFill="1" applyBorder="1" applyAlignment="1">
      <alignment horizontal="right" vertical="top" wrapText="1"/>
    </xf>
    <xf numFmtId="167" fontId="29" fillId="11" borderId="78" xfId="0" applyNumberFormat="1" applyFont="1" applyFill="1" applyBorder="1" applyAlignment="1">
      <alignment horizontal="right" vertical="top" wrapText="1"/>
    </xf>
    <xf numFmtId="167" fontId="29" fillId="11" borderId="79" xfId="0" applyNumberFormat="1" applyFont="1" applyFill="1" applyBorder="1" applyAlignment="1">
      <alignment horizontal="right" vertical="top" wrapText="1"/>
    </xf>
    <xf numFmtId="0" fontId="29" fillId="11" borderId="78" xfId="0" applyNumberFormat="1" applyFont="1" applyFill="1" applyBorder="1" applyAlignment="1">
      <alignment horizontal="right" vertical="top" wrapText="1"/>
    </xf>
    <xf numFmtId="0" fontId="29" fillId="11" borderId="79" xfId="0" applyNumberFormat="1" applyFont="1" applyFill="1" applyBorder="1" applyAlignment="1">
      <alignment horizontal="right" vertical="top" wrapText="1"/>
    </xf>
    <xf numFmtId="2" fontId="29" fillId="11" borderId="78" xfId="0" applyNumberFormat="1" applyFont="1" applyFill="1" applyBorder="1" applyAlignment="1">
      <alignment horizontal="right" vertical="top" wrapText="1"/>
    </xf>
    <xf numFmtId="2" fontId="29" fillId="11" borderId="79" xfId="0" applyNumberFormat="1" applyFont="1" applyFill="1" applyBorder="1" applyAlignment="1">
      <alignment horizontal="right" vertical="top" wrapText="1"/>
    </xf>
    <xf numFmtId="2" fontId="31" fillId="11" borderId="83" xfId="0" applyNumberFormat="1" applyFont="1" applyFill="1" applyBorder="1" applyAlignment="1">
      <alignment horizontal="right" vertical="top" wrapText="1"/>
    </xf>
    <xf numFmtId="2" fontId="31" fillId="11" borderId="85" xfId="0" applyNumberFormat="1" applyFont="1" applyFill="1" applyBorder="1" applyAlignment="1">
      <alignment horizontal="right" vertical="top" wrapText="1"/>
    </xf>
    <xf numFmtId="0" fontId="36" fillId="11" borderId="0" xfId="0" applyFont="1" applyFill="1" applyAlignment="1">
      <alignment horizontal="right" vertical="center"/>
    </xf>
    <xf numFmtId="0" fontId="37" fillId="6" borderId="0" xfId="0" applyFont="1" applyFill="1" applyAlignment="1">
      <alignment horizontal="right" vertical="center" wrapText="1"/>
    </xf>
    <xf numFmtId="0" fontId="36" fillId="12" borderId="0" xfId="0" applyFont="1" applyFill="1" applyAlignment="1">
      <alignment horizontal="left" vertical="center"/>
    </xf>
    <xf numFmtId="0" fontId="30" fillId="13" borderId="0" xfId="0" applyFont="1" applyFill="1" applyAlignment="1">
      <alignment horizontal="left" vertical="center"/>
    </xf>
    <xf numFmtId="0" fontId="30" fillId="13" borderId="0" xfId="0" applyFont="1" applyFill="1" applyAlignment="1">
      <alignment horizontal="right" vertical="center"/>
    </xf>
    <xf numFmtId="168" fontId="30" fillId="13" borderId="0" xfId="0" applyNumberFormat="1" applyFont="1" applyFill="1" applyAlignment="1">
      <alignment horizontal="right" vertical="center"/>
    </xf>
    <xf numFmtId="2" fontId="30" fillId="14" borderId="0" xfId="0" applyNumberFormat="1" applyFont="1" applyFill="1" applyAlignment="1">
      <alignment horizontal="right" vertical="center"/>
    </xf>
    <xf numFmtId="168" fontId="30" fillId="12" borderId="0" xfId="0" applyNumberFormat="1" applyFont="1" applyFill="1" applyAlignment="1">
      <alignment horizontal="right" vertical="center"/>
    </xf>
    <xf numFmtId="168" fontId="34" fillId="12" borderId="0" xfId="0" applyNumberFormat="1" applyFont="1" applyFill="1" applyAlignment="1">
      <alignment horizontal="right" vertical="center"/>
    </xf>
    <xf numFmtId="0" fontId="16" fillId="2" borderId="59" xfId="0" applyFont="1" applyFill="1" applyBorder="1" applyAlignment="1">
      <alignment horizontal="right" vertical="center" wrapText="1"/>
    </xf>
    <xf numFmtId="0" fontId="16" fillId="2" borderId="50" xfId="0" applyFont="1" applyFill="1" applyBorder="1" applyAlignment="1">
      <alignment horizontal="right" vertical="center" wrapText="1"/>
    </xf>
    <xf numFmtId="168" fontId="16" fillId="2" borderId="63" xfId="0" applyNumberFormat="1" applyFont="1" applyFill="1" applyBorder="1" applyAlignment="1">
      <alignment horizontal="right" vertical="center" wrapText="1"/>
    </xf>
    <xf numFmtId="168" fontId="16" fillId="2" borderId="107" xfId="0" applyNumberFormat="1" applyFont="1" applyFill="1" applyBorder="1" applyAlignment="1">
      <alignment horizontal="right" vertical="center" wrapText="1"/>
    </xf>
    <xf numFmtId="168" fontId="16" fillId="2" borderId="108" xfId="0" applyNumberFormat="1" applyFont="1" applyFill="1" applyBorder="1" applyAlignment="1">
      <alignment horizontal="right" vertical="center" wrapText="1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164" fontId="9" fillId="2" borderId="0" xfId="1" applyNumberFormat="1" applyFont="1" applyFill="1" applyBorder="1" applyAlignment="1">
      <alignment horizontal="left" vertical="top"/>
    </xf>
    <xf numFmtId="2" fontId="15" fillId="2" borderId="109" xfId="0" applyNumberFormat="1" applyFont="1" applyFill="1" applyBorder="1" applyAlignment="1">
      <alignment horizontal="right" vertical="top" wrapText="1"/>
    </xf>
    <xf numFmtId="2" fontId="15" fillId="2" borderId="64" xfId="0" applyNumberFormat="1" applyFont="1" applyFill="1" applyBorder="1" applyAlignment="1">
      <alignment horizontal="right" vertical="top" wrapText="1"/>
    </xf>
    <xf numFmtId="0" fontId="15" fillId="9" borderId="0" xfId="0" applyFont="1" applyFill="1" applyAlignment="1">
      <alignment horizontal="left" vertical="top" wrapText="1"/>
    </xf>
    <xf numFmtId="0" fontId="16" fillId="6" borderId="35" xfId="0" applyFont="1" applyFill="1" applyBorder="1" applyAlignment="1">
      <alignment horizontal="right" vertical="top" wrapText="1"/>
    </xf>
    <xf numFmtId="168" fontId="38" fillId="12" borderId="0" xfId="0" applyNumberFormat="1" applyFont="1" applyFill="1" applyAlignment="1">
      <alignment horizontal="right" vertical="center"/>
    </xf>
    <xf numFmtId="2" fontId="30" fillId="12" borderId="0" xfId="0" applyNumberFormat="1" applyFont="1" applyFill="1" applyAlignment="1">
      <alignment horizontal="right" vertical="center"/>
    </xf>
    <xf numFmtId="168" fontId="29" fillId="11" borderId="95" xfId="0" applyNumberFormat="1" applyFont="1" applyFill="1" applyBorder="1" applyAlignment="1">
      <alignment horizontal="right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right" vertical="center" wrapText="1"/>
    </xf>
    <xf numFmtId="0" fontId="16" fillId="9" borderId="44" xfId="0" applyFont="1" applyFill="1" applyBorder="1" applyAlignment="1">
      <alignment horizontal="right" vertical="top" wrapText="1"/>
    </xf>
    <xf numFmtId="168" fontId="16" fillId="2" borderId="109" xfId="0" applyNumberFormat="1" applyFont="1" applyFill="1" applyBorder="1" applyAlignment="1">
      <alignment horizontal="right" vertical="top" wrapText="1"/>
    </xf>
    <xf numFmtId="168" fontId="38" fillId="12" borderId="0" xfId="4" applyNumberFormat="1" applyFont="1" applyFill="1" applyAlignment="1">
      <alignment horizontal="right" vertical="center"/>
    </xf>
    <xf numFmtId="0" fontId="18" fillId="2" borderId="0" xfId="0" applyFont="1" applyFill="1" applyBorder="1" applyAlignment="1" applyProtection="1">
      <alignment horizontal="center"/>
      <protection locked="0"/>
    </xf>
    <xf numFmtId="0" fontId="19" fillId="0" borderId="0" xfId="0" applyFont="1" applyAlignment="1"/>
    <xf numFmtId="0" fontId="20" fillId="6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7">
    <dxf>
      <numFmt numFmtId="164" formatCode="&quot;$&quot;#,##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4" formatCode="&quot;$&quot;#,##0"/>
    </dxf>
    <dxf>
      <numFmt numFmtId="165" formatCode="&quot;$&quot;#,##0.0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4"/>
  <sheetViews>
    <sheetView tabSelected="1" topLeftCell="A79" zoomScale="80" zoomScaleNormal="80" workbookViewId="0">
      <selection activeCell="P144" sqref="P144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63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2" customWidth="1"/>
    <col min="19" max="21" width="8.85546875" style="2" customWidth="1"/>
    <col min="22" max="22" width="11.85546875" style="2" customWidth="1"/>
    <col min="23" max="23" width="12.7109375" style="2" customWidth="1"/>
    <col min="24" max="24" width="3.5703125" style="2" customWidth="1"/>
    <col min="25" max="29" width="8.85546875" style="2" customWidth="1"/>
    <col min="30" max="16384" width="8.85546875" style="1"/>
  </cols>
  <sheetData>
    <row r="1" spans="1:29" ht="18.75" x14ac:dyDescent="0.3">
      <c r="B1" s="148"/>
      <c r="C1" s="438" t="s">
        <v>76</v>
      </c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9"/>
      <c r="R1" s="14"/>
    </row>
    <row r="2" spans="1:29" ht="18.75" x14ac:dyDescent="0.3">
      <c r="B2" s="149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9"/>
      <c r="R2" s="14"/>
    </row>
    <row r="3" spans="1:29" ht="6" customHeight="1" x14ac:dyDescent="0.2">
      <c r="A3" s="150"/>
      <c r="B3" s="151"/>
      <c r="C3" s="152"/>
      <c r="D3" s="153"/>
      <c r="E3" s="154"/>
      <c r="F3" s="155"/>
      <c r="G3" s="154"/>
      <c r="H3" s="156"/>
      <c r="I3" s="156"/>
      <c r="J3" s="156"/>
      <c r="K3" s="156"/>
      <c r="L3" s="156"/>
      <c r="M3" s="156"/>
      <c r="N3" s="156"/>
      <c r="O3" s="156"/>
      <c r="P3" s="156"/>
      <c r="Q3" s="157"/>
      <c r="R3" s="158"/>
      <c r="S3" s="159"/>
      <c r="T3" s="159"/>
      <c r="U3" s="159"/>
      <c r="V3" s="159"/>
      <c r="W3" s="159"/>
      <c r="X3" s="159"/>
      <c r="Y3" s="159"/>
      <c r="Z3" s="159"/>
      <c r="AA3" s="159"/>
    </row>
    <row r="4" spans="1:29" ht="15.75" thickBot="1" x14ac:dyDescent="0.3">
      <c r="B4" s="151"/>
      <c r="C4" s="160"/>
      <c r="D4" s="4" t="s">
        <v>55</v>
      </c>
      <c r="E4" s="5" t="s">
        <v>56</v>
      </c>
      <c r="F4" s="6"/>
      <c r="G4" s="5">
        <v>1</v>
      </c>
      <c r="H4" s="7">
        <v>2</v>
      </c>
      <c r="I4" s="7">
        <v>3</v>
      </c>
      <c r="J4" s="7">
        <v>4</v>
      </c>
      <c r="K4" s="7">
        <v>5</v>
      </c>
      <c r="L4" s="7">
        <v>6</v>
      </c>
      <c r="M4" s="7">
        <v>7</v>
      </c>
      <c r="N4" s="7">
        <v>8</v>
      </c>
      <c r="O4" s="7">
        <v>9</v>
      </c>
      <c r="P4" s="7">
        <v>10</v>
      </c>
      <c r="Q4" s="161"/>
      <c r="R4" s="14"/>
    </row>
    <row r="5" spans="1:29" ht="5.0999999999999996" customHeight="1" x14ac:dyDescent="0.2">
      <c r="B5" s="151"/>
      <c r="C5" s="162"/>
      <c r="D5" s="163"/>
      <c r="E5" s="164"/>
      <c r="F5" s="165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8"/>
      <c r="R5" s="14"/>
    </row>
    <row r="6" spans="1:29" s="169" customFormat="1" x14ac:dyDescent="0.2">
      <c r="B6" s="170"/>
      <c r="C6" s="171"/>
      <c r="D6" s="15" t="s">
        <v>0</v>
      </c>
      <c r="E6" s="16"/>
      <c r="F6" s="17"/>
      <c r="G6" s="16"/>
      <c r="H6" s="18"/>
      <c r="I6" s="18"/>
      <c r="J6" s="18"/>
      <c r="K6" s="18"/>
      <c r="L6" s="18"/>
      <c r="M6" s="18"/>
      <c r="N6" s="18"/>
      <c r="O6" s="18"/>
      <c r="P6" s="18"/>
      <c r="Q6" s="172"/>
      <c r="R6" s="14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169" customFormat="1" hidden="1" x14ac:dyDescent="0.2">
      <c r="B7" s="170"/>
      <c r="C7" s="171"/>
      <c r="D7" s="19" t="s">
        <v>45</v>
      </c>
      <c r="E7" s="16"/>
      <c r="F7" s="17"/>
      <c r="G7" s="16"/>
      <c r="H7" s="18"/>
      <c r="I7" s="18"/>
      <c r="J7" s="18"/>
      <c r="K7" s="18"/>
      <c r="L7" s="18"/>
      <c r="M7" s="18"/>
      <c r="N7" s="18"/>
      <c r="O7" s="18"/>
      <c r="P7" s="18"/>
      <c r="Q7" s="172"/>
      <c r="R7" s="14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s="169" customFormat="1" hidden="1" x14ac:dyDescent="0.2">
      <c r="B8" s="170"/>
      <c r="C8" s="171"/>
      <c r="D8" s="15" t="s">
        <v>44</v>
      </c>
      <c r="E8" s="16"/>
      <c r="F8" s="17"/>
      <c r="G8" s="16"/>
      <c r="H8" s="18"/>
      <c r="I8" s="18"/>
      <c r="J8" s="18"/>
      <c r="K8" s="18"/>
      <c r="L8" s="18"/>
      <c r="M8" s="18"/>
      <c r="N8" s="18"/>
      <c r="O8" s="18"/>
      <c r="P8" s="18"/>
      <c r="Q8" s="172"/>
      <c r="R8" s="14"/>
      <c r="AC8" s="2"/>
    </row>
    <row r="9" spans="1:29" s="169" customFormat="1" x14ac:dyDescent="0.2">
      <c r="B9" s="170"/>
      <c r="C9" s="171"/>
      <c r="D9" s="15" t="s">
        <v>1</v>
      </c>
      <c r="E9" s="16"/>
      <c r="F9" s="17"/>
      <c r="G9" s="16"/>
      <c r="H9" s="18"/>
      <c r="I9" s="18"/>
      <c r="J9" s="18"/>
      <c r="K9" s="18"/>
      <c r="L9" s="18"/>
      <c r="M9" s="18"/>
      <c r="N9" s="18"/>
      <c r="O9" s="18"/>
      <c r="P9" s="18"/>
      <c r="Q9" s="172"/>
      <c r="R9" s="14"/>
      <c r="AC9" s="2"/>
    </row>
    <row r="10" spans="1:29" s="169" customFormat="1" x14ac:dyDescent="0.2">
      <c r="B10" s="170"/>
      <c r="C10" s="171"/>
      <c r="D10" s="15" t="s">
        <v>60</v>
      </c>
      <c r="E10" s="16" t="str">
        <f>E110&amp;", "&amp;E111</f>
        <v xml:space="preserve">, </v>
      </c>
      <c r="F10" s="17"/>
      <c r="G10" s="16" t="str">
        <f>G110&amp;", "&amp;G111</f>
        <v xml:space="preserve">, </v>
      </c>
      <c r="H10" s="18" t="str">
        <f t="shared" ref="H10:P10" si="0">H110&amp;", "&amp;H111</f>
        <v xml:space="preserve">, </v>
      </c>
      <c r="I10" s="18" t="str">
        <f t="shared" si="0"/>
        <v xml:space="preserve">, </v>
      </c>
      <c r="J10" s="18" t="str">
        <f t="shared" si="0"/>
        <v xml:space="preserve">, </v>
      </c>
      <c r="K10" s="18" t="str">
        <f t="shared" si="0"/>
        <v xml:space="preserve">, </v>
      </c>
      <c r="L10" s="18" t="str">
        <f t="shared" si="0"/>
        <v xml:space="preserve">, </v>
      </c>
      <c r="M10" s="18" t="str">
        <f t="shared" si="0"/>
        <v xml:space="preserve">, </v>
      </c>
      <c r="N10" s="18" t="str">
        <f t="shared" si="0"/>
        <v xml:space="preserve">, </v>
      </c>
      <c r="O10" s="18" t="str">
        <f t="shared" si="0"/>
        <v xml:space="preserve">, </v>
      </c>
      <c r="P10" s="18" t="str">
        <f t="shared" si="0"/>
        <v xml:space="preserve">, </v>
      </c>
      <c r="Q10" s="172"/>
      <c r="R10" s="14"/>
      <c r="AC10" s="2"/>
    </row>
    <row r="11" spans="1:29" s="169" customFormat="1" x14ac:dyDescent="0.2">
      <c r="B11" s="170"/>
      <c r="C11" s="171"/>
      <c r="D11" s="15" t="s">
        <v>2</v>
      </c>
      <c r="E11" s="16"/>
      <c r="F11" s="17"/>
      <c r="G11" s="16"/>
      <c r="H11" s="18"/>
      <c r="I11" s="18"/>
      <c r="J11" s="18"/>
      <c r="K11" s="18"/>
      <c r="L11" s="18"/>
      <c r="M11" s="18"/>
      <c r="N11" s="18"/>
      <c r="O11" s="18"/>
      <c r="P11" s="18"/>
      <c r="Q11" s="172"/>
      <c r="R11" s="14"/>
      <c r="AC11" s="2"/>
    </row>
    <row r="12" spans="1:29" s="169" customFormat="1" ht="5.0999999999999996" hidden="1" customHeight="1" x14ac:dyDescent="0.2">
      <c r="B12" s="170"/>
      <c r="C12" s="171"/>
      <c r="D12" s="173"/>
      <c r="E12" s="16"/>
      <c r="F12" s="17"/>
      <c r="G12" s="16"/>
      <c r="H12" s="18"/>
      <c r="I12" s="18"/>
      <c r="J12" s="18"/>
      <c r="K12" s="18"/>
      <c r="L12" s="18"/>
      <c r="M12" s="18"/>
      <c r="N12" s="18"/>
      <c r="O12" s="18"/>
      <c r="P12" s="18"/>
      <c r="Q12" s="172"/>
      <c r="R12" s="14"/>
      <c r="AC12" s="2"/>
    </row>
    <row r="13" spans="1:29" s="169" customFormat="1" hidden="1" x14ac:dyDescent="0.2">
      <c r="B13" s="170"/>
      <c r="C13" s="174"/>
      <c r="D13" s="175" t="s">
        <v>57</v>
      </c>
      <c r="E13" s="35"/>
      <c r="F13" s="36"/>
      <c r="G13" s="35"/>
      <c r="H13" s="37"/>
      <c r="I13" s="37"/>
      <c r="J13" s="37"/>
      <c r="K13" s="37"/>
      <c r="L13" s="37"/>
      <c r="M13" s="37"/>
      <c r="N13" s="37"/>
      <c r="O13" s="37"/>
      <c r="P13" s="37"/>
      <c r="Q13" s="176"/>
      <c r="R13" s="14"/>
      <c r="AC13" s="2"/>
    </row>
    <row r="14" spans="1:29" s="169" customFormat="1" ht="5.0999999999999996" hidden="1" customHeight="1" x14ac:dyDescent="0.2">
      <c r="B14" s="170"/>
      <c r="C14" s="171"/>
      <c r="D14" s="173"/>
      <c r="E14" s="16"/>
      <c r="F14" s="17"/>
      <c r="G14" s="16"/>
      <c r="H14" s="18"/>
      <c r="I14" s="18"/>
      <c r="J14" s="18"/>
      <c r="K14" s="18"/>
      <c r="L14" s="18"/>
      <c r="M14" s="18"/>
      <c r="N14" s="18"/>
      <c r="O14" s="18"/>
      <c r="P14" s="18"/>
      <c r="Q14" s="172"/>
      <c r="R14" s="14"/>
      <c r="AC14" s="2"/>
    </row>
    <row r="15" spans="1:29" s="169" customFormat="1" hidden="1" x14ac:dyDescent="0.2">
      <c r="B15" s="170"/>
      <c r="C15" s="171"/>
      <c r="D15" s="24" t="s">
        <v>35</v>
      </c>
      <c r="E15" s="25"/>
      <c r="F15" s="17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172"/>
      <c r="R15" s="1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s="169" customFormat="1" hidden="1" x14ac:dyDescent="0.2">
      <c r="B16" s="170"/>
      <c r="C16" s="171"/>
      <c r="D16" s="19" t="s">
        <v>36</v>
      </c>
      <c r="E16" s="16"/>
      <c r="F16" s="17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172"/>
      <c r="R16" s="14"/>
      <c r="AC16" s="2"/>
    </row>
    <row r="17" spans="2:29" s="169" customFormat="1" hidden="1" x14ac:dyDescent="0.2">
      <c r="B17" s="170"/>
      <c r="C17" s="171"/>
      <c r="D17" s="19" t="s">
        <v>37</v>
      </c>
      <c r="E17" s="16"/>
      <c r="F17" s="17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172"/>
      <c r="R17" s="1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s="169" customFormat="1" ht="5.0999999999999996" customHeight="1" x14ac:dyDescent="0.2">
      <c r="B18" s="170"/>
      <c r="C18" s="171"/>
      <c r="D18" s="38"/>
      <c r="E18" s="16"/>
      <c r="F18" s="17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172"/>
      <c r="R18" s="14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s="169" customFormat="1" ht="15" x14ac:dyDescent="0.25">
      <c r="B19" s="170"/>
      <c r="C19" s="174"/>
      <c r="D19" s="8" t="s">
        <v>54</v>
      </c>
      <c r="E19" s="35"/>
      <c r="F19" s="36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176"/>
      <c r="R19" s="1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s="169" customFormat="1" x14ac:dyDescent="0.2">
      <c r="B20" s="170"/>
      <c r="C20" s="171"/>
      <c r="D20" s="173"/>
      <c r="E20" s="16"/>
      <c r="F20" s="17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172"/>
      <c r="R20" s="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s="169" customFormat="1" x14ac:dyDescent="0.2">
      <c r="B21" s="170"/>
      <c r="C21" s="171"/>
      <c r="D21" s="20" t="s">
        <v>67</v>
      </c>
      <c r="E21" s="21">
        <f>E22/43560</f>
        <v>0</v>
      </c>
      <c r="F21" s="17"/>
      <c r="G21" s="22">
        <f t="shared" ref="G21:P21" si="1">G22/43560</f>
        <v>0</v>
      </c>
      <c r="H21" s="23">
        <f t="shared" si="1"/>
        <v>0</v>
      </c>
      <c r="I21" s="23">
        <f t="shared" si="1"/>
        <v>0</v>
      </c>
      <c r="J21" s="23">
        <f t="shared" si="1"/>
        <v>0</v>
      </c>
      <c r="K21" s="23">
        <f t="shared" si="1"/>
        <v>0</v>
      </c>
      <c r="L21" s="23">
        <f t="shared" si="1"/>
        <v>0</v>
      </c>
      <c r="M21" s="23">
        <f t="shared" si="1"/>
        <v>0</v>
      </c>
      <c r="N21" s="23">
        <f t="shared" si="1"/>
        <v>0</v>
      </c>
      <c r="O21" s="23">
        <f t="shared" si="1"/>
        <v>0</v>
      </c>
      <c r="P21" s="23">
        <f t="shared" si="1"/>
        <v>0</v>
      </c>
      <c r="Q21" s="172"/>
      <c r="R21" s="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s="169" customFormat="1" hidden="1" x14ac:dyDescent="0.2">
      <c r="B22" s="170"/>
      <c r="C22" s="171"/>
      <c r="D22" s="24" t="s">
        <v>63</v>
      </c>
      <c r="E22" s="25"/>
      <c r="F22" s="17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172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s="169" customFormat="1" x14ac:dyDescent="0.2">
      <c r="B23" s="170"/>
      <c r="C23" s="171"/>
      <c r="D23" s="20" t="s">
        <v>28</v>
      </c>
      <c r="E23" s="21">
        <f>E24/43560</f>
        <v>0</v>
      </c>
      <c r="F23" s="17"/>
      <c r="G23" s="22">
        <f t="shared" ref="G23:P23" si="2">G24/43560</f>
        <v>0</v>
      </c>
      <c r="H23" s="23">
        <f t="shared" si="2"/>
        <v>0</v>
      </c>
      <c r="I23" s="23">
        <f t="shared" si="2"/>
        <v>0</v>
      </c>
      <c r="J23" s="23">
        <f t="shared" si="2"/>
        <v>0</v>
      </c>
      <c r="K23" s="23">
        <f t="shared" si="2"/>
        <v>0</v>
      </c>
      <c r="L23" s="23">
        <f t="shared" si="2"/>
        <v>0</v>
      </c>
      <c r="M23" s="23">
        <f t="shared" si="2"/>
        <v>0</v>
      </c>
      <c r="N23" s="23">
        <f t="shared" si="2"/>
        <v>0</v>
      </c>
      <c r="O23" s="23">
        <f t="shared" si="2"/>
        <v>0</v>
      </c>
      <c r="P23" s="23">
        <f t="shared" si="2"/>
        <v>0</v>
      </c>
      <c r="Q23" s="172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s="169" customFormat="1" hidden="1" x14ac:dyDescent="0.2">
      <c r="B24" s="170"/>
      <c r="C24" s="171"/>
      <c r="D24" s="24" t="s">
        <v>32</v>
      </c>
      <c r="E24" s="25"/>
      <c r="F24" s="17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172"/>
      <c r="R24" s="1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s="169" customFormat="1" hidden="1" x14ac:dyDescent="0.2">
      <c r="B25" s="170"/>
      <c r="C25" s="171"/>
      <c r="D25" s="27" t="s">
        <v>29</v>
      </c>
      <c r="E25" s="28" t="e">
        <f>(E23/E21)</f>
        <v>#DIV/0!</v>
      </c>
      <c r="F25" s="17"/>
      <c r="G25" s="28" t="e">
        <f>(G23/G21)</f>
        <v>#DIV/0!</v>
      </c>
      <c r="H25" s="29" t="e">
        <f t="shared" ref="H25:P25" si="3">(H23/H21)</f>
        <v>#DIV/0!</v>
      </c>
      <c r="I25" s="29" t="e">
        <f t="shared" si="3"/>
        <v>#DIV/0!</v>
      </c>
      <c r="J25" s="29" t="e">
        <f t="shared" si="3"/>
        <v>#DIV/0!</v>
      </c>
      <c r="K25" s="29" t="e">
        <f t="shared" si="3"/>
        <v>#DIV/0!</v>
      </c>
      <c r="L25" s="29" t="e">
        <f t="shared" si="3"/>
        <v>#DIV/0!</v>
      </c>
      <c r="M25" s="29" t="e">
        <f t="shared" si="3"/>
        <v>#DIV/0!</v>
      </c>
      <c r="N25" s="29" t="e">
        <f t="shared" si="3"/>
        <v>#DIV/0!</v>
      </c>
      <c r="O25" s="29" t="e">
        <f t="shared" si="3"/>
        <v>#DIV/0!</v>
      </c>
      <c r="P25" s="29" t="e">
        <f t="shared" si="3"/>
        <v>#DIV/0!</v>
      </c>
      <c r="Q25" s="172"/>
      <c r="R25" s="1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s="169" customFormat="1" hidden="1" x14ac:dyDescent="0.2">
      <c r="B26" s="170"/>
      <c r="C26" s="171"/>
      <c r="D26" s="15" t="s">
        <v>64</v>
      </c>
      <c r="E26" s="25"/>
      <c r="F26" s="17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172"/>
      <c r="R26" s="1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s="169" customFormat="1" x14ac:dyDescent="0.2">
      <c r="B27" s="170"/>
      <c r="C27" s="171"/>
      <c r="D27" s="15" t="s">
        <v>65</v>
      </c>
      <c r="E27" s="16"/>
      <c r="F27" s="17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172"/>
      <c r="R27" s="1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s="169" customFormat="1" hidden="1" x14ac:dyDescent="0.2">
      <c r="B28" s="170"/>
      <c r="C28" s="171"/>
      <c r="D28" s="19" t="s">
        <v>18</v>
      </c>
      <c r="E28" s="16"/>
      <c r="F28" s="17"/>
      <c r="G28" s="16"/>
      <c r="H28" s="18"/>
      <c r="I28" s="18"/>
      <c r="J28" s="18"/>
      <c r="K28" s="18"/>
      <c r="L28" s="18"/>
      <c r="M28" s="18"/>
      <c r="N28" s="18"/>
      <c r="O28" s="18"/>
      <c r="P28" s="18"/>
      <c r="Q28" s="172"/>
      <c r="R28" s="14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s="169" customFormat="1" hidden="1" x14ac:dyDescent="0.2">
      <c r="B29" s="170"/>
      <c r="C29" s="171"/>
      <c r="D29" s="19" t="s">
        <v>38</v>
      </c>
      <c r="E29" s="16"/>
      <c r="F29" s="17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172"/>
      <c r="R29" s="14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s="169" customFormat="1" hidden="1" x14ac:dyDescent="0.2">
      <c r="B30" s="170"/>
      <c r="C30" s="171"/>
      <c r="D30" s="19" t="s">
        <v>30</v>
      </c>
      <c r="E30" s="16"/>
      <c r="F30" s="17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172"/>
      <c r="R30" s="14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s="169" customFormat="1" ht="3.6" hidden="1" customHeight="1" x14ac:dyDescent="0.2">
      <c r="B31" s="170"/>
      <c r="C31" s="171"/>
      <c r="D31" s="19"/>
      <c r="E31" s="16"/>
      <c r="F31" s="17"/>
      <c r="G31" s="16"/>
      <c r="H31" s="18"/>
      <c r="I31" s="18"/>
      <c r="J31" s="18"/>
      <c r="K31" s="18"/>
      <c r="L31" s="18"/>
      <c r="M31" s="18"/>
      <c r="N31" s="18"/>
      <c r="O31" s="18"/>
      <c r="P31" s="18"/>
      <c r="Q31" s="172"/>
      <c r="R31" s="14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s="169" customFormat="1" hidden="1" x14ac:dyDescent="0.2">
      <c r="B32" s="170"/>
      <c r="C32" s="171"/>
      <c r="D32" s="19" t="s">
        <v>26</v>
      </c>
      <c r="E32" s="16"/>
      <c r="F32" s="17"/>
      <c r="G32" s="16"/>
      <c r="H32" s="18"/>
      <c r="I32" s="18"/>
      <c r="J32" s="18"/>
      <c r="K32" s="18"/>
      <c r="L32" s="18"/>
      <c r="M32" s="18"/>
      <c r="N32" s="18"/>
      <c r="O32" s="18"/>
      <c r="P32" s="18"/>
      <c r="Q32" s="172"/>
      <c r="R32" s="14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s="169" customFormat="1" hidden="1" x14ac:dyDescent="0.2">
      <c r="B33" s="170"/>
      <c r="C33" s="171"/>
      <c r="D33" s="19" t="s">
        <v>27</v>
      </c>
      <c r="E33" s="16"/>
      <c r="F33" s="17"/>
      <c r="G33" s="16"/>
      <c r="H33" s="18"/>
      <c r="I33" s="18"/>
      <c r="J33" s="18"/>
      <c r="K33" s="18"/>
      <c r="L33" s="18"/>
      <c r="M33" s="18"/>
      <c r="N33" s="18"/>
      <c r="O33" s="18"/>
      <c r="P33" s="18"/>
      <c r="Q33" s="172"/>
      <c r="R33" s="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s="169" customFormat="1" hidden="1" x14ac:dyDescent="0.2">
      <c r="B34" s="170"/>
      <c r="C34" s="171"/>
      <c r="D34" s="19" t="s">
        <v>66</v>
      </c>
      <c r="E34" s="16"/>
      <c r="F34" s="17"/>
      <c r="G34" s="16"/>
      <c r="H34" s="18"/>
      <c r="I34" s="18"/>
      <c r="J34" s="18"/>
      <c r="K34" s="18"/>
      <c r="L34" s="18"/>
      <c r="M34" s="18"/>
      <c r="N34" s="18"/>
      <c r="O34" s="18"/>
      <c r="P34" s="18"/>
      <c r="Q34" s="172"/>
      <c r="R34" s="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s="169" customFormat="1" hidden="1" x14ac:dyDescent="0.2">
      <c r="B35" s="170"/>
      <c r="C35" s="171"/>
      <c r="D35" s="30" t="s">
        <v>53</v>
      </c>
      <c r="E35" s="31"/>
      <c r="F35" s="32"/>
      <c r="G35" s="31"/>
      <c r="H35" s="33"/>
      <c r="I35" s="33"/>
      <c r="J35" s="33"/>
      <c r="K35" s="33"/>
      <c r="L35" s="33"/>
      <c r="M35" s="33"/>
      <c r="N35" s="33"/>
      <c r="O35" s="33"/>
      <c r="P35" s="33"/>
      <c r="Q35" s="172"/>
      <c r="R35" s="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s="169" customFormat="1" hidden="1" x14ac:dyDescent="0.2">
      <c r="B36" s="170"/>
      <c r="C36" s="171"/>
      <c r="D36" s="19" t="s">
        <v>33</v>
      </c>
      <c r="E36" s="16"/>
      <c r="F36" s="17"/>
      <c r="G36" s="16"/>
      <c r="H36" s="18"/>
      <c r="I36" s="18"/>
      <c r="J36" s="18"/>
      <c r="K36" s="18"/>
      <c r="L36" s="18"/>
      <c r="M36" s="18"/>
      <c r="N36" s="18"/>
      <c r="O36" s="18"/>
      <c r="P36" s="18"/>
      <c r="Q36" s="172"/>
      <c r="R36" s="14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s="169" customFormat="1" ht="3.6" customHeight="1" x14ac:dyDescent="0.2">
      <c r="B37" s="177"/>
      <c r="C37" s="171"/>
      <c r="D37" s="19"/>
      <c r="E37" s="16"/>
      <c r="F37" s="17"/>
      <c r="G37" s="16"/>
      <c r="H37" s="18"/>
      <c r="I37" s="18"/>
      <c r="J37" s="18"/>
      <c r="K37" s="18"/>
      <c r="L37" s="18"/>
      <c r="M37" s="18"/>
      <c r="N37" s="18"/>
      <c r="O37" s="18"/>
      <c r="P37" s="18"/>
      <c r="Q37" s="172"/>
      <c r="R37" s="14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s="169" customFormat="1" ht="3.6" customHeight="1" x14ac:dyDescent="0.2">
      <c r="B38" s="170"/>
      <c r="C38" s="178"/>
      <c r="D38" s="34"/>
      <c r="E38" s="35"/>
      <c r="F38" s="36"/>
      <c r="G38" s="35"/>
      <c r="H38" s="37"/>
      <c r="I38" s="37"/>
      <c r="J38" s="37"/>
      <c r="K38" s="37"/>
      <c r="L38" s="37"/>
      <c r="M38" s="37"/>
      <c r="N38" s="37"/>
      <c r="O38" s="37"/>
      <c r="P38" s="37"/>
      <c r="Q38" s="176"/>
      <c r="R38" s="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s="169" customFormat="1" x14ac:dyDescent="0.2">
      <c r="B39" s="170"/>
      <c r="C39" s="171"/>
      <c r="D39" s="15" t="s">
        <v>3</v>
      </c>
      <c r="E39" s="16"/>
      <c r="F39" s="17"/>
      <c r="G39" s="16"/>
      <c r="H39" s="18"/>
      <c r="I39" s="18"/>
      <c r="J39" s="18"/>
      <c r="K39" s="18"/>
      <c r="L39" s="18"/>
      <c r="M39" s="18"/>
      <c r="N39" s="18"/>
      <c r="O39" s="18"/>
      <c r="P39" s="18"/>
      <c r="Q39" s="172"/>
      <c r="R39" s="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s="169" customFormat="1" x14ac:dyDescent="0.2">
      <c r="B40" s="170"/>
      <c r="C40" s="171"/>
      <c r="D40" s="15" t="s">
        <v>4</v>
      </c>
      <c r="E40" s="16"/>
      <c r="F40" s="17"/>
      <c r="G40" s="16"/>
      <c r="H40" s="18"/>
      <c r="I40" s="18"/>
      <c r="J40" s="18"/>
      <c r="K40" s="18"/>
      <c r="L40" s="18"/>
      <c r="M40" s="18"/>
      <c r="N40" s="18"/>
      <c r="O40" s="18"/>
      <c r="P40" s="18"/>
      <c r="Q40" s="172"/>
      <c r="R40" s="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s="169" customFormat="1" hidden="1" x14ac:dyDescent="0.2">
      <c r="B41" s="170"/>
      <c r="C41" s="171"/>
      <c r="D41" s="15" t="s">
        <v>19</v>
      </c>
      <c r="E41" s="16"/>
      <c r="F41" s="17"/>
      <c r="G41" s="16"/>
      <c r="H41" s="18"/>
      <c r="I41" s="18"/>
      <c r="J41" s="18"/>
      <c r="K41" s="18"/>
      <c r="L41" s="18"/>
      <c r="M41" s="18"/>
      <c r="N41" s="18"/>
      <c r="O41" s="18"/>
      <c r="P41" s="18"/>
      <c r="Q41" s="172"/>
      <c r="R41" s="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s="169" customFormat="1" hidden="1" x14ac:dyDescent="0.2">
      <c r="B42" s="170"/>
      <c r="C42" s="171"/>
      <c r="D42" s="19" t="s">
        <v>31</v>
      </c>
      <c r="E42" s="16"/>
      <c r="F42" s="17"/>
      <c r="G42" s="16"/>
      <c r="H42" s="18"/>
      <c r="I42" s="18"/>
      <c r="J42" s="18"/>
      <c r="K42" s="18"/>
      <c r="L42" s="18"/>
      <c r="M42" s="18"/>
      <c r="N42" s="18"/>
      <c r="O42" s="18"/>
      <c r="P42" s="18"/>
      <c r="Q42" s="172"/>
      <c r="R42" s="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s="169" customFormat="1" x14ac:dyDescent="0.2">
      <c r="B43" s="170"/>
      <c r="C43" s="171"/>
      <c r="D43" s="15" t="s">
        <v>34</v>
      </c>
      <c r="E43" s="16"/>
      <c r="F43" s="17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172"/>
      <c r="R43" s="1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s="169" customFormat="1" x14ac:dyDescent="0.2">
      <c r="B44" s="170"/>
      <c r="C44" s="171"/>
      <c r="D44" s="15" t="s">
        <v>5</v>
      </c>
      <c r="E44" s="16"/>
      <c r="F44" s="17"/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172"/>
      <c r="R44" s="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s="169" customFormat="1" x14ac:dyDescent="0.2">
      <c r="B45" s="170"/>
      <c r="C45" s="171"/>
      <c r="D45" s="19" t="s">
        <v>20</v>
      </c>
      <c r="E45" s="16"/>
      <c r="F45" s="17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172"/>
      <c r="R45" s="1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s="169" customFormat="1" x14ac:dyDescent="0.2">
      <c r="B46" s="170"/>
      <c r="C46" s="171"/>
      <c r="D46" s="19" t="s">
        <v>6</v>
      </c>
      <c r="E46" s="16"/>
      <c r="F46" s="17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172"/>
      <c r="R46" s="1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s="169" customFormat="1" hidden="1" x14ac:dyDescent="0.2">
      <c r="B47" s="170"/>
      <c r="C47" s="171"/>
      <c r="D47" s="19" t="s">
        <v>21</v>
      </c>
      <c r="E47" s="16"/>
      <c r="F47" s="17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172"/>
      <c r="R47" s="14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s="169" customFormat="1" ht="3.6" customHeight="1" x14ac:dyDescent="0.2">
      <c r="B48" s="177"/>
      <c r="C48" s="171"/>
      <c r="D48" s="19"/>
      <c r="E48" s="16"/>
      <c r="F48" s="17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172"/>
      <c r="R48" s="14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s="169" customFormat="1" ht="3.6" hidden="1" customHeight="1" x14ac:dyDescent="0.2">
      <c r="B49" s="170"/>
      <c r="C49" s="178"/>
      <c r="D49" s="34"/>
      <c r="E49" s="35"/>
      <c r="F49" s="36"/>
      <c r="G49" s="35"/>
      <c r="H49" s="37"/>
      <c r="I49" s="37"/>
      <c r="J49" s="37"/>
      <c r="K49" s="37"/>
      <c r="L49" s="37"/>
      <c r="M49" s="37"/>
      <c r="N49" s="37"/>
      <c r="O49" s="37"/>
      <c r="P49" s="37"/>
      <c r="Q49" s="176"/>
      <c r="R49" s="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s="169" customFormat="1" hidden="1" x14ac:dyDescent="0.2">
      <c r="B50" s="170"/>
      <c r="C50" s="171"/>
      <c r="D50" s="19" t="s">
        <v>22</v>
      </c>
      <c r="E50" s="16"/>
      <c r="F50" s="17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72"/>
      <c r="R50" s="14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s="169" customFormat="1" hidden="1" x14ac:dyDescent="0.2">
      <c r="B51" s="170"/>
      <c r="C51" s="171"/>
      <c r="D51" s="19" t="s">
        <v>23</v>
      </c>
      <c r="E51" s="16"/>
      <c r="F51" s="17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72"/>
      <c r="R51" s="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s="169" customFormat="1" ht="25.5" hidden="1" x14ac:dyDescent="0.2">
      <c r="B52" s="170"/>
      <c r="C52" s="171"/>
      <c r="D52" s="19" t="s">
        <v>24</v>
      </c>
      <c r="E52" s="16"/>
      <c r="F52" s="17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172"/>
      <c r="R52" s="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s="169" customFormat="1" hidden="1" x14ac:dyDescent="0.2">
      <c r="B53" s="170"/>
      <c r="C53" s="171"/>
      <c r="D53" s="19" t="s">
        <v>25</v>
      </c>
      <c r="E53" s="16"/>
      <c r="F53" s="17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172"/>
      <c r="R53" s="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s="169" customFormat="1" ht="5.0999999999999996" customHeight="1" x14ac:dyDescent="0.2">
      <c r="B54" s="170"/>
      <c r="C54" s="171"/>
      <c r="D54" s="38"/>
      <c r="E54" s="16"/>
      <c r="F54" s="17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172"/>
      <c r="R54" s="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s="169" customFormat="1" ht="15" x14ac:dyDescent="0.25">
      <c r="B55" s="170"/>
      <c r="C55" s="174"/>
      <c r="D55" s="9" t="s">
        <v>73</v>
      </c>
      <c r="E55" s="35"/>
      <c r="F55" s="36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176"/>
      <c r="R55" s="14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s="169" customFormat="1" ht="5.0999999999999996" customHeight="1" x14ac:dyDescent="0.2">
      <c r="B56" s="170"/>
      <c r="C56" s="171"/>
      <c r="D56" s="179"/>
      <c r="E56" s="16"/>
      <c r="F56" s="17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172"/>
      <c r="R56" s="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s="169" customFormat="1" x14ac:dyDescent="0.2">
      <c r="B57" s="170"/>
      <c r="C57" s="171"/>
      <c r="D57" s="39" t="s">
        <v>46</v>
      </c>
      <c r="E57" s="16"/>
      <c r="F57" s="17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172"/>
      <c r="R57" s="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s="169" customFormat="1" x14ac:dyDescent="0.2">
      <c r="B58" s="170"/>
      <c r="C58" s="171"/>
      <c r="D58" s="39" t="s">
        <v>47</v>
      </c>
      <c r="E58" s="16"/>
      <c r="F58" s="17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172"/>
      <c r="R58" s="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s="169" customFormat="1" ht="6.75" customHeight="1" x14ac:dyDescent="0.2">
      <c r="B59" s="170"/>
      <c r="C59" s="171"/>
      <c r="D59" s="39"/>
      <c r="E59" s="16"/>
      <c r="F59" s="17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172"/>
      <c r="R59" s="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s="169" customFormat="1" ht="12" customHeight="1" x14ac:dyDescent="0.2">
      <c r="B60" s="170"/>
      <c r="C60" s="171"/>
      <c r="D60" s="40" t="s">
        <v>74</v>
      </c>
      <c r="E60" s="41"/>
      <c r="F60" s="17"/>
      <c r="G60" s="42"/>
      <c r="H60" s="43"/>
      <c r="I60" s="43"/>
      <c r="J60" s="43"/>
      <c r="K60" s="43"/>
      <c r="L60" s="43"/>
      <c r="M60" s="43"/>
      <c r="N60" s="43"/>
      <c r="O60" s="43"/>
      <c r="P60" s="43"/>
      <c r="Q60" s="172"/>
      <c r="R60" s="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s="169" customFormat="1" x14ac:dyDescent="0.2">
      <c r="B61" s="170"/>
      <c r="C61" s="171"/>
      <c r="D61" s="40"/>
      <c r="E61" s="16"/>
      <c r="F61" s="17"/>
      <c r="G61" s="42"/>
      <c r="H61" s="43"/>
      <c r="I61" s="43"/>
      <c r="J61" s="43"/>
      <c r="K61" s="43"/>
      <c r="L61" s="43"/>
      <c r="M61" s="43"/>
      <c r="N61" s="43"/>
      <c r="O61" s="43"/>
      <c r="P61" s="43"/>
      <c r="Q61" s="172"/>
      <c r="R61" s="14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s="169" customFormat="1" x14ac:dyDescent="0.2">
      <c r="B62" s="170"/>
      <c r="C62" s="171"/>
      <c r="D62" s="19"/>
      <c r="E62" s="16"/>
      <c r="F62" s="17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172"/>
      <c r="R62" s="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s="169" customFormat="1" x14ac:dyDescent="0.2">
      <c r="B63" s="170"/>
      <c r="C63" s="171"/>
      <c r="D63" s="39" t="s">
        <v>48</v>
      </c>
      <c r="E63" s="44"/>
      <c r="F63" s="45"/>
      <c r="G63" s="46"/>
      <c r="H63" s="47"/>
      <c r="I63" s="47"/>
      <c r="J63" s="47"/>
      <c r="K63" s="47"/>
      <c r="L63" s="47"/>
      <c r="M63" s="47"/>
      <c r="N63" s="47"/>
      <c r="O63" s="47"/>
      <c r="P63" s="47"/>
      <c r="Q63" s="172"/>
      <c r="R63" s="14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s="169" customFormat="1" x14ac:dyDescent="0.2">
      <c r="B64" s="170"/>
      <c r="C64" s="171"/>
      <c r="D64" s="48" t="s">
        <v>75</v>
      </c>
      <c r="E64" s="44">
        <f>E63</f>
        <v>0</v>
      </c>
      <c r="F64" s="17"/>
      <c r="G64" s="46"/>
      <c r="H64" s="47"/>
      <c r="I64" s="47"/>
      <c r="J64" s="47"/>
      <c r="K64" s="47"/>
      <c r="L64" s="47"/>
      <c r="M64" s="47"/>
      <c r="N64" s="47"/>
      <c r="O64" s="47"/>
      <c r="P64" s="47"/>
      <c r="Q64" s="172"/>
      <c r="R64" s="14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s="169" customFormat="1" x14ac:dyDescent="0.2">
      <c r="B65" s="170"/>
      <c r="C65" s="171"/>
      <c r="D65" s="49"/>
      <c r="E65" s="16"/>
      <c r="F65" s="17"/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172"/>
      <c r="R65" s="14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s="266" customFormat="1" x14ac:dyDescent="0.2">
      <c r="B66" s="256"/>
      <c r="C66" s="257"/>
      <c r="D66" s="258" t="s">
        <v>9</v>
      </c>
      <c r="E66" s="259" t="s">
        <v>84</v>
      </c>
      <c r="F66" s="260"/>
      <c r="G66" s="261"/>
      <c r="H66" s="262"/>
      <c r="I66" s="262"/>
      <c r="J66" s="262"/>
      <c r="K66" s="262"/>
      <c r="L66" s="262"/>
      <c r="M66" s="262"/>
      <c r="N66" s="262"/>
      <c r="O66" s="262"/>
      <c r="P66" s="262"/>
      <c r="Q66" s="263"/>
      <c r="R66" s="264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</row>
    <row r="67" spans="2:29" s="169" customFormat="1" x14ac:dyDescent="0.2">
      <c r="B67" s="170"/>
      <c r="C67" s="171"/>
      <c r="D67" s="51" t="s">
        <v>59</v>
      </c>
      <c r="E67" s="50" t="s">
        <v>84</v>
      </c>
      <c r="F67" s="17"/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172"/>
      <c r="R67" s="14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s="169" customFormat="1" x14ac:dyDescent="0.2">
      <c r="B68" s="170"/>
      <c r="C68" s="171"/>
      <c r="D68" s="51" t="s">
        <v>8</v>
      </c>
      <c r="E68" s="44" t="s">
        <v>84</v>
      </c>
      <c r="F68" s="17"/>
      <c r="G68" s="46"/>
      <c r="H68" s="47"/>
      <c r="I68" s="47"/>
      <c r="J68" s="47"/>
      <c r="K68" s="47"/>
      <c r="L68" s="47"/>
      <c r="M68" s="47"/>
      <c r="N68" s="47"/>
      <c r="O68" s="47"/>
      <c r="P68" s="47"/>
      <c r="Q68" s="172"/>
      <c r="R68" s="1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s="169" customFormat="1" ht="3.6" customHeight="1" x14ac:dyDescent="0.2">
      <c r="B69" s="170"/>
      <c r="C69" s="171"/>
      <c r="D69" s="51"/>
      <c r="E69" s="16"/>
      <c r="F69" s="17"/>
      <c r="G69" s="46"/>
      <c r="H69" s="47"/>
      <c r="I69" s="47"/>
      <c r="J69" s="47"/>
      <c r="K69" s="47"/>
      <c r="L69" s="47"/>
      <c r="M69" s="47"/>
      <c r="N69" s="47"/>
      <c r="O69" s="47"/>
      <c r="P69" s="47"/>
      <c r="Q69" s="172"/>
      <c r="R69" s="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s="169" customFormat="1" ht="3.6" hidden="1" customHeight="1" x14ac:dyDescent="0.2">
      <c r="B70" s="177"/>
      <c r="C70" s="178"/>
      <c r="D70" s="180"/>
      <c r="E70" s="35"/>
      <c r="F70" s="36"/>
      <c r="G70" s="123"/>
      <c r="H70" s="125"/>
      <c r="I70" s="125"/>
      <c r="J70" s="125"/>
      <c r="K70" s="125"/>
      <c r="L70" s="125"/>
      <c r="M70" s="125"/>
      <c r="N70" s="125"/>
      <c r="O70" s="125"/>
      <c r="P70" s="125"/>
      <c r="Q70" s="176"/>
      <c r="R70" s="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s="169" customFormat="1" hidden="1" x14ac:dyDescent="0.2">
      <c r="B71" s="170"/>
      <c r="C71" s="171"/>
      <c r="D71" s="48" t="s">
        <v>39</v>
      </c>
      <c r="E71" s="16"/>
      <c r="F71" s="17"/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172"/>
      <c r="R71" s="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s="169" customFormat="1" hidden="1" x14ac:dyDescent="0.2">
      <c r="B72" s="170"/>
      <c r="C72" s="171"/>
      <c r="D72" s="40" t="s">
        <v>40</v>
      </c>
      <c r="E72" s="16"/>
      <c r="F72" s="17"/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172"/>
      <c r="R72" s="14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s="169" customFormat="1" hidden="1" x14ac:dyDescent="0.2">
      <c r="B73" s="170"/>
      <c r="C73" s="171"/>
      <c r="D73" s="48" t="s">
        <v>61</v>
      </c>
      <c r="E73" s="46"/>
      <c r="F73" s="17"/>
      <c r="G73" s="46"/>
      <c r="H73" s="47"/>
      <c r="I73" s="47"/>
      <c r="J73" s="47"/>
      <c r="K73" s="47"/>
      <c r="L73" s="47"/>
      <c r="M73" s="47"/>
      <c r="N73" s="47"/>
      <c r="O73" s="47"/>
      <c r="P73" s="47"/>
      <c r="Q73" s="172"/>
      <c r="R73" s="14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s="169" customFormat="1" hidden="1" x14ac:dyDescent="0.2">
      <c r="B74" s="170"/>
      <c r="C74" s="171"/>
      <c r="D74" s="40" t="s">
        <v>41</v>
      </c>
      <c r="E74" s="16"/>
      <c r="F74" s="17"/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172"/>
      <c r="R74" s="14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s="169" customFormat="1" hidden="1" x14ac:dyDescent="0.2">
      <c r="B75" s="170"/>
      <c r="C75" s="171"/>
      <c r="D75" s="181" t="s">
        <v>42</v>
      </c>
      <c r="E75" s="60"/>
      <c r="F75" s="17"/>
      <c r="G75" s="60"/>
      <c r="H75" s="61"/>
      <c r="I75" s="61"/>
      <c r="J75" s="61"/>
      <c r="K75" s="61"/>
      <c r="L75" s="61"/>
      <c r="M75" s="61"/>
      <c r="N75" s="61"/>
      <c r="O75" s="61"/>
      <c r="P75" s="61"/>
      <c r="Q75" s="172"/>
      <c r="R75" s="14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s="169" customFormat="1" hidden="1" x14ac:dyDescent="0.2">
      <c r="B76" s="170"/>
      <c r="C76" s="171"/>
      <c r="D76" s="182" t="s">
        <v>43</v>
      </c>
      <c r="E76" s="60"/>
      <c r="F76" s="17"/>
      <c r="G76" s="60"/>
      <c r="H76" s="61"/>
      <c r="I76" s="61"/>
      <c r="J76" s="61"/>
      <c r="K76" s="61"/>
      <c r="L76" s="61"/>
      <c r="M76" s="61"/>
      <c r="N76" s="61"/>
      <c r="O76" s="61"/>
      <c r="P76" s="61"/>
      <c r="Q76" s="172"/>
      <c r="R76" s="14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s="169" customFormat="1" hidden="1" x14ac:dyDescent="0.2">
      <c r="B77" s="170"/>
      <c r="C77" s="171"/>
      <c r="D77" s="183" t="s">
        <v>62</v>
      </c>
      <c r="E77" s="184"/>
      <c r="F77" s="17"/>
      <c r="G77" s="184"/>
      <c r="H77" s="185"/>
      <c r="I77" s="185"/>
      <c r="J77" s="185"/>
      <c r="K77" s="185"/>
      <c r="L77" s="185"/>
      <c r="M77" s="185"/>
      <c r="N77" s="185"/>
      <c r="O77" s="185"/>
      <c r="P77" s="185"/>
      <c r="Q77" s="172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s="169" customFormat="1" ht="5.0999999999999996" hidden="1" customHeight="1" x14ac:dyDescent="0.2">
      <c r="B78" s="170"/>
      <c r="C78" s="171"/>
      <c r="D78" s="186"/>
      <c r="E78" s="16"/>
      <c r="F78" s="17"/>
      <c r="G78" s="184"/>
      <c r="H78" s="185"/>
      <c r="I78" s="185"/>
      <c r="J78" s="185"/>
      <c r="K78" s="185"/>
      <c r="L78" s="185"/>
      <c r="M78" s="185"/>
      <c r="N78" s="185"/>
      <c r="O78" s="185"/>
      <c r="P78" s="185"/>
      <c r="Q78" s="172"/>
      <c r="R78" s="14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s="169" customFormat="1" ht="15" x14ac:dyDescent="0.25">
      <c r="B79" s="170"/>
      <c r="C79" s="174"/>
      <c r="D79" s="8" t="s">
        <v>49</v>
      </c>
      <c r="E79" s="35"/>
      <c r="F79" s="36"/>
      <c r="G79" s="35"/>
      <c r="H79" s="37"/>
      <c r="I79" s="37"/>
      <c r="J79" s="37"/>
      <c r="K79" s="37"/>
      <c r="L79" s="37"/>
      <c r="M79" s="37"/>
      <c r="N79" s="37"/>
      <c r="O79" s="37"/>
      <c r="P79" s="37"/>
      <c r="Q79" s="176"/>
      <c r="R79" s="14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s="169" customFormat="1" ht="5.0999999999999996" customHeight="1" x14ac:dyDescent="0.2">
      <c r="B80" s="170"/>
      <c r="C80" s="171"/>
      <c r="D80" s="173"/>
      <c r="E80" s="16"/>
      <c r="F80" s="17"/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172"/>
      <c r="R80" s="14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s="169" customFormat="1" x14ac:dyDescent="0.2">
      <c r="B81" s="170"/>
      <c r="C81" s="171"/>
      <c r="D81" s="39" t="s">
        <v>77</v>
      </c>
      <c r="E81" s="16"/>
      <c r="F81" s="17"/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172"/>
      <c r="R81" s="14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s="169" customFormat="1" x14ac:dyDescent="0.2">
      <c r="B82" s="170"/>
      <c r="C82" s="171"/>
      <c r="D82" s="52" t="s">
        <v>7</v>
      </c>
      <c r="E82" s="16"/>
      <c r="F82" s="17"/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172"/>
      <c r="R82" s="14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s="169" customFormat="1" x14ac:dyDescent="0.2">
      <c r="B83" s="170"/>
      <c r="C83" s="171"/>
      <c r="D83" s="53" t="s">
        <v>78</v>
      </c>
      <c r="E83" s="16"/>
      <c r="F83" s="17"/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172"/>
      <c r="R83" s="14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s="169" customFormat="1" x14ac:dyDescent="0.2">
      <c r="B84" s="170"/>
      <c r="C84" s="171"/>
      <c r="D84" s="54" t="s">
        <v>72</v>
      </c>
      <c r="E84" s="55"/>
      <c r="F84" s="17"/>
      <c r="G84" s="55" t="e">
        <f t="shared" ref="G84:P84" si="4">G119</f>
        <v>#DIV/0!</v>
      </c>
      <c r="H84" s="56" t="e">
        <f t="shared" si="4"/>
        <v>#DIV/0!</v>
      </c>
      <c r="I84" s="56" t="e">
        <f t="shared" si="4"/>
        <v>#DIV/0!</v>
      </c>
      <c r="J84" s="56" t="e">
        <f t="shared" si="4"/>
        <v>#DIV/0!</v>
      </c>
      <c r="K84" s="56" t="e">
        <f t="shared" si="4"/>
        <v>#DIV/0!</v>
      </c>
      <c r="L84" s="56" t="e">
        <f t="shared" si="4"/>
        <v>#DIV/0!</v>
      </c>
      <c r="M84" s="56" t="e">
        <f t="shared" si="4"/>
        <v>#DIV/0!</v>
      </c>
      <c r="N84" s="56" t="e">
        <f t="shared" si="4"/>
        <v>#DIV/0!</v>
      </c>
      <c r="O84" s="56" t="e">
        <f t="shared" si="4"/>
        <v>#DIV/0!</v>
      </c>
      <c r="P84" s="56" t="e">
        <f t="shared" si="4"/>
        <v>#DIV/0!</v>
      </c>
      <c r="Q84" s="172"/>
      <c r="R84" s="14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s="169" customFormat="1" ht="13.5" thickBot="1" x14ac:dyDescent="0.25">
      <c r="B85" s="170"/>
      <c r="C85" s="171"/>
      <c r="D85" s="19" t="s">
        <v>115</v>
      </c>
      <c r="E85" s="16"/>
      <c r="F85" s="17"/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172"/>
      <c r="R85" s="14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s="169" customFormat="1" hidden="1" x14ac:dyDescent="0.2">
      <c r="B86" s="170"/>
      <c r="C86" s="171"/>
      <c r="D86" s="187" t="s">
        <v>10</v>
      </c>
      <c r="E86" s="16"/>
      <c r="F86" s="17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172"/>
      <c r="R86" s="14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s="169" customFormat="1" hidden="1" x14ac:dyDescent="0.2">
      <c r="B87" s="170"/>
      <c r="C87" s="171"/>
      <c r="D87" s="53" t="s">
        <v>11</v>
      </c>
      <c r="E87" s="16"/>
      <c r="F87" s="17"/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172"/>
      <c r="R87" s="14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s="169" customFormat="1" hidden="1" x14ac:dyDescent="0.2">
      <c r="B88" s="170"/>
      <c r="C88" s="171"/>
      <c r="D88" s="188" t="s">
        <v>58</v>
      </c>
      <c r="E88" s="189"/>
      <c r="F88" s="190"/>
      <c r="G88" s="189"/>
      <c r="H88" s="191"/>
      <c r="I88" s="191"/>
      <c r="J88" s="191"/>
      <c r="K88" s="191"/>
      <c r="L88" s="191"/>
      <c r="M88" s="191"/>
      <c r="N88" s="191"/>
      <c r="O88" s="191"/>
      <c r="P88" s="191"/>
      <c r="Q88" s="172"/>
      <c r="R88" s="14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s="169" customFormat="1" hidden="1" x14ac:dyDescent="0.2">
      <c r="B89" s="170"/>
      <c r="C89" s="171"/>
      <c r="D89" s="39" t="s">
        <v>12</v>
      </c>
      <c r="E89" s="16"/>
      <c r="F89" s="17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172"/>
      <c r="R89" s="14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s="169" customFormat="1" hidden="1" x14ac:dyDescent="0.2">
      <c r="B90" s="170"/>
      <c r="C90" s="171"/>
      <c r="D90" s="39" t="s">
        <v>13</v>
      </c>
      <c r="E90" s="16"/>
      <c r="F90" s="17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172"/>
      <c r="R90" s="14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s="169" customFormat="1" ht="3.6" hidden="1" customHeight="1" x14ac:dyDescent="0.2">
      <c r="B91" s="177"/>
      <c r="C91" s="171"/>
      <c r="D91" s="51"/>
      <c r="E91" s="16"/>
      <c r="F91" s="17"/>
      <c r="G91" s="46"/>
      <c r="H91" s="47"/>
      <c r="I91" s="47"/>
      <c r="J91" s="47"/>
      <c r="K91" s="47"/>
      <c r="L91" s="47"/>
      <c r="M91" s="47"/>
      <c r="N91" s="47"/>
      <c r="O91" s="47"/>
      <c r="P91" s="47"/>
      <c r="Q91" s="172"/>
      <c r="R91" s="14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s="169" customFormat="1" ht="3.6" hidden="1" customHeight="1" x14ac:dyDescent="0.2">
      <c r="B92" s="170"/>
      <c r="C92" s="178"/>
      <c r="D92" s="180"/>
      <c r="E92" s="35"/>
      <c r="F92" s="36"/>
      <c r="G92" s="123"/>
      <c r="H92" s="125"/>
      <c r="I92" s="125"/>
      <c r="J92" s="125"/>
      <c r="K92" s="125"/>
      <c r="L92" s="125"/>
      <c r="M92" s="125"/>
      <c r="N92" s="125"/>
      <c r="O92" s="125"/>
      <c r="P92" s="125"/>
      <c r="Q92" s="176"/>
      <c r="R92" s="14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s="169" customFormat="1" hidden="1" x14ac:dyDescent="0.2">
      <c r="B93" s="170"/>
      <c r="C93" s="171"/>
      <c r="D93" s="39" t="s">
        <v>14</v>
      </c>
      <c r="E93" s="16"/>
      <c r="F93" s="17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172"/>
      <c r="R93" s="14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s="169" customFormat="1" hidden="1" x14ac:dyDescent="0.2">
      <c r="B94" s="170"/>
      <c r="C94" s="171"/>
      <c r="D94" s="188" t="s">
        <v>15</v>
      </c>
      <c r="E94" s="16"/>
      <c r="F94" s="17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172"/>
      <c r="R94" s="14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s="169" customFormat="1" hidden="1" x14ac:dyDescent="0.2">
      <c r="B95" s="170"/>
      <c r="C95" s="171"/>
      <c r="D95" s="192" t="s">
        <v>16</v>
      </c>
      <c r="E95" s="16"/>
      <c r="F95" s="17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172"/>
      <c r="R95" s="14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s="169" customFormat="1" ht="13.5" hidden="1" thickBot="1" x14ac:dyDescent="0.25">
      <c r="B96" s="170"/>
      <c r="C96" s="171"/>
      <c r="D96" s="188" t="s">
        <v>17</v>
      </c>
      <c r="E96" s="28"/>
      <c r="F96" s="193"/>
      <c r="G96" s="28"/>
      <c r="H96" s="29"/>
      <c r="I96" s="29"/>
      <c r="J96" s="29"/>
      <c r="K96" s="29"/>
      <c r="L96" s="29"/>
      <c r="M96" s="29"/>
      <c r="N96" s="29"/>
      <c r="O96" s="29"/>
      <c r="P96" s="29"/>
      <c r="Q96" s="172"/>
      <c r="R96" s="14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s="169" customFormat="1" ht="15.75" thickTop="1" x14ac:dyDescent="0.25">
      <c r="B97" s="170"/>
      <c r="C97" s="194"/>
      <c r="D97" s="10" t="s">
        <v>50</v>
      </c>
      <c r="E97" s="195"/>
      <c r="F97" s="196"/>
      <c r="G97" s="195"/>
      <c r="H97" s="197"/>
      <c r="I97" s="197"/>
      <c r="J97" s="197"/>
      <c r="K97" s="197"/>
      <c r="L97" s="197"/>
      <c r="M97" s="197"/>
      <c r="N97" s="197"/>
      <c r="O97" s="197"/>
      <c r="P97" s="197"/>
      <c r="Q97" s="198"/>
      <c r="R97" s="14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s="169" customFormat="1" ht="5.0999999999999996" customHeight="1" x14ac:dyDescent="0.2">
      <c r="B98" s="170"/>
      <c r="C98" s="171"/>
      <c r="D98" s="179"/>
      <c r="E98" s="16"/>
      <c r="F98" s="17"/>
      <c r="G98" s="16"/>
      <c r="H98" s="18"/>
      <c r="I98" s="18"/>
      <c r="J98" s="18"/>
      <c r="K98" s="18"/>
      <c r="L98" s="18"/>
      <c r="M98" s="18"/>
      <c r="N98" s="18"/>
      <c r="O98" s="18"/>
      <c r="P98" s="18"/>
      <c r="Q98" s="172"/>
      <c r="R98" s="14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s="169" customFormat="1" ht="25.5" hidden="1" x14ac:dyDescent="0.2">
      <c r="B99" s="170"/>
      <c r="C99" s="171"/>
      <c r="D99" s="51" t="s">
        <v>68</v>
      </c>
      <c r="E99" s="46"/>
      <c r="F99" s="45"/>
      <c r="G99" s="46" t="e">
        <f t="shared" ref="G99:P99" si="5">IF(G112=0,"---",G112)</f>
        <v>#DIV/0!</v>
      </c>
      <c r="H99" s="47" t="e">
        <f t="shared" si="5"/>
        <v>#DIV/0!</v>
      </c>
      <c r="I99" s="47" t="e">
        <f t="shared" si="5"/>
        <v>#DIV/0!</v>
      </c>
      <c r="J99" s="47" t="e">
        <f t="shared" si="5"/>
        <v>#DIV/0!</v>
      </c>
      <c r="K99" s="47" t="e">
        <f t="shared" si="5"/>
        <v>#DIV/0!</v>
      </c>
      <c r="L99" s="47" t="e">
        <f t="shared" si="5"/>
        <v>#DIV/0!</v>
      </c>
      <c r="M99" s="47" t="e">
        <f t="shared" si="5"/>
        <v>#DIV/0!</v>
      </c>
      <c r="N99" s="47" t="e">
        <f t="shared" si="5"/>
        <v>#DIV/0!</v>
      </c>
      <c r="O99" s="47" t="e">
        <f t="shared" si="5"/>
        <v>#DIV/0!</v>
      </c>
      <c r="P99" s="47" t="e">
        <f t="shared" si="5"/>
        <v>#DIV/0!</v>
      </c>
      <c r="Q99" s="172"/>
      <c r="R99" s="14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s="169" customFormat="1" ht="25.5" hidden="1" x14ac:dyDescent="0.2">
      <c r="B100" s="170"/>
      <c r="C100" s="171"/>
      <c r="D100" s="57" t="s">
        <v>69</v>
      </c>
      <c r="E100" s="46"/>
      <c r="F100" s="45"/>
      <c r="G100" s="46" t="e">
        <f t="shared" ref="G100:P100" si="6">IF(G113=0,"---",G113)</f>
        <v>#DIV/0!</v>
      </c>
      <c r="H100" s="47" t="e">
        <f t="shared" si="6"/>
        <v>#DIV/0!</v>
      </c>
      <c r="I100" s="47" t="e">
        <f t="shared" si="6"/>
        <v>#DIV/0!</v>
      </c>
      <c r="J100" s="47" t="e">
        <f t="shared" si="6"/>
        <v>#DIV/0!</v>
      </c>
      <c r="K100" s="47" t="e">
        <f t="shared" si="6"/>
        <v>#DIV/0!</v>
      </c>
      <c r="L100" s="47" t="e">
        <f t="shared" si="6"/>
        <v>#DIV/0!</v>
      </c>
      <c r="M100" s="47" t="e">
        <f t="shared" si="6"/>
        <v>#DIV/0!</v>
      </c>
      <c r="N100" s="47" t="e">
        <f t="shared" si="6"/>
        <v>#DIV/0!</v>
      </c>
      <c r="O100" s="47" t="e">
        <f t="shared" si="6"/>
        <v>#DIV/0!</v>
      </c>
      <c r="P100" s="47" t="e">
        <f t="shared" si="6"/>
        <v>#DIV/0!</v>
      </c>
      <c r="Q100" s="172"/>
      <c r="R100" s="14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s="169" customFormat="1" ht="25.5" hidden="1" x14ac:dyDescent="0.2">
      <c r="B101" s="170"/>
      <c r="C101" s="171"/>
      <c r="D101" s="199" t="s">
        <v>70</v>
      </c>
      <c r="E101" s="60"/>
      <c r="F101" s="59"/>
      <c r="G101" s="60" t="e">
        <f t="shared" ref="G101:P101" si="7">IF(G114=0,"---",G114)</f>
        <v>#DIV/0!</v>
      </c>
      <c r="H101" s="61" t="e">
        <f t="shared" si="7"/>
        <v>#DIV/0!</v>
      </c>
      <c r="I101" s="61" t="e">
        <f t="shared" si="7"/>
        <v>#DIV/0!</v>
      </c>
      <c r="J101" s="61" t="e">
        <f t="shared" si="7"/>
        <v>#DIV/0!</v>
      </c>
      <c r="K101" s="61" t="e">
        <f t="shared" si="7"/>
        <v>#DIV/0!</v>
      </c>
      <c r="L101" s="61" t="e">
        <f t="shared" si="7"/>
        <v>#DIV/0!</v>
      </c>
      <c r="M101" s="61" t="e">
        <f t="shared" si="7"/>
        <v>#DIV/0!</v>
      </c>
      <c r="N101" s="61" t="e">
        <f t="shared" si="7"/>
        <v>#DIV/0!</v>
      </c>
      <c r="O101" s="61" t="e">
        <f t="shared" si="7"/>
        <v>#DIV/0!</v>
      </c>
      <c r="P101" s="61" t="e">
        <f t="shared" si="7"/>
        <v>#DIV/0!</v>
      </c>
      <c r="Q101" s="172"/>
      <c r="R101" s="14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s="169" customFormat="1" hidden="1" x14ac:dyDescent="0.2">
      <c r="B102" s="170"/>
      <c r="C102" s="171"/>
      <c r="D102" s="57" t="s">
        <v>71</v>
      </c>
      <c r="E102" s="60"/>
      <c r="F102" s="59"/>
      <c r="G102" s="60" t="e">
        <f t="shared" ref="G102:P102" si="8">IF(G115=0,"---",G115)</f>
        <v>#DIV/0!</v>
      </c>
      <c r="H102" s="61" t="e">
        <f t="shared" si="8"/>
        <v>#DIV/0!</v>
      </c>
      <c r="I102" s="61" t="e">
        <f t="shared" si="8"/>
        <v>#DIV/0!</v>
      </c>
      <c r="J102" s="61" t="e">
        <f t="shared" si="8"/>
        <v>#DIV/0!</v>
      </c>
      <c r="K102" s="61" t="e">
        <f t="shared" si="8"/>
        <v>#DIV/0!</v>
      </c>
      <c r="L102" s="61" t="e">
        <f t="shared" si="8"/>
        <v>#DIV/0!</v>
      </c>
      <c r="M102" s="61" t="e">
        <f t="shared" si="8"/>
        <v>#DIV/0!</v>
      </c>
      <c r="N102" s="61" t="e">
        <f t="shared" si="8"/>
        <v>#DIV/0!</v>
      </c>
      <c r="O102" s="61" t="e">
        <f t="shared" si="8"/>
        <v>#DIV/0!</v>
      </c>
      <c r="P102" s="61" t="e">
        <f t="shared" si="8"/>
        <v>#DIV/0!</v>
      </c>
      <c r="Q102" s="172"/>
      <c r="R102" s="14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s="169" customFormat="1" ht="25.5" x14ac:dyDescent="0.2">
      <c r="B103" s="170"/>
      <c r="C103" s="171"/>
      <c r="D103" s="51" t="s">
        <v>87</v>
      </c>
      <c r="E103" s="46" t="e">
        <f>E64/E23</f>
        <v>#DIV/0!</v>
      </c>
      <c r="F103" s="17"/>
      <c r="G103" s="46" t="e">
        <f t="shared" ref="G103:P103" si="9">IF(G113=0,"---",G113)</f>
        <v>#DIV/0!</v>
      </c>
      <c r="H103" s="47" t="e">
        <f t="shared" si="9"/>
        <v>#DIV/0!</v>
      </c>
      <c r="I103" s="47" t="e">
        <f t="shared" si="9"/>
        <v>#DIV/0!</v>
      </c>
      <c r="J103" s="47" t="e">
        <f t="shared" si="9"/>
        <v>#DIV/0!</v>
      </c>
      <c r="K103" s="47" t="e">
        <f t="shared" si="9"/>
        <v>#DIV/0!</v>
      </c>
      <c r="L103" s="47" t="e">
        <f t="shared" si="9"/>
        <v>#DIV/0!</v>
      </c>
      <c r="M103" s="47" t="e">
        <f t="shared" si="9"/>
        <v>#DIV/0!</v>
      </c>
      <c r="N103" s="47" t="e">
        <f t="shared" si="9"/>
        <v>#DIV/0!</v>
      </c>
      <c r="O103" s="47" t="e">
        <f t="shared" si="9"/>
        <v>#DIV/0!</v>
      </c>
      <c r="P103" s="47" t="e">
        <f t="shared" si="9"/>
        <v>#DIV/0!</v>
      </c>
      <c r="Q103" s="172"/>
      <c r="R103" s="14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s="169" customFormat="1" ht="25.5" x14ac:dyDescent="0.2">
      <c r="B104" s="170"/>
      <c r="C104" s="171"/>
      <c r="D104" s="57" t="s">
        <v>88</v>
      </c>
      <c r="E104" s="58" t="e">
        <f>E64/E81</f>
        <v>#DIV/0!</v>
      </c>
      <c r="F104" s="17"/>
      <c r="G104" s="46" t="e">
        <f t="shared" ref="G104:P104" si="10">IF(G116=0,"---",G116)</f>
        <v>#DIV/0!</v>
      </c>
      <c r="H104" s="47" t="e">
        <f t="shared" si="10"/>
        <v>#DIV/0!</v>
      </c>
      <c r="I104" s="47" t="e">
        <f t="shared" si="10"/>
        <v>#DIV/0!</v>
      </c>
      <c r="J104" s="47" t="e">
        <f t="shared" si="10"/>
        <v>#DIV/0!</v>
      </c>
      <c r="K104" s="47" t="e">
        <f t="shared" si="10"/>
        <v>#DIV/0!</v>
      </c>
      <c r="L104" s="47" t="e">
        <f t="shared" si="10"/>
        <v>#DIV/0!</v>
      </c>
      <c r="M104" s="47" t="e">
        <f t="shared" si="10"/>
        <v>#DIV/0!</v>
      </c>
      <c r="N104" s="47" t="e">
        <f t="shared" si="10"/>
        <v>#DIV/0!</v>
      </c>
      <c r="O104" s="47" t="e">
        <f t="shared" si="10"/>
        <v>#DIV/0!</v>
      </c>
      <c r="P104" s="47" t="e">
        <f t="shared" si="10"/>
        <v>#DIV/0!</v>
      </c>
      <c r="Q104" s="172"/>
      <c r="R104" s="14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s="169" customFormat="1" ht="25.5" x14ac:dyDescent="0.2">
      <c r="B105" s="170"/>
      <c r="C105" s="171"/>
      <c r="D105" s="57" t="s">
        <v>89</v>
      </c>
      <c r="E105" s="58" t="e">
        <f>E64/E24</f>
        <v>#DIV/0!</v>
      </c>
      <c r="F105" s="59"/>
      <c r="G105" s="60" t="e">
        <f t="shared" ref="G105:P105" si="11">IF(G114=0,"---",G114)</f>
        <v>#DIV/0!</v>
      </c>
      <c r="H105" s="61" t="e">
        <f t="shared" si="11"/>
        <v>#DIV/0!</v>
      </c>
      <c r="I105" s="61" t="e">
        <f t="shared" si="11"/>
        <v>#DIV/0!</v>
      </c>
      <c r="J105" s="61" t="e">
        <f t="shared" si="11"/>
        <v>#DIV/0!</v>
      </c>
      <c r="K105" s="61" t="e">
        <f t="shared" si="11"/>
        <v>#DIV/0!</v>
      </c>
      <c r="L105" s="61" t="e">
        <f t="shared" si="11"/>
        <v>#DIV/0!</v>
      </c>
      <c r="M105" s="61" t="e">
        <f t="shared" si="11"/>
        <v>#DIV/0!</v>
      </c>
      <c r="N105" s="61" t="e">
        <f t="shared" si="11"/>
        <v>#DIV/0!</v>
      </c>
      <c r="O105" s="61" t="e">
        <f t="shared" si="11"/>
        <v>#DIV/0!</v>
      </c>
      <c r="P105" s="61" t="e">
        <f t="shared" si="11"/>
        <v>#DIV/0!</v>
      </c>
      <c r="Q105" s="172"/>
      <c r="R105" s="14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s="169" customFormat="1" ht="26.25" thickBot="1" x14ac:dyDescent="0.25">
      <c r="B106" s="170"/>
      <c r="C106" s="178"/>
      <c r="D106" s="62" t="s">
        <v>86</v>
      </c>
      <c r="E106" s="123" t="e">
        <f>E103/$W$126</f>
        <v>#DIV/0!</v>
      </c>
      <c r="F106" s="124"/>
      <c r="G106" s="123" t="e">
        <f t="shared" ref="G106:P106" si="12">G103/$W$126</f>
        <v>#DIV/0!</v>
      </c>
      <c r="H106" s="125" t="e">
        <f t="shared" si="12"/>
        <v>#DIV/0!</v>
      </c>
      <c r="I106" s="125" t="e">
        <f t="shared" si="12"/>
        <v>#DIV/0!</v>
      </c>
      <c r="J106" s="125" t="e">
        <f t="shared" si="12"/>
        <v>#DIV/0!</v>
      </c>
      <c r="K106" s="125" t="e">
        <f t="shared" si="12"/>
        <v>#DIV/0!</v>
      </c>
      <c r="L106" s="125" t="e">
        <f t="shared" si="12"/>
        <v>#DIV/0!</v>
      </c>
      <c r="M106" s="125" t="e">
        <f t="shared" si="12"/>
        <v>#DIV/0!</v>
      </c>
      <c r="N106" s="125" t="e">
        <f t="shared" si="12"/>
        <v>#DIV/0!</v>
      </c>
      <c r="O106" s="125" t="e">
        <f t="shared" si="12"/>
        <v>#DIV/0!</v>
      </c>
      <c r="P106" s="125" t="e">
        <f t="shared" si="12"/>
        <v>#DIV/0!</v>
      </c>
      <c r="Q106" s="176"/>
      <c r="R106" s="14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s="169" customFormat="1" hidden="1" x14ac:dyDescent="0.2">
      <c r="B107" s="170"/>
      <c r="C107" s="171"/>
      <c r="D107" s="39" t="s">
        <v>51</v>
      </c>
      <c r="E107" s="46"/>
      <c r="F107" s="17"/>
      <c r="G107" s="46" t="e">
        <f t="shared" ref="G107:P107" si="13">IF(G117=0,"---",G117)</f>
        <v>#DIV/0!</v>
      </c>
      <c r="H107" s="47" t="e">
        <f t="shared" si="13"/>
        <v>#DIV/0!</v>
      </c>
      <c r="I107" s="47" t="e">
        <f t="shared" si="13"/>
        <v>#DIV/0!</v>
      </c>
      <c r="J107" s="47" t="e">
        <f t="shared" si="13"/>
        <v>#DIV/0!</v>
      </c>
      <c r="K107" s="47" t="e">
        <f t="shared" si="13"/>
        <v>#DIV/0!</v>
      </c>
      <c r="L107" s="47" t="e">
        <f t="shared" si="13"/>
        <v>#DIV/0!</v>
      </c>
      <c r="M107" s="47" t="e">
        <f t="shared" si="13"/>
        <v>#DIV/0!</v>
      </c>
      <c r="N107" s="47" t="e">
        <f t="shared" si="13"/>
        <v>#DIV/0!</v>
      </c>
      <c r="O107" s="47" t="e">
        <f t="shared" si="13"/>
        <v>#DIV/0!</v>
      </c>
      <c r="P107" s="47" t="e">
        <f t="shared" si="13"/>
        <v>#DIV/0!</v>
      </c>
      <c r="Q107" s="172"/>
      <c r="R107" s="14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s="169" customFormat="1" ht="13.5" hidden="1" thickBot="1" x14ac:dyDescent="0.25">
      <c r="B108" s="170"/>
      <c r="C108" s="200"/>
      <c r="D108" s="39" t="s">
        <v>52</v>
      </c>
      <c r="E108" s="46"/>
      <c r="F108" s="201"/>
      <c r="G108" s="202" t="e">
        <f t="shared" ref="G108:P108" si="14">IF(G118=0,"---",G118)</f>
        <v>#DIV/0!</v>
      </c>
      <c r="H108" s="203" t="e">
        <f t="shared" si="14"/>
        <v>#DIV/0!</v>
      </c>
      <c r="I108" s="203" t="e">
        <f t="shared" si="14"/>
        <v>#DIV/0!</v>
      </c>
      <c r="J108" s="203" t="e">
        <f t="shared" si="14"/>
        <v>#DIV/0!</v>
      </c>
      <c r="K108" s="203" t="e">
        <f t="shared" si="14"/>
        <v>#DIV/0!</v>
      </c>
      <c r="L108" s="203" t="e">
        <f t="shared" si="14"/>
        <v>#DIV/0!</v>
      </c>
      <c r="M108" s="203" t="e">
        <f t="shared" si="14"/>
        <v>#DIV/0!</v>
      </c>
      <c r="N108" s="203" t="e">
        <f t="shared" si="14"/>
        <v>#DIV/0!</v>
      </c>
      <c r="O108" s="203" t="e">
        <f t="shared" si="14"/>
        <v>#DIV/0!</v>
      </c>
      <c r="P108" s="203" t="e">
        <f t="shared" si="14"/>
        <v>#DIV/0!</v>
      </c>
      <c r="Q108" s="204"/>
      <c r="R108" s="14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s="169" customFormat="1" ht="14.25" customHeight="1" thickTop="1" x14ac:dyDescent="0.2">
      <c r="B109" s="170"/>
      <c r="C109" s="205"/>
      <c r="D109" s="206"/>
      <c r="E109" s="207"/>
      <c r="F109" s="207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9"/>
      <c r="R109" s="14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s="169" customFormat="1" hidden="1" x14ac:dyDescent="0.2">
      <c r="B110" s="170"/>
      <c r="C110" s="170"/>
      <c r="D110" s="210"/>
      <c r="E110" s="211"/>
      <c r="F110" s="211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3"/>
      <c r="R110" s="14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s="169" customFormat="1" hidden="1" x14ac:dyDescent="0.2">
      <c r="B111" s="170"/>
      <c r="C111" s="170"/>
      <c r="D111" s="210"/>
      <c r="E111" s="211"/>
      <c r="F111" s="211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3"/>
      <c r="R111" s="14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s="169" customFormat="1" hidden="1" x14ac:dyDescent="0.2">
      <c r="B112" s="170"/>
      <c r="C112" s="170"/>
      <c r="D112" s="210"/>
      <c r="E112" s="211"/>
      <c r="F112" s="211"/>
      <c r="G112" s="214" t="e">
        <f t="shared" ref="G112:P112" si="15">G64/G21</f>
        <v>#DIV/0!</v>
      </c>
      <c r="H112" s="214" t="e">
        <f t="shared" si="15"/>
        <v>#DIV/0!</v>
      </c>
      <c r="I112" s="214" t="e">
        <f t="shared" si="15"/>
        <v>#DIV/0!</v>
      </c>
      <c r="J112" s="214" t="e">
        <f t="shared" si="15"/>
        <v>#DIV/0!</v>
      </c>
      <c r="K112" s="214" t="e">
        <f t="shared" si="15"/>
        <v>#DIV/0!</v>
      </c>
      <c r="L112" s="214" t="e">
        <f t="shared" si="15"/>
        <v>#DIV/0!</v>
      </c>
      <c r="M112" s="214" t="e">
        <f t="shared" si="15"/>
        <v>#DIV/0!</v>
      </c>
      <c r="N112" s="214" t="e">
        <f t="shared" si="15"/>
        <v>#DIV/0!</v>
      </c>
      <c r="O112" s="214" t="e">
        <f t="shared" si="15"/>
        <v>#DIV/0!</v>
      </c>
      <c r="P112" s="214" t="e">
        <f t="shared" si="15"/>
        <v>#DIV/0!</v>
      </c>
      <c r="Q112" s="213"/>
      <c r="R112" s="14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s="169" customFormat="1" hidden="1" x14ac:dyDescent="0.2">
      <c r="B113" s="170"/>
      <c r="C113" s="170"/>
      <c r="D113" s="210"/>
      <c r="E113" s="211"/>
      <c r="F113" s="211"/>
      <c r="G113" s="214" t="e">
        <f t="shared" ref="G113:P113" si="16">G64/G23</f>
        <v>#DIV/0!</v>
      </c>
      <c r="H113" s="214" t="e">
        <f t="shared" si="16"/>
        <v>#DIV/0!</v>
      </c>
      <c r="I113" s="214" t="e">
        <f t="shared" si="16"/>
        <v>#DIV/0!</v>
      </c>
      <c r="J113" s="214" t="e">
        <f t="shared" si="16"/>
        <v>#DIV/0!</v>
      </c>
      <c r="K113" s="214" t="e">
        <f t="shared" si="16"/>
        <v>#DIV/0!</v>
      </c>
      <c r="L113" s="214" t="e">
        <f t="shared" si="16"/>
        <v>#DIV/0!</v>
      </c>
      <c r="M113" s="214" t="e">
        <f t="shared" si="16"/>
        <v>#DIV/0!</v>
      </c>
      <c r="N113" s="214" t="e">
        <f t="shared" si="16"/>
        <v>#DIV/0!</v>
      </c>
      <c r="O113" s="214" t="e">
        <f t="shared" si="16"/>
        <v>#DIV/0!</v>
      </c>
      <c r="P113" s="214" t="e">
        <f t="shared" si="16"/>
        <v>#DIV/0!</v>
      </c>
      <c r="Q113" s="213"/>
      <c r="R113" s="14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s="169" customFormat="1" hidden="1" x14ac:dyDescent="0.2">
      <c r="B114" s="170"/>
      <c r="C114" s="170"/>
      <c r="D114" s="210"/>
      <c r="E114" s="211"/>
      <c r="F114" s="211"/>
      <c r="G114" s="214" t="e">
        <f t="shared" ref="G114:P114" si="17">G64/G24</f>
        <v>#DIV/0!</v>
      </c>
      <c r="H114" s="214" t="e">
        <f t="shared" si="17"/>
        <v>#DIV/0!</v>
      </c>
      <c r="I114" s="214" t="e">
        <f t="shared" si="17"/>
        <v>#DIV/0!</v>
      </c>
      <c r="J114" s="214" t="e">
        <f t="shared" si="17"/>
        <v>#DIV/0!</v>
      </c>
      <c r="K114" s="214" t="e">
        <f t="shared" si="17"/>
        <v>#DIV/0!</v>
      </c>
      <c r="L114" s="214" t="e">
        <f t="shared" si="17"/>
        <v>#DIV/0!</v>
      </c>
      <c r="M114" s="214" t="e">
        <f t="shared" si="17"/>
        <v>#DIV/0!</v>
      </c>
      <c r="N114" s="214" t="e">
        <f t="shared" si="17"/>
        <v>#DIV/0!</v>
      </c>
      <c r="O114" s="214" t="e">
        <f t="shared" si="17"/>
        <v>#DIV/0!</v>
      </c>
      <c r="P114" s="214" t="e">
        <f t="shared" si="17"/>
        <v>#DIV/0!</v>
      </c>
      <c r="Q114" s="213"/>
      <c r="R114" s="14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s="169" customFormat="1" hidden="1" x14ac:dyDescent="0.2">
      <c r="B115" s="170"/>
      <c r="C115" s="170"/>
      <c r="D115" s="210"/>
      <c r="E115" s="211"/>
      <c r="F115" s="211"/>
      <c r="G115" s="215" t="e">
        <f>G64/(G22*G35)</f>
        <v>#DIV/0!</v>
      </c>
      <c r="H115" s="215" t="e">
        <f t="shared" ref="H115:P115" si="18">H64/(H22*H35)</f>
        <v>#DIV/0!</v>
      </c>
      <c r="I115" s="215" t="e">
        <f t="shared" si="18"/>
        <v>#DIV/0!</v>
      </c>
      <c r="J115" s="215" t="e">
        <f t="shared" si="18"/>
        <v>#DIV/0!</v>
      </c>
      <c r="K115" s="215" t="e">
        <f t="shared" si="18"/>
        <v>#DIV/0!</v>
      </c>
      <c r="L115" s="215" t="e">
        <f t="shared" si="18"/>
        <v>#DIV/0!</v>
      </c>
      <c r="M115" s="215" t="e">
        <f t="shared" si="18"/>
        <v>#DIV/0!</v>
      </c>
      <c r="N115" s="215" t="e">
        <f t="shared" si="18"/>
        <v>#DIV/0!</v>
      </c>
      <c r="O115" s="215" t="e">
        <f t="shared" si="18"/>
        <v>#DIV/0!</v>
      </c>
      <c r="P115" s="215" t="e">
        <f t="shared" si="18"/>
        <v>#DIV/0!</v>
      </c>
      <c r="Q115" s="213"/>
      <c r="R115" s="14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s="169" customFormat="1" hidden="1" x14ac:dyDescent="0.2">
      <c r="B116" s="170"/>
      <c r="C116" s="170"/>
      <c r="D116" s="210"/>
      <c r="E116" s="211"/>
      <c r="F116" s="211"/>
      <c r="G116" s="214" t="e">
        <f>G64/G81</f>
        <v>#DIV/0!</v>
      </c>
      <c r="H116" s="214" t="e">
        <f t="shared" ref="H116:P116" si="19">H64/H81</f>
        <v>#DIV/0!</v>
      </c>
      <c r="I116" s="214" t="e">
        <f t="shared" si="19"/>
        <v>#DIV/0!</v>
      </c>
      <c r="J116" s="214" t="e">
        <f t="shared" si="19"/>
        <v>#DIV/0!</v>
      </c>
      <c r="K116" s="214" t="e">
        <f t="shared" si="19"/>
        <v>#DIV/0!</v>
      </c>
      <c r="L116" s="214" t="e">
        <f t="shared" si="19"/>
        <v>#DIV/0!</v>
      </c>
      <c r="M116" s="214" t="e">
        <f t="shared" si="19"/>
        <v>#DIV/0!</v>
      </c>
      <c r="N116" s="214" t="e">
        <f t="shared" si="19"/>
        <v>#DIV/0!</v>
      </c>
      <c r="O116" s="214" t="e">
        <f t="shared" si="19"/>
        <v>#DIV/0!</v>
      </c>
      <c r="P116" s="214" t="e">
        <f t="shared" si="19"/>
        <v>#DIV/0!</v>
      </c>
      <c r="Q116" s="213"/>
      <c r="R116" s="14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s="169" customFormat="1" hidden="1" x14ac:dyDescent="0.2">
      <c r="B117" s="170"/>
      <c r="C117" s="170"/>
      <c r="D117" s="210"/>
      <c r="E117" s="211"/>
      <c r="F117" s="211"/>
      <c r="G117" s="214" t="e">
        <f t="shared" ref="G117:P117" si="20">G64/G81</f>
        <v>#DIV/0!</v>
      </c>
      <c r="H117" s="214" t="e">
        <f t="shared" si="20"/>
        <v>#DIV/0!</v>
      </c>
      <c r="I117" s="214" t="e">
        <f t="shared" si="20"/>
        <v>#DIV/0!</v>
      </c>
      <c r="J117" s="214" t="e">
        <f t="shared" si="20"/>
        <v>#DIV/0!</v>
      </c>
      <c r="K117" s="214" t="e">
        <f t="shared" si="20"/>
        <v>#DIV/0!</v>
      </c>
      <c r="L117" s="214" t="e">
        <f t="shared" si="20"/>
        <v>#DIV/0!</v>
      </c>
      <c r="M117" s="214" t="e">
        <f t="shared" si="20"/>
        <v>#DIV/0!</v>
      </c>
      <c r="N117" s="214" t="e">
        <f t="shared" si="20"/>
        <v>#DIV/0!</v>
      </c>
      <c r="O117" s="214" t="e">
        <f t="shared" si="20"/>
        <v>#DIV/0!</v>
      </c>
      <c r="P117" s="214" t="e">
        <f t="shared" si="20"/>
        <v>#DIV/0!</v>
      </c>
      <c r="Q117" s="213"/>
      <c r="R117" s="14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s="169" customFormat="1" hidden="1" x14ac:dyDescent="0.2">
      <c r="B118" s="170"/>
      <c r="C118" s="170"/>
      <c r="D118" s="210"/>
      <c r="E118" s="211"/>
      <c r="F118" s="211"/>
      <c r="G118" s="215" t="e">
        <f t="shared" ref="G118:P118" si="21">G107/G88</f>
        <v>#DIV/0!</v>
      </c>
      <c r="H118" s="215" t="e">
        <f t="shared" si="21"/>
        <v>#DIV/0!</v>
      </c>
      <c r="I118" s="215" t="e">
        <f t="shared" si="21"/>
        <v>#DIV/0!</v>
      </c>
      <c r="J118" s="215" t="e">
        <f t="shared" si="21"/>
        <v>#DIV/0!</v>
      </c>
      <c r="K118" s="215" t="e">
        <f t="shared" si="21"/>
        <v>#DIV/0!</v>
      </c>
      <c r="L118" s="215" t="e">
        <f t="shared" si="21"/>
        <v>#DIV/0!</v>
      </c>
      <c r="M118" s="215" t="e">
        <f t="shared" si="21"/>
        <v>#DIV/0!</v>
      </c>
      <c r="N118" s="215" t="e">
        <f t="shared" si="21"/>
        <v>#DIV/0!</v>
      </c>
      <c r="O118" s="215" t="e">
        <f t="shared" si="21"/>
        <v>#DIV/0!</v>
      </c>
      <c r="P118" s="215" t="e">
        <f t="shared" si="21"/>
        <v>#DIV/0!</v>
      </c>
      <c r="Q118" s="213"/>
      <c r="R118" s="14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s="169" customFormat="1" hidden="1" x14ac:dyDescent="0.2">
      <c r="B119" s="170"/>
      <c r="C119" s="170"/>
      <c r="D119" s="210"/>
      <c r="E119" s="211"/>
      <c r="F119" s="211"/>
      <c r="G119" s="215" t="e">
        <f>G81/G23</f>
        <v>#DIV/0!</v>
      </c>
      <c r="H119" s="215" t="e">
        <f t="shared" ref="H119:P119" si="22">H81/H23</f>
        <v>#DIV/0!</v>
      </c>
      <c r="I119" s="215" t="e">
        <f t="shared" si="22"/>
        <v>#DIV/0!</v>
      </c>
      <c r="J119" s="215" t="e">
        <f t="shared" si="22"/>
        <v>#DIV/0!</v>
      </c>
      <c r="K119" s="215" t="e">
        <f t="shared" si="22"/>
        <v>#DIV/0!</v>
      </c>
      <c r="L119" s="215" t="e">
        <f t="shared" si="22"/>
        <v>#DIV/0!</v>
      </c>
      <c r="M119" s="215" t="e">
        <f t="shared" si="22"/>
        <v>#DIV/0!</v>
      </c>
      <c r="N119" s="215" t="e">
        <f t="shared" si="22"/>
        <v>#DIV/0!</v>
      </c>
      <c r="O119" s="215" t="e">
        <f t="shared" si="22"/>
        <v>#DIV/0!</v>
      </c>
      <c r="P119" s="215" t="e">
        <f t="shared" si="22"/>
        <v>#DIV/0!</v>
      </c>
      <c r="Q119" s="213"/>
      <c r="R119" s="14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15" x14ac:dyDescent="0.25">
      <c r="B120" s="3"/>
      <c r="C120" s="3"/>
      <c r="D120" s="11" t="s">
        <v>85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4"/>
      <c r="T120" s="216" t="s">
        <v>79</v>
      </c>
      <c r="U120" s="217"/>
      <c r="V120" s="217"/>
      <c r="W120" s="217"/>
    </row>
    <row r="121" spans="2:29" x14ac:dyDescent="0.2">
      <c r="T121" s="215"/>
      <c r="U121" s="218"/>
      <c r="V121" s="218"/>
      <c r="W121" s="218"/>
    </row>
    <row r="122" spans="2:29" s="169" customFormat="1" x14ac:dyDescent="0.2">
      <c r="D122" s="219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T122" s="215" t="s">
        <v>80</v>
      </c>
      <c r="U122" s="218"/>
      <c r="V122" s="218"/>
      <c r="W122" s="221" t="s">
        <v>81</v>
      </c>
    </row>
    <row r="123" spans="2:29" s="169" customFormat="1" x14ac:dyDescent="0.2">
      <c r="D123" s="219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T123" s="215"/>
      <c r="U123" s="218"/>
      <c r="V123" s="218"/>
      <c r="W123" s="223"/>
    </row>
    <row r="124" spans="2:29" s="169" customFormat="1" x14ac:dyDescent="0.2">
      <c r="D124" s="219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T124" s="224" t="s">
        <v>83</v>
      </c>
      <c r="U124" s="225"/>
      <c r="V124" s="225"/>
      <c r="W124" s="226" t="s">
        <v>81</v>
      </c>
    </row>
    <row r="125" spans="2:29" s="169" customFormat="1" x14ac:dyDescent="0.2">
      <c r="D125" s="219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T125" s="215"/>
      <c r="U125" s="218"/>
      <c r="V125" s="218"/>
      <c r="W125" s="218"/>
    </row>
    <row r="126" spans="2:29" s="169" customFormat="1" x14ac:dyDescent="0.2">
      <c r="D126" s="219"/>
      <c r="G126" s="227" t="e">
        <f>RIGHT(G213,LEN(G213)-1)</f>
        <v>#VALUE!</v>
      </c>
      <c r="H126" s="227" t="e">
        <f t="shared" ref="H126:P126" si="23">RIGHT(H213,LEN(H213)-1)</f>
        <v>#VALUE!</v>
      </c>
      <c r="I126" s="227" t="e">
        <f t="shared" si="23"/>
        <v>#VALUE!</v>
      </c>
      <c r="J126" s="227" t="e">
        <f t="shared" si="23"/>
        <v>#VALUE!</v>
      </c>
      <c r="K126" s="227" t="e">
        <f t="shared" si="23"/>
        <v>#VALUE!</v>
      </c>
      <c r="L126" s="227" t="e">
        <f t="shared" si="23"/>
        <v>#VALUE!</v>
      </c>
      <c r="M126" s="227" t="e">
        <f t="shared" si="23"/>
        <v>#VALUE!</v>
      </c>
      <c r="N126" s="227" t="e">
        <f t="shared" si="23"/>
        <v>#VALUE!</v>
      </c>
      <c r="O126" s="227" t="e">
        <f t="shared" si="23"/>
        <v>#VALUE!</v>
      </c>
      <c r="P126" s="227" t="e">
        <f t="shared" si="23"/>
        <v>#VALUE!</v>
      </c>
      <c r="T126" s="215" t="s">
        <v>82</v>
      </c>
      <c r="U126" s="218"/>
      <c r="V126" s="218"/>
      <c r="W126" s="228" t="e">
        <f>W124/W122</f>
        <v>#VALUE!</v>
      </c>
    </row>
    <row r="127" spans="2:29" s="169" customFormat="1" x14ac:dyDescent="0.2">
      <c r="D127" s="21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T127" s="215"/>
      <c r="U127" s="218"/>
      <c r="V127" s="218"/>
      <c r="W127" s="218"/>
    </row>
    <row r="128" spans="2:29" x14ac:dyDescent="0.2"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</row>
    <row r="132" spans="1:28" s="68" customFormat="1" ht="16.5" customHeight="1" x14ac:dyDescent="0.2">
      <c r="A132" s="1"/>
      <c r="B132" s="432"/>
      <c r="C132" s="64"/>
      <c r="D132" s="64"/>
      <c r="E132" s="65"/>
      <c r="F132" s="65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6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s="68" customFormat="1" ht="16.5" customHeight="1" x14ac:dyDescent="0.2">
      <c r="A133" s="1"/>
      <c r="B133" s="432"/>
      <c r="C133" s="440" t="s">
        <v>112</v>
      </c>
      <c r="D133" s="440"/>
      <c r="E133" s="440"/>
      <c r="F133" s="440"/>
      <c r="G133" s="440"/>
      <c r="H133" s="440"/>
      <c r="I133" s="440"/>
      <c r="J133" s="440"/>
      <c r="K133" s="440"/>
      <c r="L133" s="440"/>
      <c r="M133" s="440"/>
      <c r="N133" s="440"/>
      <c r="O133" s="440"/>
      <c r="P133" s="440"/>
      <c r="Q133" s="440"/>
      <c r="R133" s="66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s="68" customFormat="1" ht="16.5" customHeight="1" x14ac:dyDescent="0.2">
      <c r="A134" s="1"/>
      <c r="B134" s="432"/>
      <c r="C134" s="440"/>
      <c r="D134" s="440"/>
      <c r="E134" s="440"/>
      <c r="F134" s="440"/>
      <c r="G134" s="440"/>
      <c r="H134" s="440"/>
      <c r="I134" s="440"/>
      <c r="J134" s="440"/>
      <c r="K134" s="440"/>
      <c r="L134" s="440"/>
      <c r="M134" s="440"/>
      <c r="N134" s="440"/>
      <c r="O134" s="440"/>
      <c r="P134" s="440"/>
      <c r="Q134" s="440"/>
      <c r="R134" s="66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s="68" customFormat="1" ht="15" x14ac:dyDescent="0.2">
      <c r="A135" s="1"/>
      <c r="B135" s="432"/>
      <c r="C135" s="69"/>
      <c r="D135" s="70"/>
      <c r="E135" s="130"/>
      <c r="F135" s="71"/>
      <c r="G135" s="72"/>
      <c r="H135" s="73"/>
      <c r="I135" s="73"/>
      <c r="J135" s="73"/>
      <c r="K135" s="73"/>
      <c r="L135" s="73"/>
      <c r="M135" s="73"/>
      <c r="N135" s="73"/>
      <c r="O135" s="73"/>
      <c r="P135" s="73"/>
      <c r="Q135" s="74"/>
      <c r="R135" s="66"/>
      <c r="S135" s="67"/>
      <c r="T135" s="75" t="s">
        <v>90</v>
      </c>
      <c r="U135" s="76"/>
      <c r="V135" s="76"/>
      <c r="W135" s="76"/>
      <c r="X135" s="67"/>
      <c r="Y135" s="67"/>
      <c r="Z135" s="67"/>
      <c r="AA135" s="67"/>
      <c r="AB135" s="67"/>
    </row>
    <row r="136" spans="1:28" s="68" customFormat="1" ht="15.75" thickBot="1" x14ac:dyDescent="0.25">
      <c r="A136" s="1"/>
      <c r="B136" s="432"/>
      <c r="C136" s="77"/>
      <c r="D136" s="78" t="s">
        <v>91</v>
      </c>
      <c r="E136" s="131" t="s">
        <v>56</v>
      </c>
      <c r="F136" s="79"/>
      <c r="G136" s="80">
        <f>G4</f>
        <v>1</v>
      </c>
      <c r="H136" s="267">
        <f t="shared" ref="H136" si="24">H4</f>
        <v>2</v>
      </c>
      <c r="I136" s="267">
        <f t="shared" ref="I136:P136" si="25">I4</f>
        <v>3</v>
      </c>
      <c r="J136" s="267">
        <f t="shared" si="25"/>
        <v>4</v>
      </c>
      <c r="K136" s="267">
        <f t="shared" si="25"/>
        <v>5</v>
      </c>
      <c r="L136" s="267">
        <f t="shared" si="25"/>
        <v>6</v>
      </c>
      <c r="M136" s="267">
        <f t="shared" si="25"/>
        <v>7</v>
      </c>
      <c r="N136" s="267">
        <f t="shared" si="25"/>
        <v>8</v>
      </c>
      <c r="O136" s="267">
        <f t="shared" si="25"/>
        <v>9</v>
      </c>
      <c r="P136" s="267">
        <f t="shared" si="25"/>
        <v>10</v>
      </c>
      <c r="Q136" s="81"/>
      <c r="R136" s="66"/>
      <c r="S136" s="67"/>
      <c r="T136" s="82" t="s">
        <v>92</v>
      </c>
      <c r="U136" s="66"/>
      <c r="V136" s="83"/>
      <c r="W136" s="84">
        <v>42736</v>
      </c>
      <c r="X136" s="67"/>
      <c r="Y136" s="67"/>
      <c r="Z136" s="67"/>
      <c r="AA136" s="67"/>
      <c r="AB136" s="67"/>
    </row>
    <row r="137" spans="1:28" s="68" customFormat="1" ht="3.6" customHeight="1" x14ac:dyDescent="0.2">
      <c r="A137" s="1"/>
      <c r="B137" s="432"/>
      <c r="C137" s="85"/>
      <c r="D137" s="268"/>
      <c r="E137" s="132"/>
      <c r="F137" s="86"/>
      <c r="G137" s="87"/>
      <c r="H137" s="88"/>
      <c r="I137" s="88"/>
      <c r="J137" s="88"/>
      <c r="K137" s="88"/>
      <c r="L137" s="88"/>
      <c r="M137" s="88"/>
      <c r="N137" s="88"/>
      <c r="O137" s="88"/>
      <c r="P137" s="88"/>
      <c r="Q137" s="89"/>
      <c r="R137" s="66"/>
      <c r="S137" s="67"/>
      <c r="T137" s="82"/>
      <c r="U137" s="66"/>
      <c r="V137" s="66"/>
      <c r="W137" s="90"/>
      <c r="X137" s="67"/>
      <c r="Y137" s="67"/>
      <c r="Z137" s="67"/>
      <c r="AA137" s="67"/>
      <c r="AB137" s="67"/>
    </row>
    <row r="138" spans="1:28" s="68" customFormat="1" ht="15" x14ac:dyDescent="0.2">
      <c r="B138" s="434"/>
      <c r="C138" s="231"/>
      <c r="D138" s="269" t="s">
        <v>0</v>
      </c>
      <c r="E138" s="92">
        <f>E6</f>
        <v>0</v>
      </c>
      <c r="F138" s="91"/>
      <c r="G138" s="92">
        <f t="shared" ref="G138:P138" si="26">G6</f>
        <v>0</v>
      </c>
      <c r="H138" s="93">
        <f t="shared" si="26"/>
        <v>0</v>
      </c>
      <c r="I138" s="93">
        <f t="shared" si="26"/>
        <v>0</v>
      </c>
      <c r="J138" s="93">
        <f t="shared" si="26"/>
        <v>0</v>
      </c>
      <c r="K138" s="93">
        <f t="shared" si="26"/>
        <v>0</v>
      </c>
      <c r="L138" s="93">
        <f t="shared" si="26"/>
        <v>0</v>
      </c>
      <c r="M138" s="93">
        <f t="shared" si="26"/>
        <v>0</v>
      </c>
      <c r="N138" s="93">
        <f t="shared" si="26"/>
        <v>0</v>
      </c>
      <c r="O138" s="93">
        <f t="shared" si="26"/>
        <v>0</v>
      </c>
      <c r="P138" s="93">
        <f t="shared" si="26"/>
        <v>0</v>
      </c>
      <c r="Q138" s="232"/>
      <c r="R138" s="66"/>
      <c r="S138" s="67"/>
      <c r="T138" s="82" t="s">
        <v>93</v>
      </c>
      <c r="U138" s="66"/>
      <c r="V138" s="66"/>
      <c r="W138" s="94">
        <v>0.03</v>
      </c>
      <c r="X138" s="67"/>
      <c r="Y138" s="67"/>
      <c r="Z138" s="67"/>
      <c r="AA138" s="67"/>
      <c r="AB138" s="67"/>
    </row>
    <row r="139" spans="1:28" s="68" customFormat="1" ht="15" x14ac:dyDescent="0.2">
      <c r="B139" s="434"/>
      <c r="C139" s="231"/>
      <c r="D139" s="269" t="s">
        <v>1</v>
      </c>
      <c r="E139" s="92">
        <f>E9</f>
        <v>0</v>
      </c>
      <c r="F139" s="91"/>
      <c r="G139" s="92">
        <f t="shared" ref="G139:P140" si="27">G9</f>
        <v>0</v>
      </c>
      <c r="H139" s="93">
        <f t="shared" si="27"/>
        <v>0</v>
      </c>
      <c r="I139" s="93">
        <f t="shared" si="27"/>
        <v>0</v>
      </c>
      <c r="J139" s="93">
        <f t="shared" si="27"/>
        <v>0</v>
      </c>
      <c r="K139" s="93">
        <f t="shared" si="27"/>
        <v>0</v>
      </c>
      <c r="L139" s="93">
        <f t="shared" si="27"/>
        <v>0</v>
      </c>
      <c r="M139" s="93">
        <f t="shared" si="27"/>
        <v>0</v>
      </c>
      <c r="N139" s="93">
        <f t="shared" si="27"/>
        <v>0</v>
      </c>
      <c r="O139" s="93">
        <f t="shared" si="27"/>
        <v>0</v>
      </c>
      <c r="P139" s="93">
        <f t="shared" si="27"/>
        <v>0</v>
      </c>
      <c r="Q139" s="232"/>
      <c r="R139" s="66"/>
      <c r="S139" s="67"/>
      <c r="T139" s="82"/>
      <c r="U139" s="66"/>
      <c r="V139" s="66"/>
      <c r="W139" s="270"/>
      <c r="X139" s="67"/>
      <c r="Y139" s="67"/>
      <c r="Z139" s="67"/>
      <c r="AA139" s="67"/>
      <c r="AB139" s="67"/>
    </row>
    <row r="140" spans="1:28" s="68" customFormat="1" ht="15" x14ac:dyDescent="0.2">
      <c r="B140" s="434"/>
      <c r="C140" s="231"/>
      <c r="D140" s="269" t="s">
        <v>94</v>
      </c>
      <c r="E140" s="92" t="str">
        <f>E10</f>
        <v xml:space="preserve">, </v>
      </c>
      <c r="F140" s="91"/>
      <c r="G140" s="92" t="str">
        <f t="shared" si="27"/>
        <v xml:space="preserve">, </v>
      </c>
      <c r="H140" s="93" t="str">
        <f t="shared" si="27"/>
        <v xml:space="preserve">, </v>
      </c>
      <c r="I140" s="93" t="str">
        <f t="shared" si="27"/>
        <v xml:space="preserve">, </v>
      </c>
      <c r="J140" s="93" t="str">
        <f t="shared" si="27"/>
        <v xml:space="preserve">, </v>
      </c>
      <c r="K140" s="93" t="str">
        <f t="shared" si="27"/>
        <v xml:space="preserve">, </v>
      </c>
      <c r="L140" s="93" t="str">
        <f t="shared" si="27"/>
        <v xml:space="preserve">, </v>
      </c>
      <c r="M140" s="93" t="str">
        <f t="shared" si="27"/>
        <v xml:space="preserve">, </v>
      </c>
      <c r="N140" s="93" t="str">
        <f t="shared" si="27"/>
        <v xml:space="preserve">, </v>
      </c>
      <c r="O140" s="93" t="str">
        <f t="shared" si="27"/>
        <v xml:space="preserve">, </v>
      </c>
      <c r="P140" s="93" t="str">
        <f t="shared" si="27"/>
        <v xml:space="preserve">, </v>
      </c>
      <c r="Q140" s="232"/>
      <c r="R140" s="66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s="68" customFormat="1" ht="3.6" customHeight="1" x14ac:dyDescent="0.2">
      <c r="B141" s="434"/>
      <c r="C141" s="233"/>
      <c r="D141" s="271"/>
      <c r="E141" s="92"/>
      <c r="F141" s="95"/>
      <c r="G141" s="92"/>
      <c r="H141" s="93"/>
      <c r="I141" s="93"/>
      <c r="J141" s="93"/>
      <c r="K141" s="93"/>
      <c r="L141" s="93"/>
      <c r="M141" s="93"/>
      <c r="N141" s="93"/>
      <c r="O141" s="93"/>
      <c r="P141" s="93"/>
      <c r="Q141" s="232"/>
      <c r="R141" s="66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s="68" customFormat="1" ht="15" x14ac:dyDescent="0.2">
      <c r="B142" s="434"/>
      <c r="C142" s="96"/>
      <c r="D142" s="97" t="s">
        <v>73</v>
      </c>
      <c r="E142" s="133"/>
      <c r="F142" s="98"/>
      <c r="G142" s="139"/>
      <c r="H142" s="234"/>
      <c r="I142" s="234"/>
      <c r="J142" s="234"/>
      <c r="K142" s="234"/>
      <c r="L142" s="234"/>
      <c r="M142" s="234"/>
      <c r="N142" s="234"/>
      <c r="O142" s="234"/>
      <c r="P142" s="234"/>
      <c r="Q142" s="235"/>
      <c r="R142" s="66"/>
      <c r="S142" s="67"/>
      <c r="T142" s="64"/>
      <c r="U142" s="422" t="s">
        <v>137</v>
      </c>
      <c r="V142" s="66"/>
      <c r="W142" s="66"/>
      <c r="X142" s="66"/>
      <c r="Y142" s="66"/>
      <c r="Z142" s="67"/>
      <c r="AA142" s="67"/>
      <c r="AB142" s="67"/>
    </row>
    <row r="143" spans="1:28" s="68" customFormat="1" ht="3.6" customHeight="1" x14ac:dyDescent="0.2">
      <c r="B143" s="434"/>
      <c r="C143" s="233"/>
      <c r="D143" s="271"/>
      <c r="E143" s="92"/>
      <c r="F143" s="91"/>
      <c r="G143" s="92"/>
      <c r="H143" s="93"/>
      <c r="I143" s="93"/>
      <c r="J143" s="93"/>
      <c r="K143" s="93"/>
      <c r="L143" s="93"/>
      <c r="M143" s="93"/>
      <c r="N143" s="93"/>
      <c r="O143" s="93"/>
      <c r="P143" s="93"/>
      <c r="Q143" s="232"/>
      <c r="R143" s="66"/>
      <c r="S143" s="67"/>
      <c r="T143" s="423"/>
      <c r="U143" s="66"/>
      <c r="V143" s="66"/>
      <c r="W143" s="66"/>
      <c r="X143" s="66"/>
      <c r="Y143" s="66"/>
      <c r="Z143" s="67"/>
      <c r="AA143" s="67"/>
      <c r="AB143" s="67"/>
    </row>
    <row r="144" spans="1:28" s="68" customFormat="1" ht="15" x14ac:dyDescent="0.2">
      <c r="B144" s="434"/>
      <c r="C144" s="231"/>
      <c r="D144" s="269" t="s">
        <v>74</v>
      </c>
      <c r="E144" s="99">
        <f>E60</f>
        <v>0</v>
      </c>
      <c r="F144" s="91"/>
      <c r="G144" s="99">
        <f>G60</f>
        <v>0</v>
      </c>
      <c r="H144" s="100">
        <f>H60</f>
        <v>0</v>
      </c>
      <c r="I144" s="100">
        <f t="shared" ref="I144:P144" si="28">I60</f>
        <v>0</v>
      </c>
      <c r="J144" s="100">
        <f t="shared" si="28"/>
        <v>0</v>
      </c>
      <c r="K144" s="100">
        <f t="shared" si="28"/>
        <v>0</v>
      </c>
      <c r="L144" s="100">
        <f t="shared" si="28"/>
        <v>0</v>
      </c>
      <c r="M144" s="100">
        <f t="shared" si="28"/>
        <v>0</v>
      </c>
      <c r="N144" s="100">
        <f t="shared" si="28"/>
        <v>0</v>
      </c>
      <c r="O144" s="100">
        <f t="shared" si="28"/>
        <v>0</v>
      </c>
      <c r="P144" s="100">
        <f t="shared" si="28"/>
        <v>0</v>
      </c>
      <c r="Q144" s="236"/>
      <c r="R144" s="66"/>
      <c r="S144" s="67"/>
      <c r="T144" s="423" t="s">
        <v>87</v>
      </c>
      <c r="U144" s="66"/>
      <c r="V144" s="66"/>
      <c r="W144" s="66"/>
      <c r="X144" s="66"/>
      <c r="Y144" s="66"/>
      <c r="Z144" s="67"/>
      <c r="AA144" s="67"/>
      <c r="AB144" s="67"/>
    </row>
    <row r="145" spans="2:28" s="68" customFormat="1" ht="15" x14ac:dyDescent="0.2">
      <c r="B145" s="434"/>
      <c r="C145" s="231"/>
      <c r="D145" s="269" t="s">
        <v>65</v>
      </c>
      <c r="E145" s="92">
        <f>E27</f>
        <v>0</v>
      </c>
      <c r="F145" s="91"/>
      <c r="G145" s="272">
        <f>G27</f>
        <v>0</v>
      </c>
      <c r="H145" s="273">
        <f t="shared" ref="H145:P145" si="29">H27</f>
        <v>0</v>
      </c>
      <c r="I145" s="273">
        <f t="shared" si="29"/>
        <v>0</v>
      </c>
      <c r="J145" s="273">
        <f t="shared" si="29"/>
        <v>0</v>
      </c>
      <c r="K145" s="273">
        <f t="shared" si="29"/>
        <v>0</v>
      </c>
      <c r="L145" s="273">
        <f t="shared" si="29"/>
        <v>0</v>
      </c>
      <c r="M145" s="273">
        <f t="shared" si="29"/>
        <v>0</v>
      </c>
      <c r="N145" s="273">
        <f t="shared" si="29"/>
        <v>0</v>
      </c>
      <c r="O145" s="273">
        <f t="shared" si="29"/>
        <v>0</v>
      </c>
      <c r="P145" s="93">
        <f t="shared" si="29"/>
        <v>0</v>
      </c>
      <c r="Q145" s="236"/>
      <c r="R145" s="66"/>
      <c r="S145" s="67"/>
      <c r="T145" s="423" t="s">
        <v>88</v>
      </c>
      <c r="U145" s="66"/>
      <c r="V145" s="66"/>
      <c r="W145" s="66"/>
      <c r="X145" s="66"/>
      <c r="Y145" s="66"/>
      <c r="Z145" s="67"/>
      <c r="AA145" s="67"/>
      <c r="AB145" s="67"/>
    </row>
    <row r="146" spans="2:28" s="68" customFormat="1" ht="15" x14ac:dyDescent="0.2">
      <c r="B146" s="434"/>
      <c r="C146" s="231"/>
      <c r="D146" s="269" t="s">
        <v>72</v>
      </c>
      <c r="E146" s="102">
        <f>E84</f>
        <v>0</v>
      </c>
      <c r="F146" s="101"/>
      <c r="G146" s="102" t="e">
        <f>G84</f>
        <v>#DIV/0!</v>
      </c>
      <c r="H146" s="103" t="e">
        <f>H84</f>
        <v>#DIV/0!</v>
      </c>
      <c r="I146" s="103" t="e">
        <f t="shared" ref="I146:P146" si="30">I84</f>
        <v>#DIV/0!</v>
      </c>
      <c r="J146" s="103" t="e">
        <f t="shared" si="30"/>
        <v>#DIV/0!</v>
      </c>
      <c r="K146" s="103" t="e">
        <f t="shared" si="30"/>
        <v>#DIV/0!</v>
      </c>
      <c r="L146" s="103" t="e">
        <f t="shared" si="30"/>
        <v>#DIV/0!</v>
      </c>
      <c r="M146" s="103" t="e">
        <f t="shared" si="30"/>
        <v>#DIV/0!</v>
      </c>
      <c r="N146" s="103" t="e">
        <f t="shared" si="30"/>
        <v>#DIV/0!</v>
      </c>
      <c r="O146" s="103" t="e">
        <f t="shared" si="30"/>
        <v>#DIV/0!</v>
      </c>
      <c r="P146" s="103" t="e">
        <f t="shared" si="30"/>
        <v>#DIV/0!</v>
      </c>
      <c r="Q146" s="236"/>
      <c r="R146" s="66"/>
      <c r="S146" s="67"/>
      <c r="T146" s="423" t="s">
        <v>89</v>
      </c>
      <c r="U146" s="66"/>
      <c r="V146" s="66"/>
      <c r="W146" s="66"/>
      <c r="X146" s="66"/>
      <c r="Y146" s="66"/>
      <c r="Z146" s="67"/>
      <c r="AA146" s="67"/>
      <c r="AB146" s="67"/>
    </row>
    <row r="147" spans="2:28" s="68" customFormat="1" ht="26.25" customHeight="1" x14ac:dyDescent="0.2">
      <c r="B147" s="434"/>
      <c r="C147" s="231"/>
      <c r="D147" s="427" t="s">
        <v>136</v>
      </c>
      <c r="E147" s="394" t="e">
        <f>IF($D$147=$T$144,E103,IF($D$147=$T$145,E104,IF($D$147=$T$146,E105,IF($D$147=$T$147,E106))))</f>
        <v>#DIV/0!</v>
      </c>
      <c r="F147" s="101"/>
      <c r="G147" s="425" t="e">
        <f>IF($D$147=$T$144,G103,IF($D$147=$T$145,G104,IF($D$147=$T$146,G105,IF($D$147=$T$147,G106))))</f>
        <v>#DIV/0!</v>
      </c>
      <c r="H147" s="426" t="e">
        <f t="shared" ref="H147:P147" si="31">IF($D$147=$T$144,H103,IF($D$147=$T$145,H104,IF($D$147=$T$146,H105,IF($D$147=$T$147,H106))))</f>
        <v>#DIV/0!</v>
      </c>
      <c r="I147" s="426" t="e">
        <f t="shared" si="31"/>
        <v>#DIV/0!</v>
      </c>
      <c r="J147" s="426" t="e">
        <f t="shared" si="31"/>
        <v>#DIV/0!</v>
      </c>
      <c r="K147" s="426" t="e">
        <f t="shared" si="31"/>
        <v>#DIV/0!</v>
      </c>
      <c r="L147" s="426" t="e">
        <f t="shared" si="31"/>
        <v>#DIV/0!</v>
      </c>
      <c r="M147" s="426" t="e">
        <f t="shared" si="31"/>
        <v>#DIV/0!</v>
      </c>
      <c r="N147" s="426" t="e">
        <f>IF($D$147=$T$144,N103,IF($D$147=$T$145,N104,IF($D$147=$T$146,N105,IF($D$147=$T$147,N106))))</f>
        <v>#DIV/0!</v>
      </c>
      <c r="O147" s="426" t="e">
        <f t="shared" si="31"/>
        <v>#DIV/0!</v>
      </c>
      <c r="P147" s="395" t="e">
        <f t="shared" si="31"/>
        <v>#DIV/0!</v>
      </c>
      <c r="Q147" s="237"/>
      <c r="R147" s="66"/>
      <c r="S147" s="67"/>
      <c r="T147" s="424" t="s">
        <v>136</v>
      </c>
      <c r="U147" s="66"/>
      <c r="V147" s="66"/>
      <c r="W147" s="66"/>
      <c r="X147" s="66"/>
      <c r="Y147" s="66"/>
      <c r="Z147" s="67"/>
      <c r="AA147" s="67"/>
      <c r="AB147" s="67"/>
    </row>
    <row r="148" spans="2:28" s="68" customFormat="1" ht="16.5" customHeight="1" x14ac:dyDescent="0.2">
      <c r="B148" s="434"/>
      <c r="C148" s="96"/>
      <c r="D148" s="97" t="s">
        <v>95</v>
      </c>
      <c r="E148" s="133"/>
      <c r="F148" s="98"/>
      <c r="G148" s="99"/>
      <c r="H148" s="100"/>
      <c r="I148" s="100"/>
      <c r="J148" s="100"/>
      <c r="K148" s="100"/>
      <c r="L148" s="100"/>
      <c r="M148" s="100"/>
      <c r="N148" s="100"/>
      <c r="O148" s="100"/>
      <c r="P148" s="100"/>
      <c r="Q148" s="236"/>
      <c r="R148" s="66"/>
      <c r="S148" s="67"/>
      <c r="AB148" s="67"/>
    </row>
    <row r="149" spans="2:28" s="68" customFormat="1" ht="3.75" customHeight="1" x14ac:dyDescent="0.2">
      <c r="B149" s="434"/>
      <c r="C149" s="238"/>
      <c r="D149" s="274"/>
      <c r="E149" s="239"/>
      <c r="F149" s="95"/>
      <c r="G149" s="99"/>
      <c r="H149" s="100"/>
      <c r="I149" s="100"/>
      <c r="J149" s="100"/>
      <c r="K149" s="100"/>
      <c r="L149" s="100"/>
      <c r="M149" s="100"/>
      <c r="N149" s="100"/>
      <c r="O149" s="100"/>
      <c r="P149" s="100"/>
      <c r="Q149" s="236"/>
      <c r="R149" s="66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2:28" s="68" customFormat="1" ht="16.5" customHeight="1" x14ac:dyDescent="0.2">
      <c r="B150" s="434"/>
      <c r="C150" s="231"/>
      <c r="D150" s="269" t="s">
        <v>96</v>
      </c>
      <c r="E150" s="428"/>
      <c r="F150" s="91"/>
      <c r="G150" s="126" t="s">
        <v>117</v>
      </c>
      <c r="H150" s="275" t="s">
        <v>117</v>
      </c>
      <c r="I150" s="275" t="s">
        <v>117</v>
      </c>
      <c r="J150" s="275" t="s">
        <v>117</v>
      </c>
      <c r="K150" s="275" t="s">
        <v>117</v>
      </c>
      <c r="L150" s="275" t="s">
        <v>117</v>
      </c>
      <c r="M150" s="275" t="s">
        <v>117</v>
      </c>
      <c r="N150" s="275" t="s">
        <v>117</v>
      </c>
      <c r="O150" s="275" t="s">
        <v>117</v>
      </c>
      <c r="P150" s="105" t="s">
        <v>117</v>
      </c>
      <c r="Q150" s="236"/>
      <c r="R150" s="66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2:28" s="68" customFormat="1" ht="16.5" customHeight="1" x14ac:dyDescent="0.2">
      <c r="B151" s="434"/>
      <c r="C151" s="231"/>
      <c r="D151" s="269" t="s">
        <v>98</v>
      </c>
      <c r="E151" s="134"/>
      <c r="F151" s="91"/>
      <c r="G151" s="126" t="s">
        <v>117</v>
      </c>
      <c r="H151" s="275" t="s">
        <v>117</v>
      </c>
      <c r="I151" s="275" t="s">
        <v>117</v>
      </c>
      <c r="J151" s="275" t="s">
        <v>117</v>
      </c>
      <c r="K151" s="275" t="s">
        <v>117</v>
      </c>
      <c r="L151" s="275" t="s">
        <v>117</v>
      </c>
      <c r="M151" s="275" t="s">
        <v>117</v>
      </c>
      <c r="N151" s="275" t="s">
        <v>117</v>
      </c>
      <c r="O151" s="275" t="s">
        <v>117</v>
      </c>
      <c r="P151" s="105" t="s">
        <v>117</v>
      </c>
      <c r="Q151" s="236"/>
      <c r="R151" s="66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2:28" s="68" customFormat="1" ht="16.5" customHeight="1" x14ac:dyDescent="0.2">
      <c r="B152" s="434"/>
      <c r="C152" s="240"/>
      <c r="D152" s="109" t="s">
        <v>97</v>
      </c>
      <c r="E152" s="435"/>
      <c r="F152" s="110"/>
      <c r="G152" s="436" t="s">
        <v>117</v>
      </c>
      <c r="H152" s="280" t="s">
        <v>117</v>
      </c>
      <c r="I152" s="280" t="s">
        <v>117</v>
      </c>
      <c r="J152" s="280" t="s">
        <v>117</v>
      </c>
      <c r="K152" s="280" t="s">
        <v>117</v>
      </c>
      <c r="L152" s="280" t="s">
        <v>117</v>
      </c>
      <c r="M152" s="280" t="s">
        <v>117</v>
      </c>
      <c r="N152" s="280" t="s">
        <v>117</v>
      </c>
      <c r="O152" s="280" t="s">
        <v>117</v>
      </c>
      <c r="P152" s="112" t="s">
        <v>117</v>
      </c>
      <c r="Q152" s="237"/>
      <c r="R152" s="66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2:28" s="68" customFormat="1" ht="16.5" customHeight="1" x14ac:dyDescent="0.2">
      <c r="B153" s="434"/>
      <c r="C153" s="231"/>
      <c r="D153" s="269" t="s">
        <v>99</v>
      </c>
      <c r="E153" s="276">
        <f>($W$136-E144)/30.4735*($W$138/12)</f>
        <v>3.5059970137988747</v>
      </c>
      <c r="F153" s="91"/>
      <c r="G153" s="104">
        <f t="shared" ref="G153:P153" si="32">($W$136-G144)/30.4735*($W$138/12)</f>
        <v>3.5059970137988747</v>
      </c>
      <c r="H153" s="105">
        <f t="shared" si="32"/>
        <v>3.5059970137988747</v>
      </c>
      <c r="I153" s="105">
        <f t="shared" si="32"/>
        <v>3.5059970137988747</v>
      </c>
      <c r="J153" s="105">
        <f t="shared" si="32"/>
        <v>3.5059970137988747</v>
      </c>
      <c r="K153" s="105">
        <f t="shared" si="32"/>
        <v>3.5059970137988747</v>
      </c>
      <c r="L153" s="105">
        <f t="shared" si="32"/>
        <v>3.5059970137988747</v>
      </c>
      <c r="M153" s="105">
        <f t="shared" si="32"/>
        <v>3.5059970137988747</v>
      </c>
      <c r="N153" s="105">
        <f t="shared" si="32"/>
        <v>3.5059970137988747</v>
      </c>
      <c r="O153" s="105">
        <f t="shared" si="32"/>
        <v>3.5059970137988747</v>
      </c>
      <c r="P153" s="105">
        <f t="shared" si="32"/>
        <v>3.5059970137988747</v>
      </c>
      <c r="Q153" s="236"/>
      <c r="R153" s="66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2:28" s="68" customFormat="1" ht="16.5" customHeight="1" x14ac:dyDescent="0.2">
      <c r="B154" s="434"/>
      <c r="C154" s="241"/>
      <c r="D154" s="277" t="str">
        <f>IF($D$147=$T$144," - Subtotal $ / Net Acre",IF($D$147=$T$145," - Subtotal $ / Lot",IF($D$147=$T$146," - Subtotal $ / Net SF",IF($D$147=$T$147," - Subtotal $ / Raw Lot"))))</f>
        <v xml:space="preserve"> - Subtotal $ / Raw Lot</v>
      </c>
      <c r="E154" s="376" t="e">
        <f>E147*(1+E153)</f>
        <v>#DIV/0!</v>
      </c>
      <c r="F154" s="127"/>
      <c r="G154" s="377" t="e">
        <f>G184</f>
        <v>#DIV/0!</v>
      </c>
      <c r="H154" s="378" t="e">
        <f>H184</f>
        <v>#DIV/0!</v>
      </c>
      <c r="I154" s="378" t="e">
        <f t="shared" ref="I154:P154" si="33">I184</f>
        <v>#DIV/0!</v>
      </c>
      <c r="J154" s="378" t="e">
        <f t="shared" si="33"/>
        <v>#DIV/0!</v>
      </c>
      <c r="K154" s="378" t="e">
        <f t="shared" si="33"/>
        <v>#DIV/0!</v>
      </c>
      <c r="L154" s="378" t="e">
        <f t="shared" si="33"/>
        <v>#DIV/0!</v>
      </c>
      <c r="M154" s="378" t="e">
        <f t="shared" si="33"/>
        <v>#DIV/0!</v>
      </c>
      <c r="N154" s="378" t="e">
        <f t="shared" si="33"/>
        <v>#DIV/0!</v>
      </c>
      <c r="O154" s="378" t="e">
        <f t="shared" si="33"/>
        <v>#DIV/0!</v>
      </c>
      <c r="P154" s="378" t="e">
        <f t="shared" si="33"/>
        <v>#DIV/0!</v>
      </c>
      <c r="Q154" s="236"/>
      <c r="R154" s="66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2:28" s="68" customFormat="1" ht="15" x14ac:dyDescent="0.2">
      <c r="B155" s="434"/>
      <c r="C155" s="96"/>
      <c r="D155" s="97" t="s">
        <v>100</v>
      </c>
      <c r="E155" s="135"/>
      <c r="F155" s="278"/>
      <c r="G155" s="99"/>
      <c r="H155" s="100"/>
      <c r="I155" s="100"/>
      <c r="J155" s="100"/>
      <c r="K155" s="100"/>
      <c r="L155" s="100"/>
      <c r="M155" s="100"/>
      <c r="N155" s="100"/>
      <c r="O155" s="100"/>
      <c r="P155" s="100"/>
      <c r="Q155" s="236"/>
      <c r="R155" s="66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2:28" s="68" customFormat="1" ht="3" customHeight="1" x14ac:dyDescent="0.2">
      <c r="B156" s="434"/>
      <c r="C156" s="238"/>
      <c r="D156" s="274"/>
      <c r="E156" s="239"/>
      <c r="F156" s="95"/>
      <c r="G156" s="99"/>
      <c r="H156" s="100"/>
      <c r="I156" s="100"/>
      <c r="J156" s="100"/>
      <c r="K156" s="100"/>
      <c r="L156" s="100"/>
      <c r="M156" s="100"/>
      <c r="N156" s="100"/>
      <c r="O156" s="100"/>
      <c r="P156" s="100"/>
      <c r="Q156" s="236"/>
      <c r="R156" s="66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2:28" s="68" customFormat="1" ht="16.5" customHeight="1" x14ac:dyDescent="0.2">
      <c r="B157" s="434"/>
      <c r="C157" s="231"/>
      <c r="D157" s="269" t="s">
        <v>101</v>
      </c>
      <c r="E157" s="279"/>
      <c r="F157" s="91"/>
      <c r="G157" s="104" t="s">
        <v>118</v>
      </c>
      <c r="H157" s="275" t="s">
        <v>118</v>
      </c>
      <c r="I157" s="275" t="s">
        <v>118</v>
      </c>
      <c r="J157" s="275" t="s">
        <v>118</v>
      </c>
      <c r="K157" s="275" t="s">
        <v>118</v>
      </c>
      <c r="L157" s="275" t="s">
        <v>118</v>
      </c>
      <c r="M157" s="275" t="s">
        <v>118</v>
      </c>
      <c r="N157" s="275" t="s">
        <v>118</v>
      </c>
      <c r="O157" s="275" t="s">
        <v>118</v>
      </c>
      <c r="P157" s="105" t="s">
        <v>118</v>
      </c>
      <c r="Q157" s="236"/>
      <c r="R157" s="66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2:28" s="68" customFormat="1" ht="15" x14ac:dyDescent="0.2">
      <c r="B158" s="434"/>
      <c r="C158" s="240"/>
      <c r="D158" s="109" t="s">
        <v>102</v>
      </c>
      <c r="E158" s="136">
        <f>E23</f>
        <v>0</v>
      </c>
      <c r="F158" s="110"/>
      <c r="G158" s="111" t="s">
        <v>118</v>
      </c>
      <c r="H158" s="280" t="s">
        <v>118</v>
      </c>
      <c r="I158" s="280" t="s">
        <v>118</v>
      </c>
      <c r="J158" s="280" t="s">
        <v>118</v>
      </c>
      <c r="K158" s="280" t="s">
        <v>118</v>
      </c>
      <c r="L158" s="280" t="s">
        <v>118</v>
      </c>
      <c r="M158" s="280" t="s">
        <v>118</v>
      </c>
      <c r="N158" s="280" t="s">
        <v>118</v>
      </c>
      <c r="O158" s="280" t="s">
        <v>118</v>
      </c>
      <c r="P158" s="112" t="s">
        <v>118</v>
      </c>
      <c r="Q158" s="237"/>
      <c r="R158" s="66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2:28" s="68" customFormat="1" ht="15" x14ac:dyDescent="0.2">
      <c r="B159" s="434"/>
      <c r="C159" s="231"/>
      <c r="D159" s="269" t="s">
        <v>3</v>
      </c>
      <c r="E159" s="137">
        <f>E39</f>
        <v>0</v>
      </c>
      <c r="F159" s="91"/>
      <c r="G159" s="104" t="s">
        <v>118</v>
      </c>
      <c r="H159" s="275" t="s">
        <v>118</v>
      </c>
      <c r="I159" s="275" t="s">
        <v>118</v>
      </c>
      <c r="J159" s="275" t="s">
        <v>118</v>
      </c>
      <c r="K159" s="275" t="s">
        <v>118</v>
      </c>
      <c r="L159" s="275" t="s">
        <v>118</v>
      </c>
      <c r="M159" s="275" t="s">
        <v>118</v>
      </c>
      <c r="N159" s="275" t="s">
        <v>118</v>
      </c>
      <c r="O159" s="275" t="s">
        <v>118</v>
      </c>
      <c r="P159" s="105" t="s">
        <v>118</v>
      </c>
      <c r="Q159" s="236"/>
      <c r="R159" s="66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2:28" s="68" customFormat="1" ht="15" x14ac:dyDescent="0.2">
      <c r="B160" s="434"/>
      <c r="C160" s="242"/>
      <c r="D160" s="128" t="s">
        <v>4</v>
      </c>
      <c r="E160" s="138">
        <f>E40</f>
        <v>0</v>
      </c>
      <c r="F160" s="110"/>
      <c r="G160" s="111" t="s">
        <v>118</v>
      </c>
      <c r="H160" s="280" t="s">
        <v>118</v>
      </c>
      <c r="I160" s="280" t="s">
        <v>118</v>
      </c>
      <c r="J160" s="280" t="s">
        <v>118</v>
      </c>
      <c r="K160" s="280" t="s">
        <v>118</v>
      </c>
      <c r="L160" s="280" t="s">
        <v>118</v>
      </c>
      <c r="M160" s="280" t="s">
        <v>118</v>
      </c>
      <c r="N160" s="280" t="s">
        <v>118</v>
      </c>
      <c r="O160" s="280" t="s">
        <v>118</v>
      </c>
      <c r="P160" s="112" t="s">
        <v>118</v>
      </c>
      <c r="Q160" s="237"/>
      <c r="R160" s="66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2:29" s="68" customFormat="1" ht="16.5" customHeight="1" x14ac:dyDescent="0.2">
      <c r="B161" s="434"/>
      <c r="C161" s="243"/>
      <c r="D161" s="281" t="s">
        <v>20</v>
      </c>
      <c r="E161" s="92">
        <f>E45</f>
        <v>0</v>
      </c>
      <c r="F161" s="91"/>
      <c r="G161" s="104" t="s">
        <v>118</v>
      </c>
      <c r="H161" s="275" t="s">
        <v>118</v>
      </c>
      <c r="I161" s="275" t="s">
        <v>118</v>
      </c>
      <c r="J161" s="275" t="s">
        <v>118</v>
      </c>
      <c r="K161" s="275" t="s">
        <v>118</v>
      </c>
      <c r="L161" s="275" t="s">
        <v>118</v>
      </c>
      <c r="M161" s="275" t="s">
        <v>118</v>
      </c>
      <c r="N161" s="275" t="s">
        <v>118</v>
      </c>
      <c r="O161" s="275" t="s">
        <v>118</v>
      </c>
      <c r="P161" s="105" t="s">
        <v>118</v>
      </c>
      <c r="Q161" s="236"/>
      <c r="R161" s="66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2:29" s="68" customFormat="1" ht="16.5" customHeight="1" x14ac:dyDescent="0.2">
      <c r="B162" s="434"/>
      <c r="C162" s="243"/>
      <c r="D162" s="281" t="s">
        <v>6</v>
      </c>
      <c r="E162" s="92">
        <f>E46</f>
        <v>0</v>
      </c>
      <c r="F162" s="91"/>
      <c r="G162" s="111" t="s">
        <v>118</v>
      </c>
      <c r="H162" s="280" t="s">
        <v>118</v>
      </c>
      <c r="I162" s="280" t="s">
        <v>118</v>
      </c>
      <c r="J162" s="280" t="s">
        <v>118</v>
      </c>
      <c r="K162" s="280" t="s">
        <v>118</v>
      </c>
      <c r="L162" s="280" t="s">
        <v>118</v>
      </c>
      <c r="M162" s="280" t="s">
        <v>118</v>
      </c>
      <c r="N162" s="280" t="s">
        <v>118</v>
      </c>
      <c r="O162" s="280" t="s">
        <v>118</v>
      </c>
      <c r="P162" s="112" t="s">
        <v>118</v>
      </c>
      <c r="Q162" s="236"/>
      <c r="R162" s="66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2:29" s="68" customFormat="1" ht="16.5" customHeight="1" x14ac:dyDescent="0.2">
      <c r="B163" s="434"/>
      <c r="C163" s="244"/>
      <c r="D163" s="129" t="s">
        <v>5</v>
      </c>
      <c r="E163" s="139">
        <f>E44</f>
        <v>0</v>
      </c>
      <c r="F163" s="113"/>
      <c r="G163" s="104" t="s">
        <v>118</v>
      </c>
      <c r="H163" s="275" t="s">
        <v>118</v>
      </c>
      <c r="I163" s="275" t="s">
        <v>118</v>
      </c>
      <c r="J163" s="275" t="s">
        <v>118</v>
      </c>
      <c r="K163" s="275" t="s">
        <v>118</v>
      </c>
      <c r="L163" s="275" t="s">
        <v>118</v>
      </c>
      <c r="M163" s="275" t="s">
        <v>118</v>
      </c>
      <c r="N163" s="275" t="s">
        <v>118</v>
      </c>
      <c r="O163" s="275" t="s">
        <v>118</v>
      </c>
      <c r="P163" s="105" t="s">
        <v>118</v>
      </c>
      <c r="Q163" s="245"/>
      <c r="R163" s="66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2:29" s="68" customFormat="1" ht="16.5" customHeight="1" x14ac:dyDescent="0.2">
      <c r="B164" s="434"/>
      <c r="C164" s="243"/>
      <c r="D164" s="281" t="s">
        <v>103</v>
      </c>
      <c r="E164" s="134"/>
      <c r="F164" s="91"/>
      <c r="G164" s="104" t="s">
        <v>118</v>
      </c>
      <c r="H164" s="275" t="s">
        <v>118</v>
      </c>
      <c r="I164" s="275" t="s">
        <v>118</v>
      </c>
      <c r="J164" s="275" t="s">
        <v>118</v>
      </c>
      <c r="K164" s="275" t="s">
        <v>118</v>
      </c>
      <c r="L164" s="275" t="s">
        <v>118</v>
      </c>
      <c r="M164" s="275" t="s">
        <v>118</v>
      </c>
      <c r="N164" s="275" t="s">
        <v>118</v>
      </c>
      <c r="O164" s="275" t="s">
        <v>118</v>
      </c>
      <c r="P164" s="105" t="s">
        <v>118</v>
      </c>
      <c r="Q164" s="236"/>
      <c r="R164" s="66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2:29" s="68" customFormat="1" ht="6" customHeight="1" x14ac:dyDescent="0.2">
      <c r="B165" s="434"/>
      <c r="C165" s="246"/>
      <c r="D165" s="114"/>
      <c r="E165" s="140"/>
      <c r="F165" s="106"/>
      <c r="G165" s="107"/>
      <c r="H165" s="108"/>
      <c r="I165" s="108"/>
      <c r="J165" s="108"/>
      <c r="K165" s="108"/>
      <c r="L165" s="108"/>
      <c r="M165" s="108"/>
      <c r="N165" s="108"/>
      <c r="O165" s="108"/>
      <c r="P165" s="108"/>
      <c r="Q165" s="247"/>
      <c r="R165" s="66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2:29" s="68" customFormat="1" ht="23.25" customHeight="1" thickBot="1" x14ac:dyDescent="0.25">
      <c r="B166" s="434"/>
      <c r="C166" s="248"/>
      <c r="D166" s="115" t="s">
        <v>114</v>
      </c>
      <c r="E166" s="417"/>
      <c r="F166" s="418"/>
      <c r="G166" s="420" t="str">
        <f>IF(AND(G196&lt;$W$191,G196&gt;$W$189),$T$190,IF(AND(G196&lt;=$W$189,G196&gt;$W$188),$T$189,IF(G196&lt;=$W$188,$T$188,IF(AND(G196&gt;$W$191,G196&lt;$W$193),$T$192,IF(AND(G196&gt;=$W$193,G196&lt;$W$194),$T$193,IF(G196&gt;=$W$194,$T$194,$T$191))))))</f>
        <v>Much Inferior</v>
      </c>
      <c r="H166" s="421" t="str">
        <f t="shared" ref="H166:P166" si="34">IF(AND(H196&lt;$W$191,H196&gt;$W$189),$T$190,IF(AND(H196&lt;=$W$189,H196&gt;$W$188),$T$189,IF(H196&lt;=$W$188,$T$188,IF(AND(H196&gt;$W$191,H196&lt;$W$193),$T$192,IF(AND(H196&gt;=$W$193,H196&lt;$W$194),$T$193,IF(H196&gt;=$W$194,$T$194,$T$191))))))</f>
        <v>Much Inferior</v>
      </c>
      <c r="I166" s="421" t="str">
        <f t="shared" si="34"/>
        <v>Much Inferior</v>
      </c>
      <c r="J166" s="421" t="str">
        <f t="shared" si="34"/>
        <v>Much Inferior</v>
      </c>
      <c r="K166" s="421" t="str">
        <f t="shared" si="34"/>
        <v>Much Inferior</v>
      </c>
      <c r="L166" s="421" t="str">
        <f t="shared" si="34"/>
        <v>Much Inferior</v>
      </c>
      <c r="M166" s="421" t="str">
        <f t="shared" si="34"/>
        <v>Much Inferior</v>
      </c>
      <c r="N166" s="421" t="str">
        <f t="shared" si="34"/>
        <v>Much Inferior</v>
      </c>
      <c r="O166" s="421" t="str">
        <f t="shared" si="34"/>
        <v>Much Inferior</v>
      </c>
      <c r="P166" s="419" t="str">
        <f t="shared" si="34"/>
        <v>Much Inferior</v>
      </c>
      <c r="Q166" s="249"/>
      <c r="R166" s="66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2:29" s="68" customFormat="1" ht="16.5" customHeight="1" thickTop="1" x14ac:dyDescent="0.2">
      <c r="B167" s="43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6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2:29" x14ac:dyDescent="0.2">
      <c r="B168" s="432"/>
      <c r="C168" s="432"/>
      <c r="D168" s="433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ht="15" x14ac:dyDescent="0.2">
      <c r="B169" s="432"/>
      <c r="C169" s="291"/>
      <c r="D169" s="292" t="s">
        <v>73</v>
      </c>
      <c r="E169" s="293"/>
      <c r="F169" s="294"/>
      <c r="G169" s="295"/>
      <c r="H169" s="296"/>
      <c r="I169" s="296"/>
      <c r="J169" s="296"/>
      <c r="K169" s="296"/>
      <c r="L169" s="296"/>
      <c r="M169" s="296"/>
      <c r="N169" s="296"/>
      <c r="O169" s="296"/>
      <c r="P169" s="296"/>
      <c r="Q169" s="297"/>
      <c r="R169" s="298"/>
      <c r="S169" s="299"/>
      <c r="T169" s="299"/>
      <c r="U169" s="299"/>
      <c r="V169" s="299"/>
      <c r="W169" s="299"/>
      <c r="X169" s="299"/>
      <c r="Y169" s="299"/>
      <c r="Z169" s="1"/>
      <c r="AA169" s="1"/>
      <c r="AB169" s="1"/>
      <c r="AC169" s="1"/>
    </row>
    <row r="170" spans="2:29" ht="15" x14ac:dyDescent="0.2">
      <c r="B170" s="432"/>
      <c r="C170" s="300"/>
      <c r="D170" s="301"/>
      <c r="E170" s="302"/>
      <c r="F170" s="303"/>
      <c r="G170" s="302"/>
      <c r="H170" s="304"/>
      <c r="I170" s="304"/>
      <c r="J170" s="304"/>
      <c r="K170" s="304"/>
      <c r="L170" s="304"/>
      <c r="M170" s="304"/>
      <c r="N170" s="304"/>
      <c r="O170" s="304"/>
      <c r="P170" s="304"/>
      <c r="Q170" s="305"/>
      <c r="R170" s="298"/>
      <c r="S170" s="299"/>
      <c r="T170" s="299"/>
      <c r="U170" s="299"/>
      <c r="V170" s="299"/>
      <c r="W170" s="299"/>
      <c r="X170" s="299"/>
      <c r="Y170" s="299"/>
      <c r="Z170" s="1"/>
      <c r="AA170" s="1"/>
      <c r="AB170" s="1"/>
      <c r="AC170" s="1"/>
    </row>
    <row r="171" spans="2:29" ht="15" x14ac:dyDescent="0.2">
      <c r="B171" s="432"/>
      <c r="C171" s="306"/>
      <c r="D171" s="307" t="s">
        <v>74</v>
      </c>
      <c r="E171" s="308">
        <f>E144</f>
        <v>0</v>
      </c>
      <c r="F171" s="303"/>
      <c r="G171" s="400">
        <f t="shared" ref="G171:P171" si="35">G144</f>
        <v>0</v>
      </c>
      <c r="H171" s="401">
        <f t="shared" si="35"/>
        <v>0</v>
      </c>
      <c r="I171" s="401">
        <f t="shared" si="35"/>
        <v>0</v>
      </c>
      <c r="J171" s="401">
        <f t="shared" si="35"/>
        <v>0</v>
      </c>
      <c r="K171" s="401">
        <f t="shared" si="35"/>
        <v>0</v>
      </c>
      <c r="L171" s="401">
        <f t="shared" si="35"/>
        <v>0</v>
      </c>
      <c r="M171" s="401">
        <f t="shared" si="35"/>
        <v>0</v>
      </c>
      <c r="N171" s="401">
        <f t="shared" si="35"/>
        <v>0</v>
      </c>
      <c r="O171" s="401">
        <f t="shared" si="35"/>
        <v>0</v>
      </c>
      <c r="P171" s="309">
        <f t="shared" si="35"/>
        <v>0</v>
      </c>
      <c r="Q171" s="310"/>
      <c r="R171" s="298"/>
      <c r="S171" s="299"/>
      <c r="T171" s="299"/>
      <c r="U171" s="299"/>
      <c r="V171" s="299"/>
      <c r="W171" s="299"/>
      <c r="X171" s="299"/>
      <c r="Y171" s="299"/>
      <c r="Z171" s="1"/>
      <c r="AA171" s="1"/>
      <c r="AB171" s="1"/>
      <c r="AC171" s="1"/>
    </row>
    <row r="172" spans="2:29" ht="15" x14ac:dyDescent="0.2">
      <c r="B172" s="432"/>
      <c r="C172" s="306"/>
      <c r="D172" s="307" t="s">
        <v>65</v>
      </c>
      <c r="E172" s="392">
        <f>E145</f>
        <v>0</v>
      </c>
      <c r="F172" s="396"/>
      <c r="G172" s="402">
        <f t="shared" ref="G172:P172" si="36">G145</f>
        <v>0</v>
      </c>
      <c r="H172" s="403">
        <f t="shared" si="36"/>
        <v>0</v>
      </c>
      <c r="I172" s="403">
        <f t="shared" si="36"/>
        <v>0</v>
      </c>
      <c r="J172" s="403">
        <f t="shared" si="36"/>
        <v>0</v>
      </c>
      <c r="K172" s="403">
        <f t="shared" si="36"/>
        <v>0</v>
      </c>
      <c r="L172" s="403">
        <f t="shared" si="36"/>
        <v>0</v>
      </c>
      <c r="M172" s="403">
        <f t="shared" si="36"/>
        <v>0</v>
      </c>
      <c r="N172" s="403">
        <f t="shared" si="36"/>
        <v>0</v>
      </c>
      <c r="O172" s="403">
        <f t="shared" si="36"/>
        <v>0</v>
      </c>
      <c r="P172" s="397">
        <f t="shared" si="36"/>
        <v>0</v>
      </c>
      <c r="Q172" s="310"/>
      <c r="R172" s="298"/>
      <c r="S172" s="299"/>
      <c r="T172" s="299"/>
      <c r="U172" s="299"/>
      <c r="V172" s="299"/>
      <c r="W172" s="299"/>
      <c r="X172" s="299"/>
      <c r="Y172" s="299"/>
      <c r="Z172" s="1"/>
      <c r="AA172" s="1"/>
      <c r="AB172" s="1"/>
      <c r="AC172" s="1"/>
    </row>
    <row r="173" spans="2:29" ht="15" x14ac:dyDescent="0.2">
      <c r="B173" s="432"/>
      <c r="C173" s="306"/>
      <c r="D173" s="307" t="s">
        <v>72</v>
      </c>
      <c r="E173" s="393">
        <f>E146</f>
        <v>0</v>
      </c>
      <c r="F173" s="313"/>
      <c r="G173" s="404" t="e">
        <f t="shared" ref="G173:P173" si="37">G146</f>
        <v>#DIV/0!</v>
      </c>
      <c r="H173" s="405" t="e">
        <f t="shared" si="37"/>
        <v>#DIV/0!</v>
      </c>
      <c r="I173" s="405" t="e">
        <f t="shared" si="37"/>
        <v>#DIV/0!</v>
      </c>
      <c r="J173" s="405" t="e">
        <f t="shared" si="37"/>
        <v>#DIV/0!</v>
      </c>
      <c r="K173" s="405" t="e">
        <f t="shared" si="37"/>
        <v>#DIV/0!</v>
      </c>
      <c r="L173" s="405" t="e">
        <f t="shared" si="37"/>
        <v>#DIV/0!</v>
      </c>
      <c r="M173" s="405" t="e">
        <f t="shared" si="37"/>
        <v>#DIV/0!</v>
      </c>
      <c r="N173" s="405" t="e">
        <f t="shared" si="37"/>
        <v>#DIV/0!</v>
      </c>
      <c r="O173" s="405" t="e">
        <f t="shared" si="37"/>
        <v>#DIV/0!</v>
      </c>
      <c r="P173" s="398" t="e">
        <f t="shared" si="37"/>
        <v>#DIV/0!</v>
      </c>
      <c r="Q173" s="310"/>
      <c r="R173" s="298"/>
      <c r="S173" s="299"/>
      <c r="T173" s="299"/>
      <c r="U173" s="299"/>
      <c r="V173" s="299"/>
      <c r="W173" s="299"/>
      <c r="X173" s="299"/>
      <c r="Y173" s="299"/>
      <c r="Z173" s="1"/>
      <c r="AA173" s="1"/>
      <c r="AB173" s="1"/>
      <c r="AC173" s="1"/>
    </row>
    <row r="174" spans="2:29" ht="25.5" x14ac:dyDescent="0.2">
      <c r="B174" s="432"/>
      <c r="C174" s="306"/>
      <c r="D174" s="311" t="str">
        <f>D147</f>
        <v>Density Adjusted Price / Raw Lot (x.xx Lots / Acre)</v>
      </c>
      <c r="E174" s="312" t="e">
        <f>E147</f>
        <v>#DIV/0!</v>
      </c>
      <c r="F174" s="313"/>
      <c r="G174" s="406" t="e">
        <f t="shared" ref="G174:P174" si="38">G147</f>
        <v>#DIV/0!</v>
      </c>
      <c r="H174" s="407" t="e">
        <f t="shared" si="38"/>
        <v>#DIV/0!</v>
      </c>
      <c r="I174" s="407" t="e">
        <f t="shared" si="38"/>
        <v>#DIV/0!</v>
      </c>
      <c r="J174" s="407" t="e">
        <f t="shared" si="38"/>
        <v>#DIV/0!</v>
      </c>
      <c r="K174" s="407" t="e">
        <f t="shared" si="38"/>
        <v>#DIV/0!</v>
      </c>
      <c r="L174" s="407" t="e">
        <f t="shared" si="38"/>
        <v>#DIV/0!</v>
      </c>
      <c r="M174" s="407" t="e">
        <f t="shared" si="38"/>
        <v>#DIV/0!</v>
      </c>
      <c r="N174" s="407" t="e">
        <f t="shared" si="38"/>
        <v>#DIV/0!</v>
      </c>
      <c r="O174" s="407" t="e">
        <f t="shared" si="38"/>
        <v>#DIV/0!</v>
      </c>
      <c r="P174" s="399" t="e">
        <f t="shared" si="38"/>
        <v>#DIV/0!</v>
      </c>
      <c r="Q174" s="314"/>
      <c r="R174" s="298"/>
      <c r="S174" s="299"/>
      <c r="T174" s="299"/>
      <c r="U174" s="299"/>
      <c r="V174" s="299"/>
      <c r="W174" s="299"/>
      <c r="X174" s="299"/>
      <c r="Y174" s="299"/>
      <c r="Z174" s="1"/>
      <c r="AA174" s="1"/>
      <c r="AB174" s="1"/>
      <c r="AC174" s="1"/>
    </row>
    <row r="175" spans="2:29" ht="15" x14ac:dyDescent="0.2">
      <c r="B175" s="432"/>
      <c r="C175" s="291"/>
      <c r="D175" s="292" t="s">
        <v>95</v>
      </c>
      <c r="E175" s="315"/>
      <c r="F175" s="294"/>
      <c r="G175" s="308"/>
      <c r="H175" s="309"/>
      <c r="I175" s="309"/>
      <c r="J175" s="309"/>
      <c r="K175" s="309"/>
      <c r="L175" s="309"/>
      <c r="M175" s="309"/>
      <c r="N175" s="309"/>
      <c r="O175" s="309"/>
      <c r="P175" s="309"/>
      <c r="Q175" s="310"/>
      <c r="R175" s="298"/>
      <c r="S175" s="299"/>
      <c r="T175" s="299"/>
      <c r="U175" s="299"/>
      <c r="V175" s="299"/>
      <c r="W175" s="299"/>
      <c r="X175" s="299"/>
      <c r="Y175" s="299"/>
      <c r="Z175" s="1"/>
      <c r="AA175" s="1"/>
      <c r="AB175" s="1"/>
      <c r="AC175" s="1"/>
    </row>
    <row r="176" spans="2:29" ht="15" x14ac:dyDescent="0.2">
      <c r="B176" s="432"/>
      <c r="C176" s="316"/>
      <c r="D176" s="317"/>
      <c r="E176" s="318"/>
      <c r="F176" s="319"/>
      <c r="G176" s="308"/>
      <c r="H176" s="309"/>
      <c r="I176" s="309"/>
      <c r="J176" s="309"/>
      <c r="K176" s="309"/>
      <c r="L176" s="309"/>
      <c r="M176" s="309"/>
      <c r="N176" s="309"/>
      <c r="O176" s="309"/>
      <c r="P176" s="309"/>
      <c r="Q176" s="310"/>
      <c r="R176" s="298"/>
      <c r="S176" s="299"/>
      <c r="T176" s="410" t="s">
        <v>120</v>
      </c>
      <c r="U176" s="321"/>
      <c r="V176" s="321"/>
      <c r="W176" s="321"/>
      <c r="X176" s="321"/>
      <c r="Y176" s="299"/>
      <c r="Z176" s="1"/>
      <c r="AA176" s="1"/>
      <c r="AB176" s="1"/>
      <c r="AC176" s="1"/>
    </row>
    <row r="177" spans="2:29" ht="15" x14ac:dyDescent="0.2">
      <c r="B177" s="432"/>
      <c r="C177" s="306"/>
      <c r="D177" s="307" t="s">
        <v>96</v>
      </c>
      <c r="E177" s="322">
        <f>E150</f>
        <v>0</v>
      </c>
      <c r="F177" s="303"/>
      <c r="G177" s="323" t="str">
        <f t="shared" ref="G177:P177" si="39">IF(G150=$T$177,$V$177,IF(G150=$T$178,$V$178,IF(G150=$T$179,$V$179,IF(G150=$T$181,$V$181,IF(G150=$T$182,$V$182,IF(G150=$T$183,$V$183,"0.0%"))))))</f>
        <v>0.0%</v>
      </c>
      <c r="H177" s="324" t="str">
        <f t="shared" si="39"/>
        <v>0.0%</v>
      </c>
      <c r="I177" s="324" t="str">
        <f t="shared" si="39"/>
        <v>0.0%</v>
      </c>
      <c r="J177" s="324" t="str">
        <f t="shared" si="39"/>
        <v>0.0%</v>
      </c>
      <c r="K177" s="324" t="str">
        <f t="shared" si="39"/>
        <v>0.0%</v>
      </c>
      <c r="L177" s="324" t="str">
        <f t="shared" si="39"/>
        <v>0.0%</v>
      </c>
      <c r="M177" s="324" t="str">
        <f t="shared" si="39"/>
        <v>0.0%</v>
      </c>
      <c r="N177" s="324" t="str">
        <f t="shared" si="39"/>
        <v>0.0%</v>
      </c>
      <c r="O177" s="324" t="str">
        <f t="shared" si="39"/>
        <v>0.0%</v>
      </c>
      <c r="P177" s="325" t="str">
        <f t="shared" si="39"/>
        <v>0.0%</v>
      </c>
      <c r="Q177" s="310"/>
      <c r="R177" s="298"/>
      <c r="S177" s="299"/>
      <c r="T177" s="320" t="s">
        <v>119</v>
      </c>
      <c r="U177" s="321"/>
      <c r="V177" s="437">
        <v>0.1</v>
      </c>
      <c r="W177" s="321"/>
      <c r="X177" s="321"/>
      <c r="Y177" s="299"/>
      <c r="Z177" s="1"/>
      <c r="AA177" s="1"/>
      <c r="AB177" s="1"/>
      <c r="AC177" s="1"/>
    </row>
    <row r="178" spans="2:29" ht="15" x14ac:dyDescent="0.2">
      <c r="B178" s="432"/>
      <c r="C178" s="327"/>
      <c r="D178" s="328" t="s">
        <v>116</v>
      </c>
      <c r="E178" s="329"/>
      <c r="F178" s="330"/>
      <c r="G178" s="385" t="e">
        <f t="shared" ref="G178:P178" si="40">G147*(1+G177)</f>
        <v>#DIV/0!</v>
      </c>
      <c r="H178" s="386" t="e">
        <f t="shared" si="40"/>
        <v>#DIV/0!</v>
      </c>
      <c r="I178" s="386" t="e">
        <f t="shared" si="40"/>
        <v>#DIV/0!</v>
      </c>
      <c r="J178" s="386" t="e">
        <f t="shared" si="40"/>
        <v>#DIV/0!</v>
      </c>
      <c r="K178" s="386" t="e">
        <f t="shared" si="40"/>
        <v>#DIV/0!</v>
      </c>
      <c r="L178" s="386" t="e">
        <f t="shared" si="40"/>
        <v>#DIV/0!</v>
      </c>
      <c r="M178" s="386" t="e">
        <f t="shared" si="40"/>
        <v>#DIV/0!</v>
      </c>
      <c r="N178" s="386" t="e">
        <f t="shared" si="40"/>
        <v>#DIV/0!</v>
      </c>
      <c r="O178" s="386" t="e">
        <f t="shared" si="40"/>
        <v>#DIV/0!</v>
      </c>
      <c r="P178" s="386" t="e">
        <f t="shared" si="40"/>
        <v>#DIV/0!</v>
      </c>
      <c r="Q178" s="314"/>
      <c r="R178" s="298"/>
      <c r="S178" s="299"/>
      <c r="T178" s="320" t="s">
        <v>121</v>
      </c>
      <c r="U178" s="321"/>
      <c r="V178" s="437">
        <v>0.05</v>
      </c>
      <c r="W178" s="321"/>
      <c r="X178" s="321"/>
      <c r="Y178" s="299"/>
      <c r="Z178" s="1"/>
      <c r="AA178" s="1"/>
      <c r="AB178" s="1"/>
      <c r="AC178" s="1"/>
    </row>
    <row r="179" spans="2:29" ht="15" x14ac:dyDescent="0.2">
      <c r="B179" s="432"/>
      <c r="C179" s="306"/>
      <c r="D179" s="307" t="s">
        <v>98</v>
      </c>
      <c r="E179" s="322">
        <f>E151</f>
        <v>0</v>
      </c>
      <c r="F179" s="303"/>
      <c r="G179" s="323" t="str">
        <f t="shared" ref="G179:P179" si="41">IF(G151=$T$177,$V$177,IF(G151=$T$178,$V$178,IF(G151=$T$179,$V$179,IF(G151=$T$181,$V$181,IF(G151=$T$182,$V$182,IF(G151=$T$183,$V$183,"0.0%"))))))</f>
        <v>0.0%</v>
      </c>
      <c r="H179" s="324" t="str">
        <f t="shared" si="41"/>
        <v>0.0%</v>
      </c>
      <c r="I179" s="324" t="str">
        <f t="shared" si="41"/>
        <v>0.0%</v>
      </c>
      <c r="J179" s="324" t="str">
        <f t="shared" si="41"/>
        <v>0.0%</v>
      </c>
      <c r="K179" s="324" t="str">
        <f t="shared" si="41"/>
        <v>0.0%</v>
      </c>
      <c r="L179" s="324" t="str">
        <f t="shared" si="41"/>
        <v>0.0%</v>
      </c>
      <c r="M179" s="324" t="str">
        <f t="shared" si="41"/>
        <v>0.0%</v>
      </c>
      <c r="N179" s="324" t="str">
        <f t="shared" si="41"/>
        <v>0.0%</v>
      </c>
      <c r="O179" s="324" t="str">
        <f t="shared" si="41"/>
        <v>0.0%</v>
      </c>
      <c r="P179" s="331" t="str">
        <f t="shared" si="41"/>
        <v>0.0%</v>
      </c>
      <c r="Q179" s="310"/>
      <c r="R179" s="298"/>
      <c r="S179" s="299"/>
      <c r="T179" s="320" t="s">
        <v>122</v>
      </c>
      <c r="U179" s="321"/>
      <c r="V179" s="437">
        <v>2.5000000000000001E-2</v>
      </c>
      <c r="W179" s="321"/>
      <c r="X179" s="321"/>
      <c r="Y179" s="299"/>
      <c r="Z179" s="1"/>
      <c r="AA179" s="1"/>
      <c r="AB179" s="1"/>
      <c r="AC179" s="1"/>
    </row>
    <row r="180" spans="2:29" ht="15" x14ac:dyDescent="0.2">
      <c r="B180" s="432"/>
      <c r="C180" s="327"/>
      <c r="D180" s="328" t="s">
        <v>116</v>
      </c>
      <c r="E180" s="329"/>
      <c r="F180" s="330"/>
      <c r="G180" s="385" t="e">
        <f>G178*(1+G179)</f>
        <v>#DIV/0!</v>
      </c>
      <c r="H180" s="386" t="e">
        <f t="shared" ref="H180:P180" si="42">H178*(1+H179)</f>
        <v>#DIV/0!</v>
      </c>
      <c r="I180" s="386" t="e">
        <f t="shared" si="42"/>
        <v>#DIV/0!</v>
      </c>
      <c r="J180" s="386" t="e">
        <f t="shared" si="42"/>
        <v>#DIV/0!</v>
      </c>
      <c r="K180" s="386" t="e">
        <f t="shared" si="42"/>
        <v>#DIV/0!</v>
      </c>
      <c r="L180" s="386" t="e">
        <f t="shared" si="42"/>
        <v>#DIV/0!</v>
      </c>
      <c r="M180" s="386" t="e">
        <f t="shared" si="42"/>
        <v>#DIV/0!</v>
      </c>
      <c r="N180" s="386" t="e">
        <f t="shared" si="42"/>
        <v>#DIV/0!</v>
      </c>
      <c r="O180" s="386" t="e">
        <f t="shared" si="42"/>
        <v>#DIV/0!</v>
      </c>
      <c r="P180" s="386" t="e">
        <f t="shared" si="42"/>
        <v>#DIV/0!</v>
      </c>
      <c r="Q180" s="314"/>
      <c r="R180" s="298"/>
      <c r="S180" s="299"/>
      <c r="T180" s="332" t="s">
        <v>117</v>
      </c>
      <c r="U180" s="321"/>
      <c r="V180" s="333">
        <v>0</v>
      </c>
      <c r="W180" s="321"/>
      <c r="X180" s="321"/>
      <c r="Y180" s="299"/>
      <c r="Z180" s="1"/>
      <c r="AA180" s="1"/>
      <c r="AB180" s="1"/>
      <c r="AC180" s="1"/>
    </row>
    <row r="181" spans="2:29" ht="15" x14ac:dyDescent="0.2">
      <c r="B181" s="432"/>
      <c r="C181" s="306"/>
      <c r="D181" s="307" t="s">
        <v>97</v>
      </c>
      <c r="E181" s="322">
        <f>E152</f>
        <v>0</v>
      </c>
      <c r="F181" s="303"/>
      <c r="G181" s="334" t="str">
        <f t="shared" ref="G181:P181" si="43">IF(G152=$T$177,$V$177,IF(G152=$T$178,$V$178,IF(G152=$T$179,$V$179,IF(G152=$T$181,$V$181,IF(G152=$T$182,$V$182,IF(G152=$T$183,$V$183,"0.0%"))))))</f>
        <v>0.0%</v>
      </c>
      <c r="H181" s="335" t="str">
        <f t="shared" si="43"/>
        <v>0.0%</v>
      </c>
      <c r="I181" s="335" t="str">
        <f t="shared" si="43"/>
        <v>0.0%</v>
      </c>
      <c r="J181" s="335" t="str">
        <f t="shared" si="43"/>
        <v>0.0%</v>
      </c>
      <c r="K181" s="335" t="str">
        <f t="shared" si="43"/>
        <v>0.0%</v>
      </c>
      <c r="L181" s="335" t="str">
        <f t="shared" si="43"/>
        <v>0.0%</v>
      </c>
      <c r="M181" s="335" t="str">
        <f t="shared" si="43"/>
        <v>0.0%</v>
      </c>
      <c r="N181" s="335" t="str">
        <f t="shared" si="43"/>
        <v>0.0%</v>
      </c>
      <c r="O181" s="335" t="str">
        <f t="shared" si="43"/>
        <v>0.0%</v>
      </c>
      <c r="P181" s="331" t="str">
        <f t="shared" si="43"/>
        <v>0.0%</v>
      </c>
      <c r="Q181" s="310"/>
      <c r="R181" s="298"/>
      <c r="S181" s="299"/>
      <c r="T181" s="320" t="s">
        <v>123</v>
      </c>
      <c r="U181" s="321"/>
      <c r="V181" s="326">
        <v>-2.5000000000000001E-2</v>
      </c>
      <c r="W181" s="321"/>
      <c r="X181" s="321"/>
      <c r="Y181" s="299"/>
      <c r="Z181" s="1"/>
      <c r="AA181" s="1"/>
      <c r="AB181" s="1"/>
      <c r="AC181" s="1"/>
    </row>
    <row r="182" spans="2:29" ht="15" x14ac:dyDescent="0.2">
      <c r="B182" s="432"/>
      <c r="C182" s="327"/>
      <c r="D182" s="328" t="s">
        <v>116</v>
      </c>
      <c r="E182" s="329"/>
      <c r="F182" s="330"/>
      <c r="G182" s="385" t="e">
        <f t="shared" ref="G182:P182" si="44">G180*(1+G181)</f>
        <v>#DIV/0!</v>
      </c>
      <c r="H182" s="386" t="e">
        <f t="shared" si="44"/>
        <v>#DIV/0!</v>
      </c>
      <c r="I182" s="386" t="e">
        <f t="shared" si="44"/>
        <v>#DIV/0!</v>
      </c>
      <c r="J182" s="386" t="e">
        <f t="shared" si="44"/>
        <v>#DIV/0!</v>
      </c>
      <c r="K182" s="386" t="e">
        <f t="shared" si="44"/>
        <v>#DIV/0!</v>
      </c>
      <c r="L182" s="386" t="e">
        <f t="shared" si="44"/>
        <v>#DIV/0!</v>
      </c>
      <c r="M182" s="386" t="e">
        <f t="shared" si="44"/>
        <v>#DIV/0!</v>
      </c>
      <c r="N182" s="386" t="e">
        <f t="shared" si="44"/>
        <v>#DIV/0!</v>
      </c>
      <c r="O182" s="386" t="e">
        <f t="shared" si="44"/>
        <v>#DIV/0!</v>
      </c>
      <c r="P182" s="386" t="e">
        <f t="shared" si="44"/>
        <v>#DIV/0!</v>
      </c>
      <c r="Q182" s="336"/>
      <c r="R182" s="298"/>
      <c r="S182" s="299"/>
      <c r="T182" s="320" t="s">
        <v>124</v>
      </c>
      <c r="U182" s="321"/>
      <c r="V182" s="326">
        <v>-0.05</v>
      </c>
      <c r="W182" s="321"/>
      <c r="X182" s="321"/>
      <c r="Y182" s="299"/>
      <c r="Z182" s="1"/>
      <c r="AA182" s="1"/>
      <c r="AB182" s="1"/>
      <c r="AC182" s="1"/>
    </row>
    <row r="183" spans="2:29" ht="15" x14ac:dyDescent="0.2">
      <c r="B183" s="432"/>
      <c r="C183" s="306"/>
      <c r="D183" s="307" t="s">
        <v>99</v>
      </c>
      <c r="E183" s="337">
        <f>E153</f>
        <v>3.5059970137988747</v>
      </c>
      <c r="F183" s="303"/>
      <c r="G183" s="334">
        <f t="shared" ref="G183:M183" si="45">($W$136-G171)/30.4735*($W$138/12)</f>
        <v>3.5059970137988747</v>
      </c>
      <c r="H183" s="325">
        <f t="shared" si="45"/>
        <v>3.5059970137988747</v>
      </c>
      <c r="I183" s="325">
        <f t="shared" si="45"/>
        <v>3.5059970137988747</v>
      </c>
      <c r="J183" s="325">
        <f t="shared" si="45"/>
        <v>3.5059970137988747</v>
      </c>
      <c r="K183" s="325">
        <f t="shared" si="45"/>
        <v>3.5059970137988747</v>
      </c>
      <c r="L183" s="325">
        <f t="shared" si="45"/>
        <v>3.5059970137988747</v>
      </c>
      <c r="M183" s="325">
        <f t="shared" si="45"/>
        <v>3.5059970137988747</v>
      </c>
      <c r="N183" s="325">
        <f>($W$136-N171)/30.4735*($W$138/12)</f>
        <v>3.5059970137988747</v>
      </c>
      <c r="O183" s="325">
        <f>($W$136-O171)/30.4735*($W$138/12)</f>
        <v>3.5059970137988747</v>
      </c>
      <c r="P183" s="325">
        <f>($W$136-P171)/30.4735*($W$138/12)</f>
        <v>3.5059970137988747</v>
      </c>
      <c r="Q183" s="310"/>
      <c r="R183" s="298"/>
      <c r="S183" s="299"/>
      <c r="T183" s="320" t="s">
        <v>125</v>
      </c>
      <c r="U183" s="321"/>
      <c r="V183" s="326">
        <v>-0.1</v>
      </c>
      <c r="W183" s="321"/>
      <c r="X183" s="321"/>
      <c r="Y183" s="299"/>
      <c r="Z183" s="1"/>
      <c r="AA183" s="1"/>
      <c r="AB183" s="1"/>
      <c r="AC183" s="1"/>
    </row>
    <row r="184" spans="2:29" ht="15" x14ac:dyDescent="0.2">
      <c r="B184" s="432"/>
      <c r="C184" s="338"/>
      <c r="D184" s="339" t="str">
        <f>D154</f>
        <v xml:space="preserve"> - Subtotal $ / Raw Lot</v>
      </c>
      <c r="E184" s="340" t="e">
        <f>E154</f>
        <v>#DIV/0!</v>
      </c>
      <c r="F184" s="341"/>
      <c r="G184" s="387" t="e">
        <f>G182*(1+G183)</f>
        <v>#DIV/0!</v>
      </c>
      <c r="H184" s="388" t="e">
        <f>H182*(1+H183)</f>
        <v>#DIV/0!</v>
      </c>
      <c r="I184" s="388" t="e">
        <f t="shared" ref="I184:M184" si="46">I182*(1+I183)</f>
        <v>#DIV/0!</v>
      </c>
      <c r="J184" s="388" t="e">
        <f t="shared" si="46"/>
        <v>#DIV/0!</v>
      </c>
      <c r="K184" s="388" t="e">
        <f>K182*(1+K183)</f>
        <v>#DIV/0!</v>
      </c>
      <c r="L184" s="388" t="e">
        <f t="shared" si="46"/>
        <v>#DIV/0!</v>
      </c>
      <c r="M184" s="388" t="e">
        <f t="shared" si="46"/>
        <v>#DIV/0!</v>
      </c>
      <c r="N184" s="388" t="e">
        <f>N182*(1+N183)</f>
        <v>#DIV/0!</v>
      </c>
      <c r="O184" s="388" t="e">
        <f>O182*(1+O183)</f>
        <v>#DIV/0!</v>
      </c>
      <c r="P184" s="388" t="e">
        <f>P182*(1+P183)</f>
        <v>#DIV/0!</v>
      </c>
      <c r="Q184" s="310"/>
      <c r="R184" s="298"/>
      <c r="S184" s="299"/>
      <c r="T184" s="320"/>
      <c r="U184" s="321"/>
      <c r="V184" s="333"/>
      <c r="W184" s="321"/>
      <c r="X184" s="321"/>
      <c r="Y184" s="299"/>
      <c r="Z184" s="1"/>
      <c r="AA184" s="1"/>
      <c r="AB184" s="1"/>
      <c r="AC184" s="1"/>
    </row>
    <row r="185" spans="2:29" ht="15" x14ac:dyDescent="0.2">
      <c r="B185" s="432"/>
      <c r="C185" s="291"/>
      <c r="D185" s="292" t="s">
        <v>100</v>
      </c>
      <c r="E185" s="342"/>
      <c r="F185" s="343"/>
      <c r="G185" s="308"/>
      <c r="H185" s="309"/>
      <c r="I185" s="309"/>
      <c r="J185" s="309"/>
      <c r="K185" s="309"/>
      <c r="L185" s="309"/>
      <c r="M185" s="309"/>
      <c r="N185" s="309"/>
      <c r="O185" s="309"/>
      <c r="P185" s="309"/>
      <c r="Q185" s="310"/>
      <c r="R185" s="298"/>
      <c r="S185" s="299"/>
      <c r="T185" s="320"/>
      <c r="U185" s="321"/>
      <c r="V185" s="321"/>
      <c r="W185" s="321"/>
      <c r="X185" s="321"/>
      <c r="Y185" s="299"/>
      <c r="Z185" s="1"/>
      <c r="AA185" s="1"/>
      <c r="AB185" s="1"/>
      <c r="AC185" s="1"/>
    </row>
    <row r="186" spans="2:29" ht="15" x14ac:dyDescent="0.2">
      <c r="B186" s="432"/>
      <c r="C186" s="316"/>
      <c r="D186" s="317"/>
      <c r="E186" s="344"/>
      <c r="F186" s="319"/>
      <c r="G186" s="308"/>
      <c r="H186" s="309"/>
      <c r="I186" s="309"/>
      <c r="J186" s="309"/>
      <c r="K186" s="309"/>
      <c r="L186" s="309"/>
      <c r="M186" s="309"/>
      <c r="N186" s="309"/>
      <c r="O186" s="309"/>
      <c r="P186" s="309"/>
      <c r="Q186" s="310"/>
      <c r="R186" s="298"/>
      <c r="S186" s="299"/>
      <c r="T186" s="299"/>
      <c r="U186" s="299"/>
      <c r="V186" s="299"/>
      <c r="W186" s="299"/>
      <c r="X186" s="299"/>
      <c r="Y186" s="299"/>
      <c r="Z186" s="1"/>
      <c r="AA186" s="1"/>
      <c r="AB186" s="1"/>
      <c r="AC186" s="1"/>
    </row>
    <row r="187" spans="2:29" ht="15" x14ac:dyDescent="0.2">
      <c r="B187" s="432"/>
      <c r="C187" s="306"/>
      <c r="D187" s="307" t="s">
        <v>101</v>
      </c>
      <c r="E187" s="345">
        <f t="shared" ref="E187:E194" si="47">E157</f>
        <v>0</v>
      </c>
      <c r="F187" s="303"/>
      <c r="G187" s="323" t="str">
        <f t="shared" ref="G187:P187" si="48">IF(G157=$T$188,$W$188,IF(G157=$T$189,$W$189,IF(G157=$T$190,$W$190,IF(G157=$T$192,$W$192,IF(G157=$T$193,$W$193,IF(G157=$T$194,$W$194,"0.0%"))))))</f>
        <v>0.0%</v>
      </c>
      <c r="H187" s="324" t="str">
        <f t="shared" si="48"/>
        <v>0.0%</v>
      </c>
      <c r="I187" s="324" t="str">
        <f t="shared" si="48"/>
        <v>0.0%</v>
      </c>
      <c r="J187" s="324" t="str">
        <f t="shared" si="48"/>
        <v>0.0%</v>
      </c>
      <c r="K187" s="324" t="str">
        <f t="shared" si="48"/>
        <v>0.0%</v>
      </c>
      <c r="L187" s="324" t="str">
        <f t="shared" si="48"/>
        <v>0.0%</v>
      </c>
      <c r="M187" s="324" t="str">
        <f t="shared" si="48"/>
        <v>0.0%</v>
      </c>
      <c r="N187" s="324" t="str">
        <f t="shared" si="48"/>
        <v>0.0%</v>
      </c>
      <c r="O187" s="324" t="str">
        <f t="shared" si="48"/>
        <v>0.0%</v>
      </c>
      <c r="P187" s="325" t="str">
        <f t="shared" si="48"/>
        <v>0.0%</v>
      </c>
      <c r="Q187" s="310"/>
      <c r="R187" s="298"/>
      <c r="S187" s="299"/>
      <c r="T187" s="408" t="s">
        <v>127</v>
      </c>
      <c r="U187" s="64"/>
      <c r="V187" s="409" t="s">
        <v>133</v>
      </c>
      <c r="W187" s="409" t="s">
        <v>134</v>
      </c>
      <c r="X187" s="321"/>
      <c r="Y187" s="299"/>
      <c r="Z187" s="1"/>
      <c r="AA187" s="1"/>
      <c r="AB187" s="1"/>
      <c r="AC187" s="1"/>
    </row>
    <row r="188" spans="2:29" ht="15" x14ac:dyDescent="0.2">
      <c r="B188" s="432"/>
      <c r="C188" s="327"/>
      <c r="D188" s="346" t="s">
        <v>102</v>
      </c>
      <c r="E188" s="347">
        <f t="shared" si="47"/>
        <v>0</v>
      </c>
      <c r="F188" s="330"/>
      <c r="G188" s="348" t="str">
        <f t="shared" ref="G188:P188" si="49">IF(G158=$T$188,$W$188,IF(G158=$T$189,$W$189,IF(G158=$T$190,$W$190,IF(G158=$T$192,$W$192,IF(G158=$T$193,$W$193,IF(G158=$T$194,$W$194,"0.0%"))))))</f>
        <v>0.0%</v>
      </c>
      <c r="H188" s="349" t="str">
        <f t="shared" si="49"/>
        <v>0.0%</v>
      </c>
      <c r="I188" s="349" t="str">
        <f t="shared" si="49"/>
        <v>0.0%</v>
      </c>
      <c r="J188" s="349" t="str">
        <f t="shared" si="49"/>
        <v>0.0%</v>
      </c>
      <c r="K188" s="349" t="str">
        <f t="shared" si="49"/>
        <v>0.0%</v>
      </c>
      <c r="L188" s="349" t="str">
        <f t="shared" si="49"/>
        <v>0.0%</v>
      </c>
      <c r="M188" s="349" t="str">
        <f t="shared" si="49"/>
        <v>0.0%</v>
      </c>
      <c r="N188" s="349" t="str">
        <f t="shared" si="49"/>
        <v>0.0%</v>
      </c>
      <c r="O188" s="349" t="str">
        <f t="shared" si="49"/>
        <v>0.0%</v>
      </c>
      <c r="P188" s="350" t="str">
        <f t="shared" si="49"/>
        <v>0.0%</v>
      </c>
      <c r="Q188" s="314"/>
      <c r="R188" s="298"/>
      <c r="S188" s="299"/>
      <c r="T188" s="320" t="s">
        <v>126</v>
      </c>
      <c r="U188" s="321"/>
      <c r="V188" s="326">
        <v>-0.1</v>
      </c>
      <c r="W188" s="416">
        <f>V188*$W$197</f>
        <v>-0.2</v>
      </c>
      <c r="X188" s="321"/>
      <c r="Y188" s="299"/>
      <c r="Z188" s="1"/>
      <c r="AA188" s="1"/>
      <c r="AB188" s="1"/>
      <c r="AC188" s="1"/>
    </row>
    <row r="189" spans="2:29" ht="15" x14ac:dyDescent="0.2">
      <c r="B189" s="432"/>
      <c r="C189" s="306"/>
      <c r="D189" s="307" t="s">
        <v>3</v>
      </c>
      <c r="E189" s="351">
        <f t="shared" si="47"/>
        <v>0</v>
      </c>
      <c r="F189" s="303"/>
      <c r="G189" s="323" t="str">
        <f t="shared" ref="G189:P189" si="50">IF(G159=$T$188,$W$188,IF(G159=$T$189,$W$189,IF(G159=$T$190,$W$190,IF(G159=$T$192,$W$192,IF(G159=$T$193,$W$193,IF(G159=$T$194,$W$194,"0.0%"))))))</f>
        <v>0.0%</v>
      </c>
      <c r="H189" s="324" t="str">
        <f t="shared" si="50"/>
        <v>0.0%</v>
      </c>
      <c r="I189" s="324" t="str">
        <f t="shared" si="50"/>
        <v>0.0%</v>
      </c>
      <c r="J189" s="324" t="str">
        <f t="shared" si="50"/>
        <v>0.0%</v>
      </c>
      <c r="K189" s="324" t="str">
        <f t="shared" si="50"/>
        <v>0.0%</v>
      </c>
      <c r="L189" s="324" t="str">
        <f t="shared" si="50"/>
        <v>0.0%</v>
      </c>
      <c r="M189" s="324" t="str">
        <f t="shared" si="50"/>
        <v>0.0%</v>
      </c>
      <c r="N189" s="324" t="str">
        <f t="shared" si="50"/>
        <v>0.0%</v>
      </c>
      <c r="O189" s="324" t="str">
        <f t="shared" si="50"/>
        <v>0.0%</v>
      </c>
      <c r="P189" s="325" t="str">
        <f t="shared" si="50"/>
        <v>0.0%</v>
      </c>
      <c r="Q189" s="310"/>
      <c r="R189" s="298"/>
      <c r="S189" s="299"/>
      <c r="T189" s="320" t="s">
        <v>128</v>
      </c>
      <c r="U189" s="321"/>
      <c r="V189" s="326">
        <v>-0.05</v>
      </c>
      <c r="W189" s="416">
        <f t="shared" ref="W189:W194" si="51">V189*$W$197</f>
        <v>-0.1</v>
      </c>
      <c r="X189" s="321"/>
      <c r="Y189" s="299"/>
      <c r="Z189" s="1"/>
      <c r="AA189" s="1"/>
      <c r="AB189" s="1"/>
      <c r="AC189" s="1"/>
    </row>
    <row r="190" spans="2:29" ht="15" x14ac:dyDescent="0.2">
      <c r="B190" s="432"/>
      <c r="C190" s="327"/>
      <c r="D190" s="352" t="s">
        <v>4</v>
      </c>
      <c r="E190" s="353">
        <f t="shared" si="47"/>
        <v>0</v>
      </c>
      <c r="F190" s="330"/>
      <c r="G190" s="348" t="str">
        <f t="shared" ref="G190:P190" si="52">IF(G160=$T$188,$W$188,IF(G160=$T$189,$W$189,IF(G160=$T$190,$W$190,IF(G160=$T$192,$W$192,IF(G160=$T$193,$W$193,IF(G160=$T$194,$W$194,"0.0%"))))))</f>
        <v>0.0%</v>
      </c>
      <c r="H190" s="349" t="str">
        <f t="shared" si="52"/>
        <v>0.0%</v>
      </c>
      <c r="I190" s="349" t="str">
        <f t="shared" si="52"/>
        <v>0.0%</v>
      </c>
      <c r="J190" s="349" t="str">
        <f t="shared" si="52"/>
        <v>0.0%</v>
      </c>
      <c r="K190" s="349" t="str">
        <f t="shared" si="52"/>
        <v>0.0%</v>
      </c>
      <c r="L190" s="349" t="str">
        <f t="shared" si="52"/>
        <v>0.0%</v>
      </c>
      <c r="M190" s="349" t="str">
        <f t="shared" si="52"/>
        <v>0.0%</v>
      </c>
      <c r="N190" s="349" t="str">
        <f t="shared" si="52"/>
        <v>0.0%</v>
      </c>
      <c r="O190" s="349" t="str">
        <f t="shared" si="52"/>
        <v>0.0%</v>
      </c>
      <c r="P190" s="350" t="str">
        <f t="shared" si="52"/>
        <v>0.0%</v>
      </c>
      <c r="Q190" s="314"/>
      <c r="R190" s="298"/>
      <c r="S190" s="299"/>
      <c r="T190" s="320" t="s">
        <v>129</v>
      </c>
      <c r="U190" s="321"/>
      <c r="V190" s="326">
        <v>-2.5000000000000001E-2</v>
      </c>
      <c r="W190" s="416">
        <f t="shared" si="51"/>
        <v>-0.05</v>
      </c>
      <c r="X190" s="321"/>
      <c r="Y190" s="299"/>
      <c r="Z190" s="1"/>
      <c r="AA190" s="1"/>
      <c r="AB190" s="1"/>
      <c r="AC190" s="1"/>
    </row>
    <row r="191" spans="2:29" ht="15" x14ac:dyDescent="0.2">
      <c r="B191" s="432"/>
      <c r="C191" s="306"/>
      <c r="D191" s="307" t="s">
        <v>20</v>
      </c>
      <c r="E191" s="302">
        <f t="shared" si="47"/>
        <v>0</v>
      </c>
      <c r="F191" s="303"/>
      <c r="G191" s="323" t="str">
        <f t="shared" ref="G191:P191" si="53">IF(G161=$T$188,$W$188,IF(G161=$T$189,$W$189,IF(G161=$T$190,$W$190,IF(G161=$T$192,$W$192,IF(G161=$T$193,$W$193,IF(G161=$T$194,$W$194,"0.0%"))))))</f>
        <v>0.0%</v>
      </c>
      <c r="H191" s="324" t="str">
        <f t="shared" si="53"/>
        <v>0.0%</v>
      </c>
      <c r="I191" s="324" t="str">
        <f t="shared" si="53"/>
        <v>0.0%</v>
      </c>
      <c r="J191" s="324" t="str">
        <f t="shared" si="53"/>
        <v>0.0%</v>
      </c>
      <c r="K191" s="324" t="str">
        <f t="shared" si="53"/>
        <v>0.0%</v>
      </c>
      <c r="L191" s="324" t="str">
        <f t="shared" si="53"/>
        <v>0.0%</v>
      </c>
      <c r="M191" s="324" t="str">
        <f t="shared" si="53"/>
        <v>0.0%</v>
      </c>
      <c r="N191" s="324" t="str">
        <f t="shared" si="53"/>
        <v>0.0%</v>
      </c>
      <c r="O191" s="324" t="str">
        <f t="shared" si="53"/>
        <v>0.0%</v>
      </c>
      <c r="P191" s="325" t="str">
        <f t="shared" si="53"/>
        <v>0.0%</v>
      </c>
      <c r="Q191" s="310"/>
      <c r="R191" s="298"/>
      <c r="S191" s="299"/>
      <c r="T191" s="320" t="s">
        <v>118</v>
      </c>
      <c r="U191" s="321"/>
      <c r="V191" s="333">
        <v>0</v>
      </c>
      <c r="W191" s="429">
        <f t="shared" si="51"/>
        <v>0</v>
      </c>
      <c r="X191" s="321"/>
      <c r="Y191" s="299"/>
      <c r="Z191" s="1"/>
      <c r="AA191" s="1"/>
      <c r="AB191" s="1"/>
      <c r="AC191" s="1"/>
    </row>
    <row r="192" spans="2:29" ht="15" x14ac:dyDescent="0.2">
      <c r="B192" s="432"/>
      <c r="C192" s="306"/>
      <c r="D192" s="307" t="s">
        <v>6</v>
      </c>
      <c r="E192" s="302">
        <f t="shared" si="47"/>
        <v>0</v>
      </c>
      <c r="F192" s="303"/>
      <c r="G192" s="348" t="str">
        <f t="shared" ref="G192:P192" si="54">IF(G162=$T$188,$W$188,IF(G162=$T$189,$W$189,IF(G162=$T$190,$W$190,IF(G162=$T$192,$W$192,IF(G162=$T$193,$W$193,IF(G162=$T$194,$W$194,"0.0%"))))))</f>
        <v>0.0%</v>
      </c>
      <c r="H192" s="349" t="str">
        <f t="shared" si="54"/>
        <v>0.0%</v>
      </c>
      <c r="I192" s="349" t="str">
        <f t="shared" si="54"/>
        <v>0.0%</v>
      </c>
      <c r="J192" s="349" t="str">
        <f t="shared" si="54"/>
        <v>0.0%</v>
      </c>
      <c r="K192" s="349" t="str">
        <f t="shared" si="54"/>
        <v>0.0%</v>
      </c>
      <c r="L192" s="349" t="str">
        <f t="shared" si="54"/>
        <v>0.0%</v>
      </c>
      <c r="M192" s="349" t="str">
        <f t="shared" si="54"/>
        <v>0.0%</v>
      </c>
      <c r="N192" s="349" t="str">
        <f t="shared" si="54"/>
        <v>0.0%</v>
      </c>
      <c r="O192" s="349" t="str">
        <f t="shared" si="54"/>
        <v>0.0%</v>
      </c>
      <c r="P192" s="350" t="str">
        <f t="shared" si="54"/>
        <v>0.0%</v>
      </c>
      <c r="Q192" s="310"/>
      <c r="R192" s="298"/>
      <c r="S192" s="299"/>
      <c r="T192" s="320" t="s">
        <v>130</v>
      </c>
      <c r="U192" s="321"/>
      <c r="V192" s="333">
        <v>2.5000000000000001E-2</v>
      </c>
      <c r="W192" s="429">
        <f t="shared" si="51"/>
        <v>0.05</v>
      </c>
      <c r="X192" s="321"/>
      <c r="Y192" s="299"/>
      <c r="Z192" s="1"/>
      <c r="AA192" s="1"/>
      <c r="AB192" s="1"/>
      <c r="AC192" s="1"/>
    </row>
    <row r="193" spans="2:29" ht="15" x14ac:dyDescent="0.2">
      <c r="B193" s="432"/>
      <c r="C193" s="354"/>
      <c r="D193" s="355" t="s">
        <v>5</v>
      </c>
      <c r="E193" s="295">
        <f t="shared" si="47"/>
        <v>0</v>
      </c>
      <c r="F193" s="356"/>
      <c r="G193" s="323" t="str">
        <f t="shared" ref="G193:P193" si="55">IF(G163=$T$188,$W$188,IF(G163=$T$189,$W$189,IF(G163=$T$190,$W$190,IF(G163=$T$192,$W$192,IF(G163=$T$193,$W$193,IF(G163=$T$194,$W$194,"0.0%"))))))</f>
        <v>0.0%</v>
      </c>
      <c r="H193" s="324" t="str">
        <f t="shared" si="55"/>
        <v>0.0%</v>
      </c>
      <c r="I193" s="324" t="str">
        <f t="shared" si="55"/>
        <v>0.0%</v>
      </c>
      <c r="J193" s="324" t="str">
        <f t="shared" si="55"/>
        <v>0.0%</v>
      </c>
      <c r="K193" s="324" t="str">
        <f t="shared" si="55"/>
        <v>0.0%</v>
      </c>
      <c r="L193" s="324" t="str">
        <f t="shared" si="55"/>
        <v>0.0%</v>
      </c>
      <c r="M193" s="324" t="str">
        <f t="shared" si="55"/>
        <v>0.0%</v>
      </c>
      <c r="N193" s="324" t="str">
        <f t="shared" si="55"/>
        <v>0.0%</v>
      </c>
      <c r="O193" s="324" t="str">
        <f t="shared" si="55"/>
        <v>0.0%</v>
      </c>
      <c r="P193" s="325" t="str">
        <f t="shared" si="55"/>
        <v>0.0%</v>
      </c>
      <c r="Q193" s="357"/>
      <c r="R193" s="298"/>
      <c r="S193" s="299"/>
      <c r="T193" s="320" t="s">
        <v>131</v>
      </c>
      <c r="U193" s="321"/>
      <c r="V193" s="333">
        <v>0.05</v>
      </c>
      <c r="W193" s="429">
        <f t="shared" si="51"/>
        <v>0.1</v>
      </c>
      <c r="X193" s="321"/>
      <c r="Y193" s="299"/>
      <c r="Z193" s="1"/>
      <c r="AA193" s="1"/>
      <c r="AB193" s="1"/>
      <c r="AC193" s="1"/>
    </row>
    <row r="194" spans="2:29" ht="15" x14ac:dyDescent="0.2">
      <c r="B194" s="432"/>
      <c r="C194" s="306"/>
      <c r="D194" s="307" t="s">
        <v>103</v>
      </c>
      <c r="E194" s="322">
        <f t="shared" si="47"/>
        <v>0</v>
      </c>
      <c r="F194" s="303"/>
      <c r="G194" s="323" t="str">
        <f t="shared" ref="G194:P194" si="56">IF(G164=$T$188,$W$188,IF(G164=$T$189,$W$189,IF(G164=$T$190,$W$190,IF(G164=$T$192,$W$192,IF(G164=$T$193,$W$193,IF(G164=$T$194,$W$194,"0.0%"))))))</f>
        <v>0.0%</v>
      </c>
      <c r="H194" s="324" t="str">
        <f t="shared" si="56"/>
        <v>0.0%</v>
      </c>
      <c r="I194" s="324" t="str">
        <f t="shared" si="56"/>
        <v>0.0%</v>
      </c>
      <c r="J194" s="324" t="str">
        <f t="shared" si="56"/>
        <v>0.0%</v>
      </c>
      <c r="K194" s="324" t="str">
        <f t="shared" si="56"/>
        <v>0.0%</v>
      </c>
      <c r="L194" s="324" t="str">
        <f t="shared" si="56"/>
        <v>0.0%</v>
      </c>
      <c r="M194" s="324" t="str">
        <f t="shared" si="56"/>
        <v>0.0%</v>
      </c>
      <c r="N194" s="324" t="str">
        <f t="shared" si="56"/>
        <v>0.0%</v>
      </c>
      <c r="O194" s="324" t="str">
        <f t="shared" si="56"/>
        <v>0.0%</v>
      </c>
      <c r="P194" s="325" t="str">
        <f t="shared" si="56"/>
        <v>0.0%</v>
      </c>
      <c r="Q194" s="310"/>
      <c r="R194" s="298"/>
      <c r="S194" s="299"/>
      <c r="T194" s="320" t="s">
        <v>132</v>
      </c>
      <c r="U194" s="321"/>
      <c r="V194" s="333">
        <v>0.1</v>
      </c>
      <c r="W194" s="429">
        <f t="shared" si="51"/>
        <v>0.2</v>
      </c>
      <c r="X194" s="321"/>
      <c r="Y194" s="299"/>
      <c r="Z194" s="1"/>
      <c r="AA194" s="1"/>
      <c r="AB194" s="1"/>
      <c r="AC194" s="1"/>
    </row>
    <row r="195" spans="2:29" ht="15" x14ac:dyDescent="0.2">
      <c r="B195" s="432"/>
      <c r="C195" s="358"/>
      <c r="D195" s="359"/>
      <c r="E195" s="360"/>
      <c r="F195" s="361"/>
      <c r="G195" s="362"/>
      <c r="H195" s="363"/>
      <c r="I195" s="363"/>
      <c r="J195" s="363"/>
      <c r="K195" s="363"/>
      <c r="L195" s="363"/>
      <c r="M195" s="363"/>
      <c r="N195" s="363"/>
      <c r="O195" s="363"/>
      <c r="P195" s="363"/>
      <c r="Q195" s="364"/>
      <c r="R195" s="298"/>
      <c r="S195" s="299"/>
      <c r="T195" s="320"/>
      <c r="U195" s="321"/>
      <c r="V195" s="333"/>
      <c r="W195" s="321"/>
      <c r="X195" s="321"/>
      <c r="Y195" s="299"/>
      <c r="Z195" s="1"/>
      <c r="AA195" s="1"/>
      <c r="AB195" s="1"/>
      <c r="AC195" s="1"/>
    </row>
    <row r="196" spans="2:29" ht="23.25" hidden="1" customHeight="1" x14ac:dyDescent="0.2">
      <c r="B196" s="432"/>
      <c r="C196" s="365"/>
      <c r="D196" s="366" t="s">
        <v>114</v>
      </c>
      <c r="E196" s="367"/>
      <c r="F196" s="368"/>
      <c r="G196" s="431">
        <f t="shared" ref="G196:P196" si="57">((G187+G188+G189+G190+G191+G192+G193+G194+G153)*1)</f>
        <v>3.5059970137988747</v>
      </c>
      <c r="H196" s="369">
        <f t="shared" si="57"/>
        <v>3.5059970137988747</v>
      </c>
      <c r="I196" s="369">
        <f t="shared" si="57"/>
        <v>3.5059970137988747</v>
      </c>
      <c r="J196" s="369">
        <f t="shared" si="57"/>
        <v>3.5059970137988747</v>
      </c>
      <c r="K196" s="369">
        <f t="shared" si="57"/>
        <v>3.5059970137988747</v>
      </c>
      <c r="L196" s="369">
        <f t="shared" si="57"/>
        <v>3.5059970137988747</v>
      </c>
      <c r="M196" s="369">
        <f t="shared" si="57"/>
        <v>3.5059970137988747</v>
      </c>
      <c r="N196" s="369">
        <f t="shared" si="57"/>
        <v>3.5059970137988747</v>
      </c>
      <c r="O196" s="369">
        <f t="shared" si="57"/>
        <v>3.5059970137988747</v>
      </c>
      <c r="P196" s="369">
        <f t="shared" si="57"/>
        <v>3.5059970137988747</v>
      </c>
      <c r="Q196" s="370"/>
      <c r="R196" s="298"/>
      <c r="S196" s="299"/>
      <c r="T196" s="320"/>
      <c r="U196" s="321"/>
      <c r="V196" s="415"/>
      <c r="W196" s="430"/>
      <c r="X196" s="321"/>
      <c r="Y196" s="299"/>
      <c r="Z196" s="1"/>
      <c r="AA196" s="1"/>
      <c r="AB196" s="1"/>
      <c r="AC196" s="1"/>
    </row>
    <row r="197" spans="2:29" ht="23.25" customHeight="1" thickBot="1" x14ac:dyDescent="0.25">
      <c r="B197" s="432"/>
      <c r="C197" s="371"/>
      <c r="D197" s="372" t="str">
        <f>IF($D$147=$T$144," - Total Adjusted $ / Net Acre",IF($D$147=$T$145," - Total Adjusted $ / Lot",IF($D$147=$T$146," - Total Adjusted $ / Net SF",IF($D$147=$T$147," - Total Adjusted $ / Raw Lot"))))</f>
        <v xml:space="preserve"> - Total Adjusted $ / Raw Lot</v>
      </c>
      <c r="E197" s="373" t="e">
        <f>E184</f>
        <v>#DIV/0!</v>
      </c>
      <c r="F197" s="374"/>
      <c r="G197" s="389" t="e">
        <f>(G196+1)*G184</f>
        <v>#DIV/0!</v>
      </c>
      <c r="H197" s="390" t="e">
        <f t="shared" ref="H197:P197" si="58">(H196+1)*H184</f>
        <v>#DIV/0!</v>
      </c>
      <c r="I197" s="390" t="e">
        <f t="shared" si="58"/>
        <v>#DIV/0!</v>
      </c>
      <c r="J197" s="390" t="e">
        <f t="shared" si="58"/>
        <v>#DIV/0!</v>
      </c>
      <c r="K197" s="390" t="e">
        <f t="shared" si="58"/>
        <v>#DIV/0!</v>
      </c>
      <c r="L197" s="390" t="e">
        <f t="shared" si="58"/>
        <v>#DIV/0!</v>
      </c>
      <c r="M197" s="390" t="e">
        <f t="shared" si="58"/>
        <v>#DIV/0!</v>
      </c>
      <c r="N197" s="390" t="e">
        <f t="shared" si="58"/>
        <v>#DIV/0!</v>
      </c>
      <c r="O197" s="390" t="e">
        <f t="shared" si="58"/>
        <v>#DIV/0!</v>
      </c>
      <c r="P197" s="391" t="e">
        <f t="shared" si="58"/>
        <v>#DIV/0!</v>
      </c>
      <c r="Q197" s="375"/>
      <c r="R197" s="298"/>
      <c r="S197" s="299"/>
      <c r="T197" s="411" t="s">
        <v>135</v>
      </c>
      <c r="U197" s="412"/>
      <c r="V197" s="413"/>
      <c r="W197" s="414">
        <v>2</v>
      </c>
      <c r="X197" s="321"/>
      <c r="Y197" s="299"/>
      <c r="Z197" s="1"/>
      <c r="AA197" s="1"/>
      <c r="AB197" s="1"/>
      <c r="AC197" s="1"/>
    </row>
    <row r="198" spans="2:29" s="68" customFormat="1" ht="15.75" thickTop="1" x14ac:dyDescent="0.2">
      <c r="B198" s="434"/>
      <c r="C198" s="116"/>
      <c r="D198" s="282" t="s">
        <v>104</v>
      </c>
      <c r="E198" s="141" t="s">
        <v>105</v>
      </c>
      <c r="F198" s="117"/>
      <c r="G198" s="283" t="s">
        <v>106</v>
      </c>
      <c r="H198" s="144" t="s">
        <v>113</v>
      </c>
      <c r="I198" s="118" t="s">
        <v>107</v>
      </c>
      <c r="J198" s="145"/>
      <c r="K198" s="284"/>
      <c r="L198" s="284"/>
      <c r="M198" s="284"/>
      <c r="N198" s="284"/>
      <c r="O198" s="284"/>
      <c r="P198" s="271"/>
      <c r="Q198" s="236"/>
      <c r="R198" s="66"/>
      <c r="S198" s="67"/>
      <c r="T198" s="67"/>
      <c r="U198" s="67"/>
      <c r="V198" s="67"/>
      <c r="W198" s="67"/>
      <c r="X198" s="67"/>
      <c r="Y198" s="299"/>
      <c r="Z198" s="67"/>
      <c r="AA198" s="67"/>
      <c r="AB198" s="67"/>
    </row>
    <row r="199" spans="2:29" s="68" customFormat="1" ht="7.5" customHeight="1" x14ac:dyDescent="0.2">
      <c r="B199" s="434"/>
      <c r="C199" s="250"/>
      <c r="D199" s="285"/>
      <c r="E199" s="251"/>
      <c r="F199" s="95"/>
      <c r="G199" s="286"/>
      <c r="H199" s="287"/>
      <c r="I199" s="287"/>
      <c r="J199" s="288"/>
      <c r="K199" s="271"/>
      <c r="L199" s="271"/>
      <c r="M199" s="271"/>
      <c r="N199" s="271"/>
      <c r="O199" s="271"/>
      <c r="P199" s="271"/>
      <c r="Q199" s="236"/>
      <c r="R199" s="66"/>
      <c r="S199" s="67"/>
      <c r="T199" s="67"/>
      <c r="U199" s="67"/>
      <c r="V199" s="67"/>
      <c r="W199" s="67"/>
      <c r="X199" s="67"/>
      <c r="Y199" s="299"/>
      <c r="Z199" s="67"/>
      <c r="AA199" s="67"/>
      <c r="AB199" s="67"/>
    </row>
    <row r="200" spans="2:29" s="68" customFormat="1" ht="15" x14ac:dyDescent="0.2">
      <c r="B200" s="434"/>
      <c r="C200" s="252"/>
      <c r="D200" s="289"/>
      <c r="E200" s="142" t="s">
        <v>108</v>
      </c>
      <c r="F200" s="91"/>
      <c r="G200" s="379" t="e">
        <f>MIN(G147:P147)</f>
        <v>#DIV/0!</v>
      </c>
      <c r="H200" s="380" t="e">
        <f>MIN(G197:P197)</f>
        <v>#DIV/0!</v>
      </c>
      <c r="I200" s="119" t="e">
        <f>(H200-G200)/G200</f>
        <v>#DIV/0!</v>
      </c>
      <c r="J200" s="146"/>
      <c r="K200" s="271"/>
      <c r="L200" s="271"/>
      <c r="M200" s="271"/>
      <c r="N200" s="271"/>
      <c r="O200" s="271"/>
      <c r="P200" s="271"/>
      <c r="Q200" s="236"/>
      <c r="R200" s="66"/>
      <c r="S200" s="67"/>
      <c r="T200" s="67"/>
      <c r="U200" s="67"/>
      <c r="V200" s="67"/>
      <c r="W200" s="67"/>
      <c r="X200" s="67"/>
      <c r="Y200" s="299"/>
      <c r="Z200" s="67"/>
      <c r="AA200" s="67"/>
      <c r="AB200" s="67"/>
    </row>
    <row r="201" spans="2:29" s="68" customFormat="1" ht="16.5" customHeight="1" x14ac:dyDescent="0.2">
      <c r="B201" s="434"/>
      <c r="C201" s="252"/>
      <c r="D201" s="289"/>
      <c r="E201" s="142" t="s">
        <v>109</v>
      </c>
      <c r="F201" s="91"/>
      <c r="G201" s="379" t="e">
        <f>MAX(G147:P147)</f>
        <v>#DIV/0!</v>
      </c>
      <c r="H201" s="380" t="e">
        <f>MAX(G197:P197)</f>
        <v>#DIV/0!</v>
      </c>
      <c r="I201" s="119" t="e">
        <f>(H201-G201)/G201</f>
        <v>#DIV/0!</v>
      </c>
      <c r="J201" s="146"/>
      <c r="K201" s="290"/>
      <c r="L201" s="290"/>
      <c r="M201" s="290"/>
      <c r="N201" s="290"/>
      <c r="O201" s="290"/>
      <c r="P201" s="290"/>
      <c r="Q201" s="236"/>
      <c r="R201" s="66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2:29" s="68" customFormat="1" ht="16.5" customHeight="1" x14ac:dyDescent="0.2">
      <c r="B202" s="434"/>
      <c r="C202" s="252"/>
      <c r="D202" s="289"/>
      <c r="E202" s="142" t="s">
        <v>110</v>
      </c>
      <c r="F202" s="91"/>
      <c r="G202" s="381" t="e">
        <f>AVERAGE(G147:P147)</f>
        <v>#DIV/0!</v>
      </c>
      <c r="H202" s="382" t="e">
        <f>AVERAGE(G197:P197)</f>
        <v>#DIV/0!</v>
      </c>
      <c r="I202" s="119" t="e">
        <f>(H202-G202)/G202</f>
        <v>#DIV/0!</v>
      </c>
      <c r="J202" s="146"/>
      <c r="K202" s="64"/>
      <c r="L202" s="64"/>
      <c r="M202" s="64"/>
      <c r="N202" s="64"/>
      <c r="O202" s="64"/>
      <c r="P202" s="64"/>
      <c r="Q202" s="236"/>
      <c r="R202" s="66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2:29" s="68" customFormat="1" ht="16.5" customHeight="1" thickBot="1" x14ac:dyDescent="0.25">
      <c r="B203" s="434"/>
      <c r="C203" s="253"/>
      <c r="D203" s="254"/>
      <c r="E203" s="143" t="s">
        <v>111</v>
      </c>
      <c r="F203" s="120"/>
      <c r="G203" s="383" t="e">
        <f>MEDIAN(G147:P147)</f>
        <v>#DIV/0!</v>
      </c>
      <c r="H203" s="384" t="e">
        <f>MEDIAN(G197:P197)</f>
        <v>#DIV/0!</v>
      </c>
      <c r="I203" s="121" t="e">
        <f>(H203-G203)/G203</f>
        <v>#DIV/0!</v>
      </c>
      <c r="J203" s="147"/>
      <c r="K203" s="122"/>
      <c r="L203" s="122"/>
      <c r="M203" s="122"/>
      <c r="N203" s="122"/>
      <c r="O203" s="122"/>
      <c r="P203" s="122"/>
      <c r="Q203" s="255"/>
      <c r="R203" s="66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2:29" s="68" customFormat="1" ht="16.5" customHeight="1" thickTop="1" x14ac:dyDescent="0.2">
      <c r="B204" s="43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6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</sheetData>
  <customSheetViews>
    <customSheetView guid="{DE8C2F1F-ABAC-4AF6-AF27-42201EE5BF69}" scale="90" showPageBreaks="1" fitToPage="1" printArea="1" hiddenRows="1" hiddenColumns="1" topLeftCell="C1">
      <selection activeCell="G61" sqref="G61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1AB5C7C-AFDD-4A1D-A82C-F3E57D731C18}" fitToPage="1" printArea="1" hiddenRows="1" hiddenColumns="1" topLeftCell="C1">
      <selection activeCell="E68" sqref="E68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C7ADA6C-CF8C-476C-B281-593FE6B17413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97BCBC9F-CB43-403A-9858-1968BFCA3DA4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</customSheetViews>
  <mergeCells count="4">
    <mergeCell ref="C1:Q1"/>
    <mergeCell ref="C133:Q133"/>
    <mergeCell ref="C134:Q134"/>
    <mergeCell ref="C2:Q2"/>
  </mergeCells>
  <phoneticPr fontId="2" type="noConversion"/>
  <conditionalFormatting sqref="E147:P147 E154:P154 E174:P174 E184:P184 G182:P182 G180:P180 G178:P178 E197:P197 G200:G203">
    <cfRule type="expression" dxfId="6" priority="4">
      <formula>$D$147=$T$147</formula>
    </cfRule>
    <cfRule type="expression" dxfId="5" priority="5">
      <formula>$D$147=$T$146</formula>
    </cfRule>
    <cfRule type="expression" dxfId="4" priority="6">
      <formula>$D$147=$T$145</formula>
    </cfRule>
    <cfRule type="expression" dxfId="3" priority="7">
      <formula>$D$147=$T$144</formula>
    </cfRule>
  </conditionalFormatting>
  <conditionalFormatting sqref="H200:H203">
    <cfRule type="expression" dxfId="2" priority="1">
      <formula>$D$146=$T$146</formula>
    </cfRule>
    <cfRule type="expression" dxfId="1" priority="2">
      <formula>$D$146=$T$145</formula>
    </cfRule>
    <cfRule type="expression" dxfId="0" priority="3">
      <formula>$D$146=$T$144</formula>
    </cfRule>
  </conditionalFormatting>
  <dataValidations count="3">
    <dataValidation type="list" allowBlank="1" showInputMessage="1" showErrorMessage="1" sqref="G157:P164" xr:uid="{982B4C6C-3729-4298-A02C-F7F4E90EDA93}">
      <formula1>$T$188:$T$194</formula1>
    </dataValidation>
    <dataValidation type="list" allowBlank="1" showInputMessage="1" showErrorMessage="1" sqref="G150:P152" xr:uid="{1F0D4A0B-16D1-4C18-85CB-76143C44548A}">
      <formula1>$T$177:$T$183</formula1>
    </dataValidation>
    <dataValidation type="list" allowBlank="1" showInputMessage="1" showErrorMessage="1" sqref="D147" xr:uid="{D075D114-A9ED-4169-BE67-9CE3D6203C21}">
      <formula1>$T$144:$T$147</formula1>
    </dataValidation>
  </dataValidations>
  <printOptions horizontalCentered="1" verticalCentered="1"/>
  <pageMargins left="0" right="0" top="0.5" bottom="0" header="0" footer="0"/>
  <pageSetup scale="66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2022-04-07T22:28:28Z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1e58a6c128ea4eb08b8aa6352ada7d30">
    <vt:lpwstr>k071d902e2ef948b684f_X_kc34126cd4e4549aa8ec_A_1</vt:lpwstr>
  </property>
  <property fmtid="{D5CDD505-2E9C-101B-9397-08002B2CF9AE}" pid="912" name="g3de402bfa82140e69db7365a0ae4a460">
    <vt:lpwstr>k071d902e2ef948b684f_X_kc34126cd4e4549aa8ec_A_2</vt:lpwstr>
  </property>
  <property fmtid="{D5CDD505-2E9C-101B-9397-08002B2CF9AE}" pid="913" name="gdac56028e2c74663a957c87ffe3b0ad7">
    <vt:lpwstr>k071d902e2ef948b684f_X_kc34126cd4e4549aa8ec_A_3</vt:lpwstr>
  </property>
  <property fmtid="{D5CDD505-2E9C-101B-9397-08002B2CF9AE}" pid="914" name="g2186ea0773cb4dc89a7ccced6c3cc623">
    <vt:lpwstr>k071d902e2ef948b684f_X_kc34126cd4e4549aa8ec_A_4</vt:lpwstr>
  </property>
  <property fmtid="{D5CDD505-2E9C-101B-9397-08002B2CF9AE}" pid="915" name="gcb234948f355457bb8e3b025f08e463b">
    <vt:lpwstr>k071d902e2ef948b684f_X_kc34126cd4e4549aa8ec_A_5</vt:lpwstr>
  </property>
  <property fmtid="{D5CDD505-2E9C-101B-9397-08002B2CF9AE}" pid="916" name="ga81a4470a12c4fecb8454651b575b099">
    <vt:lpwstr>k071d902e2ef948b684f_X_kc34126cd4e4549aa8ec_A_6</vt:lpwstr>
  </property>
  <property fmtid="{D5CDD505-2E9C-101B-9397-08002B2CF9AE}" pid="917" name="g7ad14bff11774f1da76f4a50f78da8a9">
    <vt:lpwstr>k071d902e2ef948b684f_X_kc34126cd4e4549aa8ec_A_7</vt:lpwstr>
  </property>
  <property fmtid="{D5CDD505-2E9C-101B-9397-08002B2CF9AE}" pid="918" name="g8bc8ee74f8284411ac90c159ada343d3">
    <vt:lpwstr>k071d902e2ef948b684f_X_kc34126cd4e4549aa8ec_A_8</vt:lpwstr>
  </property>
  <property fmtid="{D5CDD505-2E9C-101B-9397-08002B2CF9AE}" pid="919" name="gb4f00406d6814bb28887ccb9c40b0224">
    <vt:lpwstr>k071d902e2ef948b684f_X_kc34126cd4e4549aa8ec_A_9</vt:lpwstr>
  </property>
  <property fmtid="{D5CDD505-2E9C-101B-9397-08002B2CF9AE}" pid="920" name="g62e19f93bbbe4eb8aa02bbffd90b3407">
    <vt:lpwstr>k071d902e2ef948b684f_X_kc34126cd4e4549aa8ec_A_10</vt:lpwstr>
  </property>
  <property fmtid="{D5CDD505-2E9C-101B-9397-08002B2CF9AE}" pid="921" name="g37a4092a5b2649ed897278d5c72ef314">
    <vt:lpwstr>k6f11cd0d93f140ba984</vt:lpwstr>
  </property>
  <property fmtid="{D5CDD505-2E9C-101B-9397-08002B2CF9AE}" pid="922" name="ge8a11bbfcd0446149bae198e9198f39f">
    <vt:lpwstr>k4e36bf9fbcb6475ab25</vt:lpwstr>
  </property>
  <property fmtid="{D5CDD505-2E9C-101B-9397-08002B2CF9AE}" pid="923" name="ga02f22fa89a948a8885dee98898eabc1">
    <vt:lpwstr>kd5cda7b96f6048b3a4e</vt:lpwstr>
  </property>
  <property fmtid="{D5CDD505-2E9C-101B-9397-08002B2CF9AE}" pid="924" name="g09e51da863eb44278e874c00bbeb1897">
    <vt:lpwstr>ke5bafc93ffde42fdb6d</vt:lpwstr>
  </property>
  <property fmtid="{D5CDD505-2E9C-101B-9397-08002B2CF9AE}" pid="925" name="gc9f5baf326384587b901d0a5bacbc052">
    <vt:lpwstr>k93aa2b1398d04e2daf3</vt:lpwstr>
  </property>
  <property fmtid="{D5CDD505-2E9C-101B-9397-08002B2CF9AE}" pid="926" name="g357781b7ed9947cc86d10b4f409a2553">
    <vt:lpwstr>kedf97703f916415ba2f</vt:lpwstr>
  </property>
  <property fmtid="{D5CDD505-2E9C-101B-9397-08002B2CF9AE}" pid="927" name="g303781b9be3b4af2b6a0bc7161158460">
    <vt:lpwstr>kb1f0e31b26274038bca</vt:lpwstr>
  </property>
  <property fmtid="{D5CDD505-2E9C-101B-9397-08002B2CF9AE}" pid="928" name="g4fcc58395cec4ff9866bbc1cd9176f01">
    <vt:lpwstr>kf5081184be02481e986</vt:lpwstr>
  </property>
  <property fmtid="{D5CDD505-2E9C-101B-9397-08002B2CF9AE}" pid="929" name="g94c3166fbf7c43228c1a6d2e9b77ae65">
    <vt:lpwstr>k87beaab501614e02b3f</vt:lpwstr>
  </property>
  <property fmtid="{D5CDD505-2E9C-101B-9397-08002B2CF9AE}" pid="930" name="gefaca651971044a897120c13de5c8e9c">
    <vt:lpwstr>k071d902e2ef948b684f_X_k785708414d964348b84_A_1</vt:lpwstr>
  </property>
  <property fmtid="{D5CDD505-2E9C-101B-9397-08002B2CF9AE}" pid="931" name="gac6f876a627049dda2717408ad15ffd9">
    <vt:lpwstr>k071d902e2ef948b684f_X_k785708414d964348b84_A_2</vt:lpwstr>
  </property>
  <property fmtid="{D5CDD505-2E9C-101B-9397-08002B2CF9AE}" pid="932" name="g77ac60df7d5d4ea79eb0bbe23675e1d4">
    <vt:lpwstr>k071d902e2ef948b684f_X_k785708414d964348b84_A_3</vt:lpwstr>
  </property>
  <property fmtid="{D5CDD505-2E9C-101B-9397-08002B2CF9AE}" pid="933" name="g6e0492d6f92f44ada52956bf6e169e8e">
    <vt:lpwstr>k071d902e2ef948b684f_X_k785708414d964348b84_A_4</vt:lpwstr>
  </property>
  <property fmtid="{D5CDD505-2E9C-101B-9397-08002B2CF9AE}" pid="934" name="gfc6618f52e174ae0946dbb236b490553">
    <vt:lpwstr>k071d902e2ef948b684f_X_k785708414d964348b84_A_5</vt:lpwstr>
  </property>
  <property fmtid="{D5CDD505-2E9C-101B-9397-08002B2CF9AE}" pid="935" name="gbd1cf11d77ed4e72940693cd2961fe42">
    <vt:lpwstr>k071d902e2ef948b684f_X_k785708414d964348b84_A_6</vt:lpwstr>
  </property>
  <property fmtid="{D5CDD505-2E9C-101B-9397-08002B2CF9AE}" pid="936" name="gd50c6cc958b44e2d8c436cd0e2835548">
    <vt:lpwstr>k071d902e2ef948b684f_X_k785708414d964348b84_A_7</vt:lpwstr>
  </property>
  <property fmtid="{D5CDD505-2E9C-101B-9397-08002B2CF9AE}" pid="937" name="g2700fce52b4447ab83f3f8c526a0d0e4">
    <vt:lpwstr>k071d902e2ef948b684f_X_k785708414d964348b84_A_8</vt:lpwstr>
  </property>
  <property fmtid="{D5CDD505-2E9C-101B-9397-08002B2CF9AE}" pid="938" name="g4c048b02d5bc4c09bbdef1337148e409">
    <vt:lpwstr>k071d902e2ef948b684f_X_k785708414d964348b84_A_9</vt:lpwstr>
  </property>
  <property fmtid="{D5CDD505-2E9C-101B-9397-08002B2CF9AE}" pid="939" name="g3fc78a9276a843d4b945c88642cb0982">
    <vt:lpwstr>k071d902e2ef948b684f_X_k785708414d964348b84_A_10</vt:lpwstr>
  </property>
  <property fmtid="{D5CDD505-2E9C-101B-9397-08002B2CF9AE}" pid="940" name="g406f7499494943bb9e5ba573abd6e4ee">
    <vt:lpwstr>k071d902e2ef948b684f_X_k86c26eb5fa304dd9890_A_10_F_0</vt:lpwstr>
  </property>
  <property fmtid="{D5CDD505-2E9C-101B-9397-08002B2CF9AE}" pid="941" name="g5c6bc2ce0e414318bf4815edfd57bc96">
    <vt:lpwstr>k071d902e2ef948b684f_X_k86c26eb5fa304dd9890_A_9_F_0</vt:lpwstr>
  </property>
  <property fmtid="{D5CDD505-2E9C-101B-9397-08002B2CF9AE}" pid="942" name="g846b4470e2ce415bbc61ea03111f4d32">
    <vt:lpwstr>k071d902e2ef948b684f_X_k86c26eb5fa304dd9890_A_8_F_0</vt:lpwstr>
  </property>
  <property fmtid="{D5CDD505-2E9C-101B-9397-08002B2CF9AE}" pid="943" name="gb869fda20ea043aebf3bad094510e151">
    <vt:lpwstr>k071d902e2ef948b684f_X_k86c26eb5fa304dd9890_A_7_F_0</vt:lpwstr>
  </property>
  <property fmtid="{D5CDD505-2E9C-101B-9397-08002B2CF9AE}" pid="944" name="g992d132a9b674b1fb0acdc8b033f6992">
    <vt:lpwstr>k071d902e2ef948b684f_X_k86c26eb5fa304dd9890_A_6_F_0</vt:lpwstr>
  </property>
  <property fmtid="{D5CDD505-2E9C-101B-9397-08002B2CF9AE}" pid="945" name="gee3ba17beab44d9c9328cea7927be884">
    <vt:lpwstr>k071d902e2ef948b684f_X_k86c26eb5fa304dd9890_A_5_F_0</vt:lpwstr>
  </property>
  <property fmtid="{D5CDD505-2E9C-101B-9397-08002B2CF9AE}" pid="946" name="g75a96ced03a148afa42edb4b34b656a9">
    <vt:lpwstr>k071d902e2ef948b684f_X_k86c26eb5fa304dd9890_A_4_F_0</vt:lpwstr>
  </property>
  <property fmtid="{D5CDD505-2E9C-101B-9397-08002B2CF9AE}" pid="947" name="g9d7281a0f5704698a88fb20c5ac364a1">
    <vt:lpwstr>k071d902e2ef948b684f_X_k86c26eb5fa304dd9890_A_3_F_0</vt:lpwstr>
  </property>
  <property fmtid="{D5CDD505-2E9C-101B-9397-08002B2CF9AE}" pid="948" name="g5fdae23d1ab94090ae34211773a42935">
    <vt:lpwstr>k071d902e2ef948b684f_X_k86c26eb5fa304dd9890_A_2_F_0</vt:lpwstr>
  </property>
  <property fmtid="{D5CDD505-2E9C-101B-9397-08002B2CF9AE}" pid="949" name="g022745bad21f4615a854f0a5cb51bd64">
    <vt:lpwstr>k071d902e2ef948b684f_X_k86c26eb5fa304dd9890_A_1_F_0</vt:lpwstr>
  </property>
  <property fmtid="{D5CDD505-2E9C-101B-9397-08002B2CF9AE}" pid="950" name="gc3789987ca9b4bf19846488035b06019">
    <vt:lpwstr>k071d902e2ef948b684f_X_k59383fb9b20846bbb8a_A_1</vt:lpwstr>
  </property>
  <property fmtid="{D5CDD505-2E9C-101B-9397-08002B2CF9AE}" pid="951" name="g002bde604c1f49a682d1d73ae5bf92e4">
    <vt:lpwstr>k071d902e2ef948b684f_X_k59383fb9b20846bbb8a_A_2</vt:lpwstr>
  </property>
  <property fmtid="{D5CDD505-2E9C-101B-9397-08002B2CF9AE}" pid="952" name="gbbec1f06151c485685a7e3cc49bfbd15">
    <vt:lpwstr>k071d902e2ef948b684f_X_k59383fb9b20846bbb8a_A_3</vt:lpwstr>
  </property>
  <property fmtid="{D5CDD505-2E9C-101B-9397-08002B2CF9AE}" pid="953" name="g1f60681733024cd2af0304bdb10478d0">
    <vt:lpwstr>k071d902e2ef948b684f_X_k59383fb9b20846bbb8a_A_4</vt:lpwstr>
  </property>
  <property fmtid="{D5CDD505-2E9C-101B-9397-08002B2CF9AE}" pid="954" name="g22756d287f524c4dada44d9e1464652a">
    <vt:lpwstr>k071d902e2ef948b684f_X_k59383fb9b20846bbb8a_A_5</vt:lpwstr>
  </property>
  <property fmtid="{D5CDD505-2E9C-101B-9397-08002B2CF9AE}" pid="955" name="gf228f9d822014cb0b1f0a8e94609a219">
    <vt:lpwstr>k071d902e2ef948b684f_X_k59383fb9b20846bbb8a_A_6</vt:lpwstr>
  </property>
  <property fmtid="{D5CDD505-2E9C-101B-9397-08002B2CF9AE}" pid="956" name="g26c264ee97c34088a6a02f86015e1af2">
    <vt:lpwstr>k071d902e2ef948b684f_X_k59383fb9b20846bbb8a_A_7</vt:lpwstr>
  </property>
  <property fmtid="{D5CDD505-2E9C-101B-9397-08002B2CF9AE}" pid="957" name="g8c524aad692a43fb8df050362152d8fa">
    <vt:lpwstr>k071d902e2ef948b684f_X_k59383fb9b20846bbb8a_A_8</vt:lpwstr>
  </property>
  <property fmtid="{D5CDD505-2E9C-101B-9397-08002B2CF9AE}" pid="958" name="g7ba36196f9974301a724bd68a02733ab">
    <vt:lpwstr>k071d902e2ef948b684f_X_k59383fb9b20846bbb8a_A_9</vt:lpwstr>
  </property>
  <property fmtid="{D5CDD505-2E9C-101B-9397-08002B2CF9AE}" pid="959" name="gca3a288eb5834f2e908cf90b5bd259c4">
    <vt:lpwstr>k071d902e2ef948b684f_X_k59383fb9b20846bbb8a_A_10</vt:lpwstr>
  </property>
</Properties>
</file>