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  <sheet state="visible" name="Copy of Copy of Copy of Sheet1" sheetId="4" r:id="rId7"/>
  </sheets>
  <definedNames/>
  <calcPr/>
</workbook>
</file>

<file path=xl/sharedStrings.xml><?xml version="1.0" encoding="utf-8"?>
<sst xmlns="http://schemas.openxmlformats.org/spreadsheetml/2006/main" count="136" uniqueCount="29">
  <si>
    <t>Enter Your Income</t>
  </si>
  <si>
    <t xml:space="preserve">Standard Deduction </t>
  </si>
  <si>
    <t>Taxable Income</t>
  </si>
  <si>
    <t>New Regime (Post Budget 2025)</t>
  </si>
  <si>
    <t>Previously</t>
  </si>
  <si>
    <t>Tax Slab</t>
  </si>
  <si>
    <t>Amount</t>
  </si>
  <si>
    <t>Upto 4,00,000</t>
  </si>
  <si>
    <t>Upto 3,00,000</t>
  </si>
  <si>
    <t>Notes:</t>
  </si>
  <si>
    <t>4,00,000 - 8,00,000</t>
  </si>
  <si>
    <t>3,00,000 - 7,00,000</t>
  </si>
  <si>
    <t>1. This calculator is for basic tax calculation.</t>
  </si>
  <si>
    <t>8,00,001 - 12,00,000</t>
  </si>
  <si>
    <t>7,00,001 - 10,00,000</t>
  </si>
  <si>
    <t>2. This is not an accurate depiction, if you have any extra items in your ITR, kindly consult your financial advisor.</t>
  </si>
  <si>
    <t>12,00,00 - 16,00,000</t>
  </si>
  <si>
    <t>10,00,001 - 12,00,000</t>
  </si>
  <si>
    <t>16,00,00 - 20,00,000</t>
  </si>
  <si>
    <t>12,00,001 - 15,00,000</t>
  </si>
  <si>
    <t>3. Marginal Tax Relief has not been considered</t>
  </si>
  <si>
    <t>20,00,000 - 24,00,000</t>
  </si>
  <si>
    <t>15,00,001 and above</t>
  </si>
  <si>
    <t>Above 24,00,000</t>
  </si>
  <si>
    <t>Rebate</t>
  </si>
  <si>
    <t>New Tax Regime (Post Budget) 2025</t>
  </si>
  <si>
    <t>Previous New Tax Regime</t>
  </si>
  <si>
    <t xml:space="preserve">New Regime 2024 vs 2025: Which is better? </t>
  </si>
  <si>
    <t>Savings you get from New Tax Slab (Post Budget)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</si>
</sst>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[$₹-820]#,##0.00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Montserrat"/>
    </font>
    <font>
      <color theme="1"/>
      <name val="Montserrat"/>
    </font>
    <font>
      <b/>
      <color rgb="FF4C1130"/>
      <name val="Montserrat"/>
    </font>
    <font/>
    <font>
      <b/>
      <color rgb="FF660000"/>
      <name val="Montserrat"/>
    </font>
    <font>
      <color rgb="FF660000"/>
      <name val="Montserrat"/>
    </font>
    <font>
      <b/>
      <color rgb="FF7F6000"/>
      <name val="Montserrat"/>
    </font>
    <font>
      <b/>
      <sz val="12.0"/>
      <color theme="1"/>
      <name val="Montserrat"/>
    </font>
    <font>
      <b/>
      <sz val="11.0"/>
      <color theme="1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top style="thin">
        <color rgb="FFF4CCCC"/>
      </top>
      <bottom style="thin">
        <color rgb="FFF4CCCC"/>
      </bottom>
    </border>
    <border>
      <left style="thin">
        <color rgb="FFEA9999"/>
      </left>
      <right style="thin">
        <color rgb="FFEA9999"/>
      </right>
      <top style="thin">
        <color rgb="FFEA9999"/>
      </top>
    </border>
    <border>
      <left style="thin">
        <color rgb="FFEA9999"/>
      </left>
      <top style="thin">
        <color rgb="FFEA9999"/>
      </top>
      <bottom style="thin">
        <color rgb="FFEA9999"/>
      </bottom>
    </border>
    <border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EA9999"/>
      </right>
      <bottom style="thin">
        <color rgb="FFEA9999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top style="thin">
        <color rgb="FFEA9999"/>
      </top>
    </border>
    <border>
      <top style="thin">
        <color rgb="FFEA9999"/>
      </top>
    </border>
    <border>
      <right style="thin">
        <color rgb="FFEA9999"/>
      </right>
      <top style="thin">
        <color rgb="FFEA9999"/>
      </top>
    </border>
    <border>
      <left style="thin">
        <color rgb="FFEA9999"/>
      </left>
    </border>
    <border>
      <right style="thin">
        <color rgb="FFEA9999"/>
      </right>
    </border>
    <border>
      <left style="thin">
        <color rgb="FFEA9999"/>
      </left>
      <bottom style="thin">
        <color rgb="FFEA9999"/>
      </bottom>
    </border>
    <border>
      <bottom style="thin">
        <color rgb="FFEA9999"/>
      </bottom>
    </border>
    <border>
      <right style="thin">
        <color rgb="FFEA9999"/>
      </right>
      <bottom style="thin">
        <color rgb="FFEA9999"/>
      </bottom>
    </border>
    <border>
      <left/>
      <right/>
      <top style="thin">
        <color rgb="FFEA9999"/>
      </top>
    </border>
    <border>
      <left/>
      <top style="thin">
        <color rgb="FFEA9999"/>
      </top>
    </border>
    <border>
      <left/>
      <right/>
      <bottom style="thin">
        <color rgb="FFEA9999"/>
      </bottom>
    </border>
    <border>
      <left/>
      <bottom style="thin">
        <color rgb="FFEA9999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3" xfId="0" applyAlignment="1" applyFont="1" applyNumberFormat="1">
      <alignment vertical="bottom"/>
    </xf>
    <xf borderId="1" fillId="2" fontId="2" numFmtId="0" xfId="0" applyAlignment="1" applyBorder="1" applyFont="1">
      <alignment vertical="bottom"/>
    </xf>
    <xf borderId="0" fillId="3" fontId="1" numFmtId="3" xfId="0" applyAlignment="1" applyFill="1" applyFont="1" applyNumberFormat="1">
      <alignment horizontal="right" readingOrder="0" vertical="bottom"/>
    </xf>
    <xf borderId="1" fillId="0" fontId="2" numFmtId="0" xfId="0" applyAlignment="1" applyBorder="1" applyFont="1">
      <alignment vertical="bottom"/>
    </xf>
    <xf borderId="2" fillId="4" fontId="3" numFmtId="0" xfId="0" applyAlignment="1" applyBorder="1" applyFill="1" applyFont="1">
      <alignment horizontal="center" vertical="bottom"/>
    </xf>
    <xf borderId="2" fillId="4" fontId="2" numFmtId="4" xfId="0" applyAlignment="1" applyBorder="1" applyFont="1" applyNumberFormat="1">
      <alignment horizontal="center" vertical="bottom"/>
    </xf>
    <xf borderId="3" fillId="4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5" fillId="0" fontId="5" numFmtId="0" xfId="0" applyBorder="1" applyFont="1"/>
    <xf borderId="6" fillId="0" fontId="5" numFmtId="0" xfId="0" applyBorder="1" applyFont="1"/>
    <xf borderId="7" fillId="4" fontId="4" numFmtId="0" xfId="0" applyAlignment="1" applyBorder="1" applyFont="1">
      <alignment horizontal="center" vertical="bottom"/>
    </xf>
    <xf borderId="7" fillId="0" fontId="3" numFmtId="0" xfId="0" applyAlignment="1" applyBorder="1" applyFont="1">
      <alignment vertical="bottom"/>
    </xf>
    <xf borderId="7" fillId="0" fontId="3" numFmtId="9" xfId="0" applyAlignment="1" applyBorder="1" applyFont="1" applyNumberFormat="1">
      <alignment horizontal="center" vertical="bottom"/>
    </xf>
    <xf borderId="7" fillId="0" fontId="3" numFmtId="164" xfId="0" applyAlignment="1" applyBorder="1" applyFont="1" applyNumberFormat="1">
      <alignment horizontal="right" vertical="bottom"/>
    </xf>
    <xf borderId="8" fillId="0" fontId="6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0" fontId="7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1" fillId="0" fontId="7" numFmtId="0" xfId="0" applyAlignment="1" applyBorder="1" applyFont="1">
      <alignment shrinkToFit="0" vertical="bottom" wrapText="1"/>
    </xf>
    <xf borderId="12" fillId="0" fontId="5" numFmtId="0" xfId="0" applyBorder="1" applyFont="1"/>
    <xf borderId="11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7" fillId="0" fontId="3" numFmtId="10" xfId="0" applyAlignment="1" applyBorder="1" applyFont="1" applyNumberFormat="1">
      <alignment horizontal="center" vertical="bottom"/>
    </xf>
    <xf borderId="7" fillId="0" fontId="1" numFmtId="10" xfId="0" applyAlignment="1" applyBorder="1" applyFont="1" applyNumberFormat="1">
      <alignment vertical="bottom"/>
    </xf>
    <xf borderId="7" fillId="0" fontId="1" numFmtId="164" xfId="0" applyAlignment="1" applyBorder="1" applyFont="1" applyNumberFormat="1">
      <alignment vertical="bottom"/>
    </xf>
    <xf borderId="7" fillId="5" fontId="8" numFmtId="0" xfId="0" applyAlignment="1" applyBorder="1" applyFill="1" applyFont="1">
      <alignment vertical="bottom"/>
    </xf>
    <xf borderId="7" fillId="5" fontId="8" numFmtId="164" xfId="0" applyAlignment="1" applyBorder="1" applyFont="1" applyNumberFormat="1">
      <alignment horizontal="right" vertical="bottom"/>
    </xf>
    <xf borderId="4" fillId="4" fontId="9" numFmtId="0" xfId="0" applyAlignment="1" applyBorder="1" applyFont="1">
      <alignment horizontal="center" vertical="bottom"/>
    </xf>
    <xf borderId="7" fillId="4" fontId="9" numFmtId="164" xfId="0" applyAlignment="1" applyBorder="1" applyFont="1" applyNumberFormat="1">
      <alignment horizontal="right" vertical="bottom"/>
    </xf>
    <xf borderId="8" fillId="0" fontId="10" numFmtId="0" xfId="0" applyAlignment="1" applyBorder="1" applyFont="1">
      <alignment horizontal="right" vertical="bottom"/>
    </xf>
    <xf borderId="9" fillId="0" fontId="5" numFmtId="0" xfId="0" applyBorder="1" applyFont="1"/>
    <xf borderId="10" fillId="0" fontId="5" numFmtId="0" xfId="0" applyBorder="1" applyFont="1"/>
    <xf borderId="16" fillId="4" fontId="1" numFmtId="0" xfId="0" applyAlignment="1" applyBorder="1" applyFont="1">
      <alignment vertical="bottom"/>
    </xf>
    <xf borderId="17" fillId="4" fontId="10" numFmtId="0" xfId="0" applyAlignment="1" applyBorder="1" applyFont="1">
      <alignment horizontal="center" vertical="bottom"/>
    </xf>
    <xf borderId="18" fillId="0" fontId="5" numFmtId="0" xfId="0" applyBorder="1" applyFont="1"/>
    <xf borderId="19" fillId="0" fontId="5" numFmtId="0" xfId="0" applyBorder="1" applyFont="1"/>
    <xf borderId="17" fillId="4" fontId="10" numFmtId="165" xfId="0" applyAlignment="1" applyBorder="1" applyFont="1" applyNumberFormat="1">
      <alignment horizontal="center" vertical="bottom"/>
    </xf>
    <xf borderId="0" fillId="3" fontId="1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2"/>
      <c r="G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4" t="s">
        <v>0</v>
      </c>
      <c r="G5" s="1"/>
      <c r="H5" s="5">
        <v>500000.0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6" t="s">
        <v>1</v>
      </c>
      <c r="G6" s="1"/>
      <c r="H6" s="7">
        <f>IF(H4="Others",0,75000)</f>
        <v>75000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6" t="s">
        <v>2</v>
      </c>
      <c r="G7" s="1"/>
      <c r="H7" s="8">
        <f>H5-H6</f>
        <v>425000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9" t="s">
        <v>2</v>
      </c>
      <c r="E9" s="10" t="s">
        <v>3</v>
      </c>
      <c r="F9" s="11"/>
      <c r="G9" s="1"/>
      <c r="H9" s="9" t="s">
        <v>2</v>
      </c>
      <c r="I9" s="10" t="s">
        <v>4</v>
      </c>
      <c r="J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2"/>
      <c r="E10" s="13" t="s">
        <v>5</v>
      </c>
      <c r="F10" s="13" t="s">
        <v>6</v>
      </c>
      <c r="G10" s="1"/>
      <c r="H10" s="12"/>
      <c r="I10" s="13" t="s">
        <v>5</v>
      </c>
      <c r="J10" s="13" t="s">
        <v>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4" t="s">
        <v>7</v>
      </c>
      <c r="E11" s="15">
        <v>0.0</v>
      </c>
      <c r="F11" s="16">
        <f>H7*E11</f>
        <v>0</v>
      </c>
      <c r="G11" s="1"/>
      <c r="H11" s="14" t="s">
        <v>8</v>
      </c>
      <c r="I11" s="15">
        <v>0.0</v>
      </c>
      <c r="J11" s="16">
        <f>H7*I11</f>
        <v>0</v>
      </c>
      <c r="K11" s="1"/>
      <c r="L11" s="17" t="s">
        <v>9</v>
      </c>
      <c r="M11" s="18"/>
      <c r="N11" s="18"/>
      <c r="O11" s="1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4" t="s">
        <v>10</v>
      </c>
      <c r="E12" s="15">
        <v>0.05</v>
      </c>
      <c r="F12" s="16">
        <f>IF(H7&gt;800000,400000*E12,IF(H7&lt;400000,0,(H7-400000)*E12))</f>
        <v>1250</v>
      </c>
      <c r="G12" s="1"/>
      <c r="H12" s="14" t="s">
        <v>11</v>
      </c>
      <c r="I12" s="15">
        <v>0.05</v>
      </c>
      <c r="J12" s="16">
        <f>IF(H7&gt;700000,400000*I12,IF(H7&lt;300000,0,(H7-300000)*I12))</f>
        <v>6250</v>
      </c>
      <c r="K12" s="1"/>
      <c r="L12" s="20" t="s">
        <v>12</v>
      </c>
      <c r="M12" s="1"/>
      <c r="N12" s="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4" t="s">
        <v>13</v>
      </c>
      <c r="E13" s="15">
        <v>0.1</v>
      </c>
      <c r="F13" s="16">
        <f>IF(H7&gt;1200000,400000*E13,IF(H7&lt;800000,0,(H7-800000)*E13))</f>
        <v>0</v>
      </c>
      <c r="G13" s="1"/>
      <c r="H13" s="14" t="s">
        <v>14</v>
      </c>
      <c r="I13" s="15">
        <v>0.1</v>
      </c>
      <c r="J13" s="16">
        <f>IF(H7&gt;1000000,300000*I13,IF(H7&lt;700000,0,(H7-700000)*I13))</f>
        <v>0</v>
      </c>
      <c r="K13" s="1"/>
      <c r="L13" s="22" t="s">
        <v>15</v>
      </c>
      <c r="O13" s="2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4" t="s">
        <v>16</v>
      </c>
      <c r="E14" s="15">
        <v>0.15</v>
      </c>
      <c r="F14" s="16">
        <f>IF(H7&gt;1600000,400000*E14,IF(H7&lt;1200000,0,(H7-1200000)*E14))</f>
        <v>0</v>
      </c>
      <c r="G14" s="1"/>
      <c r="H14" s="14" t="s">
        <v>17</v>
      </c>
      <c r="I14" s="15">
        <v>0.15</v>
      </c>
      <c r="J14" s="16">
        <f>IF(H7&gt;1200000,200000*I14,IF(H7&lt;1000000,0,(H7-1000000)*I14))</f>
        <v>0</v>
      </c>
      <c r="K14" s="1"/>
      <c r="L14" s="24"/>
      <c r="O14" s="2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4" t="s">
        <v>18</v>
      </c>
      <c r="E15" s="15">
        <v>0.2</v>
      </c>
      <c r="F15" s="16">
        <f>IF(H7&gt;2000000,400000*E15,IF(H7&lt;1600000,0,(H7-1600000)*E15))</f>
        <v>0</v>
      </c>
      <c r="G15" s="1"/>
      <c r="H15" s="14" t="s">
        <v>19</v>
      </c>
      <c r="I15" s="15">
        <v>0.2</v>
      </c>
      <c r="J15" s="16">
        <f>IF(H7&gt;1500000,300000*I15,IF(H7&lt;1200000,0,(H7-1200000)*I15))</f>
        <v>0</v>
      </c>
      <c r="K15" s="1"/>
      <c r="L15" s="22" t="s">
        <v>20</v>
      </c>
      <c r="O15" s="2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4" t="s">
        <v>21</v>
      </c>
      <c r="E16" s="15">
        <v>0.25</v>
      </c>
      <c r="F16" s="16">
        <f>IF(H7&gt;2400000,400000*E16,IF(H7&lt;2000000,0,(H7-2000000)*E16))</f>
        <v>0</v>
      </c>
      <c r="G16" s="1"/>
      <c r="H16" s="14" t="s">
        <v>22</v>
      </c>
      <c r="I16" s="15">
        <v>0.3</v>
      </c>
      <c r="J16" s="16">
        <f>IF(H7&gt;1500000,(H7-1500000)*I16,0)</f>
        <v>0</v>
      </c>
      <c r="K16" s="1"/>
      <c r="L16" s="25"/>
      <c r="M16" s="26"/>
      <c r="N16" s="26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8" t="s">
        <v>23</v>
      </c>
      <c r="E17" s="28">
        <v>0.3</v>
      </c>
      <c r="F17" s="16">
        <f>IF(H7&gt;2400000,(H7-2400000)*E17,0)</f>
        <v>0</v>
      </c>
      <c r="G17" s="1"/>
      <c r="H17" s="29"/>
      <c r="I17" s="29"/>
      <c r="J17" s="3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31" t="s">
        <v>24</v>
      </c>
      <c r="F18" s="32">
        <f>IF(H7&lt;=1200000,SUM(F11:F13),"Not Applicable")</f>
        <v>1250</v>
      </c>
      <c r="G18" s="1"/>
      <c r="H18" s="1"/>
      <c r="I18" s="31" t="s">
        <v>24</v>
      </c>
      <c r="J18" s="32">
        <f>IF(H7&lt;=700000,J12,"Not Applicable")</f>
        <v>6250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33" t="s">
        <v>25</v>
      </c>
      <c r="E20" s="11"/>
      <c r="F20" s="34">
        <f>IF(SUM(F11:F17)&lt;=60000,0,SUM(F11:F17))*1.04</f>
        <v>0</v>
      </c>
      <c r="G20" s="1"/>
      <c r="H20" s="33" t="s">
        <v>26</v>
      </c>
      <c r="I20" s="11"/>
      <c r="J20" s="34">
        <f>IF(SUM(J11:J17)&lt;=20000,0,SUM(J11:J17)*1.04)</f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35" t="s">
        <v>27</v>
      </c>
      <c r="E22" s="36"/>
      <c r="F22" s="37"/>
      <c r="G22" s="38"/>
      <c r="H22" s="39" t="str">
        <f>IF(F20&lt;J20,"New Regime 2025 is good for you.","Old Regime 2024 was good for you.")</f>
        <v>Old Regime 2024 was good for you.</v>
      </c>
      <c r="I22" s="36"/>
      <c r="J22" s="3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25"/>
      <c r="E23" s="26"/>
      <c r="F23" s="27"/>
      <c r="G23" s="40"/>
      <c r="H23" s="41"/>
      <c r="I23" s="26"/>
      <c r="J23" s="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35" t="s">
        <v>28</v>
      </c>
      <c r="E24" s="36"/>
      <c r="F24" s="37"/>
      <c r="G24" s="38"/>
      <c r="H24" s="42">
        <f>J20-F20</f>
        <v>0</v>
      </c>
      <c r="I24" s="36"/>
      <c r="J24" s="3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25"/>
      <c r="E25" s="26"/>
      <c r="F25" s="27"/>
      <c r="G25" s="40"/>
      <c r="H25" s="41"/>
      <c r="I25" s="26"/>
      <c r="J25" s="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D20:E20"/>
    <mergeCell ref="D22:F23"/>
    <mergeCell ref="G22:G23"/>
    <mergeCell ref="H22:J23"/>
    <mergeCell ref="D24:F25"/>
    <mergeCell ref="G24:G25"/>
    <mergeCell ref="H24:J25"/>
    <mergeCell ref="D9:D10"/>
    <mergeCell ref="E9:F9"/>
    <mergeCell ref="H9:H10"/>
    <mergeCell ref="I9:J9"/>
    <mergeCell ref="L13:O14"/>
    <mergeCell ref="L15:O16"/>
    <mergeCell ref="H20:I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2"/>
      <c r="G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4" t="s">
        <v>0</v>
      </c>
      <c r="G5" s="1"/>
      <c r="H5" s="43">
        <v>1276000.0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6" t="s">
        <v>1</v>
      </c>
      <c r="G6" s="1"/>
      <c r="H6" s="7">
        <f>IF(H4="Others",0,75000)</f>
        <v>75000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6" t="s">
        <v>2</v>
      </c>
      <c r="G7" s="1"/>
      <c r="H7" s="8">
        <f>H5-H6</f>
        <v>1201000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9" t="s">
        <v>2</v>
      </c>
      <c r="E9" s="10" t="s">
        <v>3</v>
      </c>
      <c r="F9" s="11"/>
      <c r="G9" s="1"/>
      <c r="H9" s="9" t="s">
        <v>2</v>
      </c>
      <c r="I9" s="10" t="s">
        <v>4</v>
      </c>
      <c r="J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2"/>
      <c r="E10" s="13" t="s">
        <v>5</v>
      </c>
      <c r="F10" s="13" t="s">
        <v>6</v>
      </c>
      <c r="G10" s="1"/>
      <c r="H10" s="12"/>
      <c r="I10" s="13" t="s">
        <v>5</v>
      </c>
      <c r="J10" s="13" t="s">
        <v>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4" t="s">
        <v>7</v>
      </c>
      <c r="E11" s="15">
        <v>0.0</v>
      </c>
      <c r="F11" s="16">
        <f>H7*E11</f>
        <v>0</v>
      </c>
      <c r="G11" s="1"/>
      <c r="H11" s="14" t="s">
        <v>8</v>
      </c>
      <c r="I11" s="15">
        <v>0.0</v>
      </c>
      <c r="J11" s="16">
        <f>H7*I11</f>
        <v>0</v>
      </c>
      <c r="K11" s="1"/>
      <c r="L11" s="17" t="s">
        <v>9</v>
      </c>
      <c r="M11" s="18"/>
      <c r="N11" s="18"/>
      <c r="O11" s="1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4" t="s">
        <v>10</v>
      </c>
      <c r="E12" s="15">
        <v>0.05</v>
      </c>
      <c r="F12" s="16">
        <f>IF(H7&gt;800000,400000*E12,IF(H7&lt;400000,0,(H7-400000)*E12))</f>
        <v>20000</v>
      </c>
      <c r="G12" s="1"/>
      <c r="H12" s="14" t="s">
        <v>11</v>
      </c>
      <c r="I12" s="15">
        <v>0.05</v>
      </c>
      <c r="J12" s="16">
        <f>IF(H7&gt;700000,400000*I12,IF(H7&lt;300000,0,(H7-300000)*I12))</f>
        <v>20000</v>
      </c>
      <c r="K12" s="1"/>
      <c r="L12" s="20" t="s">
        <v>12</v>
      </c>
      <c r="M12" s="1"/>
      <c r="N12" s="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4" t="s">
        <v>13</v>
      </c>
      <c r="E13" s="15">
        <v>0.1</v>
      </c>
      <c r="F13" s="16">
        <f>IF(H7&gt;1200000,400000*E13,IF(H7&lt;800000,0,(H7-800000)*E13))</f>
        <v>40000</v>
      </c>
      <c r="G13" s="1"/>
      <c r="H13" s="14" t="s">
        <v>14</v>
      </c>
      <c r="I13" s="15">
        <v>0.1</v>
      </c>
      <c r="J13" s="16">
        <f>IF(H7&gt;1000000,300000*I13,IF(H7&lt;700000,0,(H7-700000)*I13))</f>
        <v>30000</v>
      </c>
      <c r="K13" s="1"/>
      <c r="L13" s="22" t="s">
        <v>15</v>
      </c>
      <c r="O13" s="2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4" t="s">
        <v>16</v>
      </c>
      <c r="E14" s="15">
        <v>0.15</v>
      </c>
      <c r="F14" s="16">
        <f>IF(H7&gt;1600000,400000*E14,IF(H7&lt;1200000,0,(H7-1200000)*E14))</f>
        <v>150</v>
      </c>
      <c r="G14" s="1"/>
      <c r="H14" s="14" t="s">
        <v>17</v>
      </c>
      <c r="I14" s="15">
        <v>0.15</v>
      </c>
      <c r="J14" s="16">
        <f>IF(H7&gt;1200000,200000*I14,IF(H7&lt;1000000,0,(H7-1000000)*I14))</f>
        <v>30000</v>
      </c>
      <c r="K14" s="1"/>
      <c r="L14" s="24"/>
      <c r="O14" s="2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4" t="s">
        <v>18</v>
      </c>
      <c r="E15" s="15">
        <v>0.2</v>
      </c>
      <c r="F15" s="16">
        <f>IF(H7&gt;2000000,400000*E15,IF(H7&lt;1600000,0,(H7-1600000)*E15))</f>
        <v>0</v>
      </c>
      <c r="G15" s="1"/>
      <c r="H15" s="14" t="s">
        <v>19</v>
      </c>
      <c r="I15" s="15">
        <v>0.2</v>
      </c>
      <c r="J15" s="16">
        <f>IF(H7&gt;1500000,300000*I15,IF(H7&lt;1200000,0,(H7-1200000)*I15))</f>
        <v>200</v>
      </c>
      <c r="K15" s="1"/>
      <c r="L15" s="22" t="s">
        <v>20</v>
      </c>
      <c r="O15" s="2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4" t="s">
        <v>21</v>
      </c>
      <c r="E16" s="15">
        <v>0.25</v>
      </c>
      <c r="F16" s="16">
        <f>IF(H7&gt;2400000,400000*E16,IF(H7&lt;2000000,0,(H7-2000000)*E16))</f>
        <v>0</v>
      </c>
      <c r="G16" s="1"/>
      <c r="H16" s="14" t="s">
        <v>22</v>
      </c>
      <c r="I16" s="15">
        <v>0.3</v>
      </c>
      <c r="J16" s="16">
        <f>IF(H7&gt;1500000,(H7-1500000)*I16,0)</f>
        <v>0</v>
      </c>
      <c r="K16" s="1"/>
      <c r="L16" s="25"/>
      <c r="M16" s="26"/>
      <c r="N16" s="26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8" t="s">
        <v>23</v>
      </c>
      <c r="E17" s="28">
        <v>0.3</v>
      </c>
      <c r="F17" s="16">
        <f>IF(H7&gt;2400000,(H7-2400000)*E17,0)</f>
        <v>0</v>
      </c>
      <c r="G17" s="1"/>
      <c r="H17" s="29"/>
      <c r="I17" s="29"/>
      <c r="J17" s="3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31" t="s">
        <v>24</v>
      </c>
      <c r="F18" s="32" t="str">
        <f>IF(H7&lt;=1200000,SUM(F11:F13),"Not Applicable")</f>
        <v>Not Applicable</v>
      </c>
      <c r="G18" s="1"/>
      <c r="H18" s="1"/>
      <c r="I18" s="31" t="s">
        <v>24</v>
      </c>
      <c r="J18" s="32" t="str">
        <f>IF(H7&lt;=700000,J12,"Not Applicable")</f>
        <v>Not Applicable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33" t="s">
        <v>25</v>
      </c>
      <c r="E20" s="11"/>
      <c r="F20" s="34">
        <f>IF(SUM(F11:F17)&lt;=60000,0,SUM(F11:F17))*1.04</f>
        <v>62556</v>
      </c>
      <c r="G20" s="1"/>
      <c r="H20" s="33" t="s">
        <v>26</v>
      </c>
      <c r="I20" s="11"/>
      <c r="J20" s="34">
        <f>IF(SUM(J11:J17)&lt;=20000,0,SUM(J11:J17)*1.04)</f>
        <v>83408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35" t="s">
        <v>27</v>
      </c>
      <c r="E22" s="36"/>
      <c r="F22" s="37"/>
      <c r="G22" s="38"/>
      <c r="H22" s="39" t="str">
        <f>IF(F20&lt;J20,"New Regime 2025 is good for you.","Old Regime 2024 was good for you.")</f>
        <v>New Regime 2025 is good for you.</v>
      </c>
      <c r="I22" s="36"/>
      <c r="J22" s="3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25"/>
      <c r="E23" s="26"/>
      <c r="F23" s="27"/>
      <c r="G23" s="40"/>
      <c r="H23" s="41"/>
      <c r="I23" s="26"/>
      <c r="J23" s="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35" t="s">
        <v>28</v>
      </c>
      <c r="E24" s="36"/>
      <c r="F24" s="37"/>
      <c r="G24" s="38"/>
      <c r="H24" s="42">
        <f>J20-F20</f>
        <v>20852</v>
      </c>
      <c r="I24" s="36"/>
      <c r="J24" s="3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25"/>
      <c r="E25" s="26"/>
      <c r="F25" s="27"/>
      <c r="G25" s="40"/>
      <c r="H25" s="41"/>
      <c r="I25" s="26"/>
      <c r="J25" s="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D20:E20"/>
    <mergeCell ref="D22:F23"/>
    <mergeCell ref="G22:G23"/>
    <mergeCell ref="H22:J23"/>
    <mergeCell ref="D24:F25"/>
    <mergeCell ref="G24:G25"/>
    <mergeCell ref="H24:J25"/>
    <mergeCell ref="D9:D10"/>
    <mergeCell ref="E9:F9"/>
    <mergeCell ref="H9:H10"/>
    <mergeCell ref="I9:J9"/>
    <mergeCell ref="L13:O14"/>
    <mergeCell ref="L15:O16"/>
    <mergeCell ref="H20:I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2"/>
      <c r="G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4" t="s">
        <v>0</v>
      </c>
      <c r="G5" s="1"/>
      <c r="H5" s="43">
        <v>1276000.0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6" t="s">
        <v>1</v>
      </c>
      <c r="G6" s="1"/>
      <c r="H6" s="7">
        <f>IF(H4="Others",0,75000)</f>
        <v>75000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6" t="s">
        <v>2</v>
      </c>
      <c r="G7" s="1"/>
      <c r="H7" s="8">
        <f>H5-H6</f>
        <v>1201000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9" t="s">
        <v>2</v>
      </c>
      <c r="E9" s="10" t="s">
        <v>3</v>
      </c>
      <c r="F9" s="11"/>
      <c r="G9" s="1"/>
      <c r="H9" s="9" t="s">
        <v>2</v>
      </c>
      <c r="I9" s="10" t="s">
        <v>4</v>
      </c>
      <c r="J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2"/>
      <c r="E10" s="13" t="s">
        <v>5</v>
      </c>
      <c r="F10" s="13" t="s">
        <v>6</v>
      </c>
      <c r="G10" s="1"/>
      <c r="H10" s="12"/>
      <c r="I10" s="13" t="s">
        <v>5</v>
      </c>
      <c r="J10" s="13" t="s">
        <v>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4" t="s">
        <v>7</v>
      </c>
      <c r="E11" s="15">
        <v>0.0</v>
      </c>
      <c r="F11" s="16">
        <f>H7*E11</f>
        <v>0</v>
      </c>
      <c r="G11" s="1"/>
      <c r="H11" s="14" t="s">
        <v>8</v>
      </c>
      <c r="I11" s="15">
        <v>0.0</v>
      </c>
      <c r="J11" s="16">
        <f>H7*I11</f>
        <v>0</v>
      </c>
      <c r="K11" s="1"/>
      <c r="L11" s="17" t="s">
        <v>9</v>
      </c>
      <c r="M11" s="18"/>
      <c r="N11" s="18"/>
      <c r="O11" s="1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4" t="s">
        <v>10</v>
      </c>
      <c r="E12" s="15">
        <v>0.05</v>
      </c>
      <c r="F12" s="16">
        <f>IF(H7&gt;800000,400000*E12,IF(H7&lt;400000,0,(H7-400000)*E12))</f>
        <v>20000</v>
      </c>
      <c r="G12" s="1"/>
      <c r="H12" s="14" t="s">
        <v>11</v>
      </c>
      <c r="I12" s="15">
        <v>0.05</v>
      </c>
      <c r="J12" s="16">
        <f>IF(H7&gt;700000,400000*I12,IF(H7&lt;300000,0,(H7-300000)*I12))</f>
        <v>20000</v>
      </c>
      <c r="K12" s="1"/>
      <c r="L12" s="20" t="s">
        <v>12</v>
      </c>
      <c r="M12" s="1"/>
      <c r="N12" s="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4" t="s">
        <v>13</v>
      </c>
      <c r="E13" s="15">
        <v>0.1</v>
      </c>
      <c r="F13" s="16">
        <f>IF(H7&gt;1200000,400000*E13,IF(H7&lt;800000,0,(H7-800000)*E13))</f>
        <v>40000</v>
      </c>
      <c r="G13" s="1"/>
      <c r="H13" s="14" t="s">
        <v>14</v>
      </c>
      <c r="I13" s="15">
        <v>0.1</v>
      </c>
      <c r="J13" s="16">
        <f>IF(H7&gt;1000000,300000*I13,IF(H7&lt;700000,0,(H7-700000)*I13))</f>
        <v>30000</v>
      </c>
      <c r="K13" s="1"/>
      <c r="L13" s="22" t="s">
        <v>15</v>
      </c>
      <c r="O13" s="2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4" t="s">
        <v>16</v>
      </c>
      <c r="E14" s="15">
        <v>0.15</v>
      </c>
      <c r="F14" s="16">
        <f>IF(H7&gt;1600000,400000*E14,IF(H7&lt;1200000,0,(H7-1200000)*E14))</f>
        <v>150</v>
      </c>
      <c r="G14" s="1"/>
      <c r="H14" s="14" t="s">
        <v>17</v>
      </c>
      <c r="I14" s="15">
        <v>0.15</v>
      </c>
      <c r="J14" s="16">
        <f>IF(H7&gt;1200000,200000*I14,IF(H7&lt;1000000,0,(H7-1000000)*I14))</f>
        <v>30000</v>
      </c>
      <c r="K14" s="1"/>
      <c r="L14" s="24"/>
      <c r="O14" s="2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4" t="s">
        <v>18</v>
      </c>
      <c r="E15" s="15">
        <v>0.2</v>
      </c>
      <c r="F15" s="16">
        <f>IF(H7&gt;2000000,400000*E15,IF(H7&lt;1600000,0,(H7-1600000)*E15))</f>
        <v>0</v>
      </c>
      <c r="G15" s="1"/>
      <c r="H15" s="14" t="s">
        <v>19</v>
      </c>
      <c r="I15" s="15">
        <v>0.2</v>
      </c>
      <c r="J15" s="16">
        <f>IF(H7&gt;1500000,300000*I15,IF(H7&lt;1200000,0,(H7-1200000)*I15))</f>
        <v>200</v>
      </c>
      <c r="K15" s="1"/>
      <c r="L15" s="22" t="s">
        <v>20</v>
      </c>
      <c r="O15" s="2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4" t="s">
        <v>21</v>
      </c>
      <c r="E16" s="15">
        <v>0.25</v>
      </c>
      <c r="F16" s="16">
        <f>IF(H7&gt;2400000,400000*E16,IF(H7&lt;2000000,0,(H7-2000000)*E16))</f>
        <v>0</v>
      </c>
      <c r="G16" s="1"/>
      <c r="H16" s="14" t="s">
        <v>22</v>
      </c>
      <c r="I16" s="15">
        <v>0.3</v>
      </c>
      <c r="J16" s="16">
        <f>IF(H7&gt;1500000,(H7-1500000)*I16,0)</f>
        <v>0</v>
      </c>
      <c r="K16" s="1"/>
      <c r="L16" s="25"/>
      <c r="M16" s="26"/>
      <c r="N16" s="26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8" t="s">
        <v>23</v>
      </c>
      <c r="E17" s="28">
        <v>0.3</v>
      </c>
      <c r="F17" s="16">
        <f>IF(H7&gt;2400000,(H7-2400000)*E17,0)</f>
        <v>0</v>
      </c>
      <c r="G17" s="1"/>
      <c r="H17" s="29"/>
      <c r="I17" s="29"/>
      <c r="J17" s="3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31" t="s">
        <v>24</v>
      </c>
      <c r="F18" s="32" t="str">
        <f>IF(H7&lt;=1200000,SUM(F11:F13),"Not Applicable")</f>
        <v>Not Applicable</v>
      </c>
      <c r="G18" s="1"/>
      <c r="H18" s="1"/>
      <c r="I18" s="31" t="s">
        <v>24</v>
      </c>
      <c r="J18" s="32" t="str">
        <f>IF(H7&lt;=700000,J12,"Not Applicable")</f>
        <v>Not Applicable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33" t="s">
        <v>25</v>
      </c>
      <c r="E20" s="11"/>
      <c r="F20" s="34">
        <f>IF(SUM(F11:F17)&lt;=60000,0,SUM(F11:F17))*1.04</f>
        <v>62556</v>
      </c>
      <c r="G20" s="1"/>
      <c r="H20" s="33" t="s">
        <v>26</v>
      </c>
      <c r="I20" s="11"/>
      <c r="J20" s="34">
        <f>IF(SUM(J11:J17)&lt;=20000,0,SUM(J11:J17)*1.04)</f>
        <v>83408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35" t="s">
        <v>27</v>
      </c>
      <c r="E22" s="36"/>
      <c r="F22" s="37"/>
      <c r="G22" s="38"/>
      <c r="H22" s="39" t="str">
        <f>IF(F20&lt;J20,"New Regime 2025 is good for you.","Old Regime 2024 was good for you.")</f>
        <v>New Regime 2025 is good for you.</v>
      </c>
      <c r="I22" s="36"/>
      <c r="J22" s="3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25"/>
      <c r="E23" s="26"/>
      <c r="F23" s="27"/>
      <c r="G23" s="40"/>
      <c r="H23" s="41"/>
      <c r="I23" s="26"/>
      <c r="J23" s="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35" t="s">
        <v>28</v>
      </c>
      <c r="E24" s="36"/>
      <c r="F24" s="37"/>
      <c r="G24" s="38"/>
      <c r="H24" s="42">
        <f>J20-F20</f>
        <v>20852</v>
      </c>
      <c r="I24" s="36"/>
      <c r="J24" s="3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25"/>
      <c r="E25" s="26"/>
      <c r="F25" s="27"/>
      <c r="G25" s="40"/>
      <c r="H25" s="41"/>
      <c r="I25" s="26"/>
      <c r="J25" s="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D20:E20"/>
    <mergeCell ref="D22:F23"/>
    <mergeCell ref="G22:G23"/>
    <mergeCell ref="H22:J23"/>
    <mergeCell ref="D24:F25"/>
    <mergeCell ref="G24:G25"/>
    <mergeCell ref="H24:J25"/>
    <mergeCell ref="D9:D10"/>
    <mergeCell ref="E9:F9"/>
    <mergeCell ref="H9:H10"/>
    <mergeCell ref="I9:J9"/>
    <mergeCell ref="L13:O14"/>
    <mergeCell ref="L15:O16"/>
    <mergeCell ref="H20:I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2"/>
      <c r="G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4" t="s">
        <v>0</v>
      </c>
      <c r="G5" s="1"/>
      <c r="H5" s="43">
        <v>1276000.0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6" t="s">
        <v>1</v>
      </c>
      <c r="G6" s="1"/>
      <c r="H6" s="7">
        <f>IF(H4="Others",0,75000)</f>
        <v>75000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6" t="s">
        <v>2</v>
      </c>
      <c r="G7" s="1"/>
      <c r="H7" s="8">
        <f>H5-H6</f>
        <v>1201000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9" t="s">
        <v>2</v>
      </c>
      <c r="E9" s="10" t="s">
        <v>3</v>
      </c>
      <c r="F9" s="11"/>
      <c r="G9" s="1"/>
      <c r="H9" s="9" t="s">
        <v>2</v>
      </c>
      <c r="I9" s="10" t="s">
        <v>4</v>
      </c>
      <c r="J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2"/>
      <c r="E10" s="13" t="s">
        <v>5</v>
      </c>
      <c r="F10" s="13" t="s">
        <v>6</v>
      </c>
      <c r="G10" s="1"/>
      <c r="H10" s="12"/>
      <c r="I10" s="13" t="s">
        <v>5</v>
      </c>
      <c r="J10" s="13" t="s">
        <v>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4" t="s">
        <v>7</v>
      </c>
      <c r="E11" s="15">
        <v>0.0</v>
      </c>
      <c r="F11" s="16">
        <f>H7*E11</f>
        <v>0</v>
      </c>
      <c r="G11" s="1"/>
      <c r="H11" s="14" t="s">
        <v>8</v>
      </c>
      <c r="I11" s="15">
        <v>0.0</v>
      </c>
      <c r="J11" s="16">
        <f>H7*I11</f>
        <v>0</v>
      </c>
      <c r="K11" s="1"/>
      <c r="L11" s="17" t="s">
        <v>9</v>
      </c>
      <c r="M11" s="18"/>
      <c r="N11" s="18"/>
      <c r="O11" s="1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4" t="s">
        <v>10</v>
      </c>
      <c r="E12" s="15">
        <v>0.05</v>
      </c>
      <c r="F12" s="16">
        <f>IF(H7&gt;800000,400000*E12,IF(H7&lt;400000,0,(H7-400000)*E12))</f>
        <v>20000</v>
      </c>
      <c r="G12" s="1"/>
      <c r="H12" s="14" t="s">
        <v>11</v>
      </c>
      <c r="I12" s="15">
        <v>0.05</v>
      </c>
      <c r="J12" s="16">
        <f>IF(H7&gt;700000,400000*I12,IF(H7&lt;300000,0,(H7-300000)*I12))</f>
        <v>20000</v>
      </c>
      <c r="K12" s="1"/>
      <c r="L12" s="20" t="s">
        <v>12</v>
      </c>
      <c r="M12" s="1"/>
      <c r="N12" s="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4" t="s">
        <v>13</v>
      </c>
      <c r="E13" s="15">
        <v>0.1</v>
      </c>
      <c r="F13" s="16">
        <f>IF(H7&gt;1200000,400000*E13,IF(H7&lt;800000,0,(H7-800000)*E13))</f>
        <v>40000</v>
      </c>
      <c r="G13" s="1"/>
      <c r="H13" s="14" t="s">
        <v>14</v>
      </c>
      <c r="I13" s="15">
        <v>0.1</v>
      </c>
      <c r="J13" s="16">
        <f>IF(H7&gt;1000000,300000*I13,IF(H7&lt;700000,0,(H7-700000)*I13))</f>
        <v>30000</v>
      </c>
      <c r="K13" s="1"/>
      <c r="L13" s="22" t="s">
        <v>15</v>
      </c>
      <c r="O13" s="2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4" t="s">
        <v>16</v>
      </c>
      <c r="E14" s="15">
        <v>0.15</v>
      </c>
      <c r="F14" s="16">
        <f>IF(H7&gt;1600000,400000*E14,IF(H7&lt;1200000,0,(H7-1200000)*E14))</f>
        <v>150</v>
      </c>
      <c r="G14" s="1"/>
      <c r="H14" s="14" t="s">
        <v>17</v>
      </c>
      <c r="I14" s="15">
        <v>0.15</v>
      </c>
      <c r="J14" s="16">
        <f>IF(H7&gt;1200000,200000*I14,IF(H7&lt;1000000,0,(H7-1000000)*I14))</f>
        <v>30000</v>
      </c>
      <c r="K14" s="1"/>
      <c r="L14" s="24"/>
      <c r="O14" s="2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4" t="s">
        <v>18</v>
      </c>
      <c r="E15" s="15">
        <v>0.2</v>
      </c>
      <c r="F15" s="16">
        <f>IF(H7&gt;2000000,400000*E15,IF(H7&lt;1600000,0,(H7-1600000)*E15))</f>
        <v>0</v>
      </c>
      <c r="G15" s="1"/>
      <c r="H15" s="14" t="s">
        <v>19</v>
      </c>
      <c r="I15" s="15">
        <v>0.2</v>
      </c>
      <c r="J15" s="16">
        <f>IF(H7&gt;1500000,300000*I15,IF(H7&lt;1200000,0,(H7-1200000)*I15))</f>
        <v>200</v>
      </c>
      <c r="K15" s="1"/>
      <c r="L15" s="22" t="s">
        <v>20</v>
      </c>
      <c r="O15" s="2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4" t="s">
        <v>21</v>
      </c>
      <c r="E16" s="15">
        <v>0.25</v>
      </c>
      <c r="F16" s="16">
        <f>IF(H7&gt;2400000,400000*E16,IF(H7&lt;2000000,0,(H7-2000000)*E16))</f>
        <v>0</v>
      </c>
      <c r="G16" s="1"/>
      <c r="H16" s="14" t="s">
        <v>22</v>
      </c>
      <c r="I16" s="15">
        <v>0.3</v>
      </c>
      <c r="J16" s="16">
        <f>IF(H7&gt;1500000,(H7-1500000)*I16,0)</f>
        <v>0</v>
      </c>
      <c r="K16" s="1"/>
      <c r="L16" s="25"/>
      <c r="M16" s="26"/>
      <c r="N16" s="26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8" t="s">
        <v>23</v>
      </c>
      <c r="E17" s="28">
        <v>0.3</v>
      </c>
      <c r="F17" s="16">
        <f>IF(H7&gt;2400000,(H7-2400000)*E17,0)</f>
        <v>0</v>
      </c>
      <c r="G17" s="1"/>
      <c r="H17" s="29"/>
      <c r="I17" s="29"/>
      <c r="J17" s="3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31" t="s">
        <v>24</v>
      </c>
      <c r="F18" s="32" t="str">
        <f>IF(H7&lt;=1200000,SUM(F11:F13),"Not Applicable")</f>
        <v>Not Applicable</v>
      </c>
      <c r="G18" s="1"/>
      <c r="H18" s="1"/>
      <c r="I18" s="31" t="s">
        <v>24</v>
      </c>
      <c r="J18" s="32" t="str">
        <f>IF(H7&lt;=700000,J12,"Not Applicable")</f>
        <v>Not Applicable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33" t="s">
        <v>25</v>
      </c>
      <c r="E20" s="11"/>
      <c r="F20" s="34">
        <f>IF(SUM(F11:F17)&lt;=60000,0,SUM(F11:F17))*1.04</f>
        <v>62556</v>
      </c>
      <c r="G20" s="1"/>
      <c r="H20" s="33" t="s">
        <v>26</v>
      </c>
      <c r="I20" s="11"/>
      <c r="J20" s="34">
        <f>IF(SUM(J11:J17)&lt;=20000,0,SUM(J11:J17)*1.04)</f>
        <v>83408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35" t="s">
        <v>27</v>
      </c>
      <c r="E22" s="36"/>
      <c r="F22" s="37"/>
      <c r="G22" s="38"/>
      <c r="H22" s="39" t="str">
        <f>IF(F20&lt;J20,"New Regime 2025 is good for you.","Old Regime 2024 was good for you.")</f>
        <v>New Regime 2025 is good for you.</v>
      </c>
      <c r="I22" s="36"/>
      <c r="J22" s="3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25"/>
      <c r="E23" s="26"/>
      <c r="F23" s="27"/>
      <c r="G23" s="40"/>
      <c r="H23" s="41"/>
      <c r="I23" s="26"/>
      <c r="J23" s="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35" t="s">
        <v>28</v>
      </c>
      <c r="E24" s="36"/>
      <c r="F24" s="37"/>
      <c r="G24" s="38"/>
      <c r="H24" s="42">
        <f>J20-F20</f>
        <v>20852</v>
      </c>
      <c r="I24" s="36"/>
      <c r="J24" s="3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25"/>
      <c r="E25" s="26"/>
      <c r="F25" s="27"/>
      <c r="G25" s="40"/>
      <c r="H25" s="41"/>
      <c r="I25" s="26"/>
      <c r="J25" s="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D20:E20"/>
    <mergeCell ref="D22:F23"/>
    <mergeCell ref="G22:G23"/>
    <mergeCell ref="H22:J23"/>
    <mergeCell ref="D24:F25"/>
    <mergeCell ref="G24:G25"/>
    <mergeCell ref="H24:J25"/>
    <mergeCell ref="D9:D10"/>
    <mergeCell ref="E9:F9"/>
    <mergeCell ref="H9:H10"/>
    <mergeCell ref="I9:J9"/>
    <mergeCell ref="L13:O14"/>
    <mergeCell ref="L15:O16"/>
    <mergeCell ref="H20:I20"/>
  </mergeCells>
  <drawing r:id="rId1"/>
</worksheet>
</file>