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ing\Documents\GitHub\SimBAlink-CL\SimBAlink_CL\Profile_Generation_Scripts\"/>
    </mc:Choice>
  </mc:AlternateContent>
  <bookViews>
    <workbookView xWindow="0" yWindow="600" windowWidth="21600" windowHeight="11240"/>
  </bookViews>
  <sheets>
    <sheet name="alphaMask_Calc" sheetId="6" r:id="rId1"/>
    <sheet name="thermalProfile_Calc" sheetId="7" r:id="rId2"/>
    <sheet name="OCVcurve_fit" sheetId="8" r:id="rId3"/>
    <sheet name="surfaceArea_Calc" sheetId="4" r:id="rId4"/>
    <sheet name="crp_corne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8" l="1"/>
  <c r="O4" i="8"/>
  <c r="K4" i="8"/>
  <c r="G4" i="8"/>
  <c r="C4" i="8"/>
  <c r="O2" i="8"/>
  <c r="N2" i="8"/>
  <c r="N4" i="8" s="1"/>
  <c r="M2" i="8"/>
  <c r="M4" i="8" s="1"/>
  <c r="L2" i="8"/>
  <c r="L4" i="8" s="1"/>
  <c r="K2" i="8"/>
  <c r="J2" i="8"/>
  <c r="J4" i="8" s="1"/>
  <c r="I2" i="8"/>
  <c r="I4" i="8" s="1"/>
  <c r="H2" i="8"/>
  <c r="H4" i="8" s="1"/>
  <c r="G2" i="8"/>
  <c r="F2" i="8"/>
  <c r="F4" i="8" s="1"/>
  <c r="E2" i="8"/>
  <c r="E4" i="8" s="1"/>
  <c r="D2" i="8"/>
  <c r="D4" i="8" s="1"/>
  <c r="C2" i="8"/>
  <c r="A26" i="7"/>
  <c r="A27" i="7" s="1"/>
  <c r="A28" i="7" s="1"/>
  <c r="B25" i="7"/>
  <c r="P6" i="6"/>
  <c r="O8" i="6"/>
  <c r="E10" i="6"/>
  <c r="F10" i="6"/>
  <c r="G10" i="6"/>
  <c r="H10" i="6"/>
  <c r="I10" i="6"/>
  <c r="J10" i="6"/>
  <c r="K10" i="6"/>
  <c r="L10" i="6"/>
  <c r="M10" i="6"/>
  <c r="N10" i="6"/>
  <c r="D10" i="6"/>
  <c r="E9" i="6"/>
  <c r="F9" i="6"/>
  <c r="G9" i="6"/>
  <c r="H9" i="6"/>
  <c r="I9" i="6"/>
  <c r="J9" i="6"/>
  <c r="K9" i="6"/>
  <c r="L9" i="6"/>
  <c r="M9" i="6"/>
  <c r="N9" i="6"/>
  <c r="P9" i="6"/>
  <c r="D9" i="6"/>
  <c r="E8" i="6"/>
  <c r="F8" i="6"/>
  <c r="G8" i="6"/>
  <c r="H8" i="6"/>
  <c r="I8" i="6"/>
  <c r="J8" i="6"/>
  <c r="K8" i="6"/>
  <c r="L8" i="6"/>
  <c r="M8" i="6"/>
  <c r="N8" i="6"/>
  <c r="P8" i="6"/>
  <c r="G15" i="6" s="1"/>
  <c r="D8" i="6"/>
  <c r="E7" i="6"/>
  <c r="F7" i="6"/>
  <c r="G7" i="6"/>
  <c r="H7" i="6"/>
  <c r="I7" i="6"/>
  <c r="J7" i="6"/>
  <c r="K7" i="6"/>
  <c r="L7" i="6"/>
  <c r="M7" i="6"/>
  <c r="N7" i="6"/>
  <c r="P7" i="6"/>
  <c r="D7" i="6"/>
  <c r="E6" i="6"/>
  <c r="F6" i="6"/>
  <c r="G6" i="6"/>
  <c r="H6" i="6"/>
  <c r="I6" i="6"/>
  <c r="J6" i="6"/>
  <c r="K6" i="6"/>
  <c r="L6" i="6"/>
  <c r="M6" i="6"/>
  <c r="N6" i="6"/>
  <c r="O6" i="6"/>
  <c r="D6" i="6"/>
  <c r="E5" i="6"/>
  <c r="F5" i="6"/>
  <c r="G5" i="6"/>
  <c r="H5" i="6"/>
  <c r="I5" i="6"/>
  <c r="J5" i="6"/>
  <c r="K5" i="6"/>
  <c r="L5" i="6"/>
  <c r="M5" i="6"/>
  <c r="N5" i="6"/>
  <c r="D5" i="6"/>
  <c r="B4" i="4"/>
  <c r="B11" i="4"/>
  <c r="B10" i="4"/>
  <c r="B20" i="7" l="1"/>
  <c r="A29" i="7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E21" i="6"/>
  <c r="K21" i="6"/>
  <c r="G21" i="6"/>
  <c r="P22" i="6"/>
  <c r="K22" i="6"/>
  <c r="G22" i="6"/>
  <c r="L22" i="6"/>
  <c r="H22" i="6"/>
  <c r="F25" i="6"/>
  <c r="O7" i="6"/>
  <c r="O22" i="6" s="1"/>
  <c r="D23" i="6"/>
  <c r="P5" i="6"/>
  <c r="P20" i="6" s="1"/>
  <c r="O9" i="6"/>
  <c r="P10" i="6"/>
  <c r="P25" i="6" s="1"/>
  <c r="O5" i="6"/>
  <c r="O20" i="6" s="1"/>
  <c r="O10" i="6"/>
  <c r="O25" i="6" s="1"/>
  <c r="J20" i="6"/>
  <c r="I20" i="6"/>
  <c r="E25" i="6"/>
  <c r="M21" i="6"/>
  <c r="O23" i="6"/>
  <c r="N23" i="6"/>
  <c r="J23" i="6"/>
  <c r="F23" i="6"/>
  <c r="O24" i="6"/>
  <c r="K24" i="6"/>
  <c r="G24" i="6"/>
  <c r="L25" i="6"/>
  <c r="H25" i="6"/>
  <c r="N25" i="6"/>
  <c r="L23" i="6"/>
  <c r="J21" i="6"/>
  <c r="K20" i="6"/>
  <c r="G20" i="6"/>
  <c r="L21" i="6"/>
  <c r="H21" i="6"/>
  <c r="D22" i="6"/>
  <c r="M22" i="6"/>
  <c r="I22" i="6"/>
  <c r="E22" i="6"/>
  <c r="M23" i="6"/>
  <c r="I23" i="6"/>
  <c r="E23" i="6"/>
  <c r="N24" i="6"/>
  <c r="J24" i="6"/>
  <c r="F24" i="6"/>
  <c r="K25" i="6"/>
  <c r="G25" i="6"/>
  <c r="D20" i="6"/>
  <c r="M25" i="6"/>
  <c r="G23" i="6"/>
  <c r="O21" i="6"/>
  <c r="D24" i="6"/>
  <c r="M24" i="6"/>
  <c r="I24" i="6"/>
  <c r="E24" i="6"/>
  <c r="N20" i="6"/>
  <c r="F20" i="6"/>
  <c r="J25" i="6"/>
  <c r="K23" i="6"/>
  <c r="I21" i="6"/>
  <c r="N22" i="6"/>
  <c r="J22" i="6"/>
  <c r="F22" i="6"/>
  <c r="L24" i="6"/>
  <c r="H24" i="6"/>
  <c r="M20" i="6"/>
  <c r="E20" i="6"/>
  <c r="I25" i="6"/>
  <c r="P23" i="6"/>
  <c r="H23" i="6"/>
  <c r="N21" i="6"/>
  <c r="F21" i="6"/>
  <c r="L20" i="6"/>
  <c r="H20" i="6"/>
  <c r="D25" i="6"/>
  <c r="P21" i="6"/>
  <c r="D21" i="6"/>
  <c r="P24" i="6"/>
  <c r="C26" i="7" l="1"/>
  <c r="B26" i="7" s="1"/>
  <c r="C27" i="7" s="1"/>
  <c r="B27" i="7" s="1"/>
  <c r="C28" i="7" s="1"/>
  <c r="B28" i="7" s="1"/>
  <c r="C29" i="7" s="1"/>
  <c r="B29" i="7" s="1"/>
  <c r="C30" i="7" s="1"/>
  <c r="B30" i="7" s="1"/>
  <c r="C31" i="7" s="1"/>
  <c r="B31" i="7" s="1"/>
  <c r="C32" i="7" s="1"/>
  <c r="B32" i="7" s="1"/>
  <c r="C33" i="7" s="1"/>
  <c r="B33" i="7" s="1"/>
  <c r="C34" i="7" s="1"/>
  <c r="B34" i="7" s="1"/>
  <c r="C35" i="7" s="1"/>
  <c r="B35" i="7" s="1"/>
  <c r="C36" i="7" s="1"/>
  <c r="B36" i="7" s="1"/>
  <c r="C37" i="7" s="1"/>
  <c r="B37" i="7" s="1"/>
  <c r="C38" i="7" s="1"/>
  <c r="B38" i="7" s="1"/>
  <c r="C39" i="7" s="1"/>
  <c r="B39" i="7" s="1"/>
  <c r="C40" i="7" s="1"/>
  <c r="B40" i="7" s="1"/>
  <c r="C41" i="7" s="1"/>
  <c r="B41" i="7" s="1"/>
  <c r="C42" i="7" s="1"/>
  <c r="B42" i="7" s="1"/>
  <c r="C43" i="7" s="1"/>
  <c r="B43" i="7" s="1"/>
  <c r="C44" i="7" s="1"/>
  <c r="B44" i="7" s="1"/>
  <c r="C45" i="7" s="1"/>
  <c r="B45" i="7" s="1"/>
  <c r="C46" i="7" s="1"/>
  <c r="B46" i="7" s="1"/>
  <c r="C47" i="7" s="1"/>
  <c r="B47" i="7" s="1"/>
  <c r="C48" i="7" s="1"/>
  <c r="B48" i="7" s="1"/>
  <c r="C49" i="7" s="1"/>
  <c r="B49" i="7" l="1"/>
  <c r="C50" i="7" s="1"/>
  <c r="B50" i="7" s="1"/>
  <c r="C51" i="7" s="1"/>
  <c r="B51" i="7" s="1"/>
  <c r="C52" i="7" s="1"/>
  <c r="B52" i="7" s="1"/>
  <c r="C53" i="7" s="1"/>
  <c r="B53" i="7" s="1"/>
  <c r="C54" i="7" s="1"/>
  <c r="B54" i="7" s="1"/>
  <c r="C55" i="7" s="1"/>
  <c r="B55" i="7" s="1"/>
  <c r="C56" i="7" s="1"/>
  <c r="B56" i="7" s="1"/>
  <c r="C57" i="7" s="1"/>
  <c r="B57" i="7" s="1"/>
  <c r="C58" i="7" s="1"/>
  <c r="B58" i="7" s="1"/>
  <c r="C59" i="7" s="1"/>
  <c r="B59" i="7" s="1"/>
  <c r="C60" i="7" s="1"/>
  <c r="B60" i="7" s="1"/>
  <c r="C61" i="7" s="1"/>
  <c r="B61" i="7" s="1"/>
  <c r="C62" i="7" s="1"/>
  <c r="B62" i="7" s="1"/>
  <c r="C63" i="7" s="1"/>
  <c r="B63" i="7" s="1"/>
  <c r="C64" i="7" s="1"/>
  <c r="B64" i="7" s="1"/>
  <c r="C65" i="7" s="1"/>
  <c r="B65" i="7" s="1"/>
  <c r="C66" i="7" s="1"/>
  <c r="B66" i="7" s="1"/>
  <c r="C67" i="7" s="1"/>
  <c r="B67" i="7" s="1"/>
  <c r="C68" i="7" s="1"/>
  <c r="B68" i="7" s="1"/>
  <c r="C69" i="7" s="1"/>
  <c r="B69" i="7" s="1"/>
  <c r="C70" i="7" s="1"/>
  <c r="B70" i="7" s="1"/>
  <c r="C71" i="7" s="1"/>
  <c r="B71" i="7" s="1"/>
  <c r="C72" i="7" s="1"/>
  <c r="B72" i="7" s="1"/>
  <c r="C73" i="7" s="1"/>
  <c r="B73" i="7" s="1"/>
  <c r="C74" i="7" s="1"/>
  <c r="B74" i="7" s="1"/>
  <c r="C75" i="7" s="1"/>
  <c r="B75" i="7" s="1"/>
  <c r="C76" i="7" s="1"/>
  <c r="B76" i="7" s="1"/>
  <c r="C77" i="7" s="1"/>
  <c r="B77" i="7" s="1"/>
  <c r="C78" i="7" s="1"/>
  <c r="B78" i="7" s="1"/>
  <c r="C79" i="7" s="1"/>
  <c r="B79" i="7" s="1"/>
  <c r="C80" i="7" s="1"/>
  <c r="B80" i="7" s="1"/>
  <c r="C81" i="7" s="1"/>
  <c r="B81" i="7" s="1"/>
  <c r="C82" i="7" s="1"/>
  <c r="B82" i="7" s="1"/>
  <c r="C83" i="7" s="1"/>
  <c r="B83" i="7" s="1"/>
  <c r="C84" i="7" s="1"/>
  <c r="B84" i="7" s="1"/>
  <c r="C85" i="7" s="1"/>
  <c r="B85" i="7" s="1"/>
  <c r="C86" i="7" s="1"/>
  <c r="B86" i="7" s="1"/>
  <c r="C87" i="7" s="1"/>
  <c r="B87" i="7" s="1"/>
  <c r="C88" i="7" s="1"/>
  <c r="B88" i="7" s="1"/>
  <c r="C89" i="7" s="1"/>
  <c r="B89" i="7" s="1"/>
  <c r="C90" i="7" s="1"/>
  <c r="B90" i="7" s="1"/>
  <c r="C91" i="7" s="1"/>
  <c r="B91" i="7" s="1"/>
  <c r="C92" i="7" s="1"/>
  <c r="B92" i="7" s="1"/>
  <c r="C93" i="7" s="1"/>
  <c r="B93" i="7" s="1"/>
  <c r="C94" i="7" s="1"/>
  <c r="B94" i="7" s="1"/>
  <c r="C95" i="7" s="1"/>
  <c r="B95" i="7" s="1"/>
  <c r="C96" i="7" s="1"/>
  <c r="B96" i="7" s="1"/>
  <c r="C97" i="7" s="1"/>
  <c r="B97" i="7" s="1"/>
  <c r="C98" i="7" s="1"/>
  <c r="B98" i="7" s="1"/>
  <c r="C99" i="7" s="1"/>
  <c r="B99" i="7" s="1"/>
  <c r="C100" i="7" s="1"/>
  <c r="B100" i="7" s="1"/>
  <c r="C101" i="7" s="1"/>
  <c r="B101" i="7" s="1"/>
  <c r="C102" i="7" s="1"/>
  <c r="B102" i="7" s="1"/>
  <c r="C103" i="7" s="1"/>
  <c r="B103" i="7" s="1"/>
  <c r="C104" i="7" s="1"/>
  <c r="B104" i="7" s="1"/>
  <c r="C105" i="7" s="1"/>
  <c r="B105" i="7" s="1"/>
  <c r="C106" i="7" s="1"/>
  <c r="B106" i="7" s="1"/>
  <c r="C107" i="7" s="1"/>
  <c r="B107" i="7" s="1"/>
  <c r="C108" i="7" s="1"/>
  <c r="B108" i="7" s="1"/>
  <c r="C109" i="7" s="1"/>
  <c r="B109" i="7" s="1"/>
  <c r="C110" i="7" s="1"/>
  <c r="B110" i="7" s="1"/>
  <c r="C111" i="7" s="1"/>
  <c r="B111" i="7" s="1"/>
  <c r="C112" i="7" s="1"/>
  <c r="B112" i="7" s="1"/>
  <c r="C113" i="7" s="1"/>
  <c r="B113" i="7" s="1"/>
  <c r="C114" i="7" s="1"/>
  <c r="B114" i="7" s="1"/>
  <c r="C115" i="7" s="1"/>
  <c r="B115" i="7" s="1"/>
  <c r="C116" i="7" s="1"/>
  <c r="B116" i="7" s="1"/>
  <c r="C117" i="7" s="1"/>
  <c r="B117" i="7" s="1"/>
  <c r="C118" i="7" s="1"/>
  <c r="B118" i="7" s="1"/>
  <c r="C119" i="7" s="1"/>
  <c r="B119" i="7" s="1"/>
  <c r="C120" i="7" s="1"/>
  <c r="B120" i="7" s="1"/>
  <c r="C121" i="7" s="1"/>
  <c r="B121" i="7" s="1"/>
  <c r="C122" i="7" s="1"/>
  <c r="B122" i="7" s="1"/>
  <c r="C123" i="7" s="1"/>
  <c r="B123" i="7" s="1"/>
  <c r="C124" i="7" s="1"/>
  <c r="B124" i="7" s="1"/>
  <c r="C125" i="7" s="1"/>
  <c r="B125" i="7" s="1"/>
  <c r="C126" i="7" s="1"/>
  <c r="B126" i="7" s="1"/>
  <c r="C127" i="7" s="1"/>
  <c r="B127" i="7" s="1"/>
  <c r="C128" i="7" s="1"/>
  <c r="B128" i="7" s="1"/>
  <c r="C129" i="7" s="1"/>
  <c r="B129" i="7" s="1"/>
  <c r="C130" i="7" s="1"/>
  <c r="B130" i="7" s="1"/>
  <c r="C131" i="7" s="1"/>
  <c r="B131" i="7" s="1"/>
  <c r="C132" i="7" s="1"/>
  <c r="B132" i="7" s="1"/>
  <c r="C133" i="7" s="1"/>
  <c r="B133" i="7" s="1"/>
  <c r="C134" i="7" s="1"/>
  <c r="B134" i="7" s="1"/>
  <c r="C135" i="7" s="1"/>
  <c r="B135" i="7" s="1"/>
  <c r="C136" i="7" s="1"/>
  <c r="B136" i="7" s="1"/>
  <c r="C137" i="7" s="1"/>
  <c r="B137" i="7" s="1"/>
  <c r="C138" i="7" s="1"/>
  <c r="B138" i="7" s="1"/>
  <c r="C139" i="7" s="1"/>
  <c r="B139" i="7" s="1"/>
  <c r="C140" i="7" s="1"/>
  <c r="B140" i="7" s="1"/>
  <c r="C141" i="7" s="1"/>
  <c r="B141" i="7" s="1"/>
  <c r="C142" i="7" s="1"/>
  <c r="B142" i="7" s="1"/>
  <c r="C143" i="7" s="1"/>
  <c r="B143" i="7" s="1"/>
  <c r="C144" i="7" s="1"/>
  <c r="B144" i="7" s="1"/>
  <c r="C145" i="7" s="1"/>
  <c r="B145" i="7" s="1"/>
  <c r="C146" i="7" s="1"/>
  <c r="B146" i="7" s="1"/>
  <c r="C147" i="7" s="1"/>
  <c r="B147" i="7" s="1"/>
  <c r="C148" i="7" s="1"/>
  <c r="B148" i="7" s="1"/>
  <c r="C149" i="7" s="1"/>
  <c r="B149" i="7" s="1"/>
  <c r="C150" i="7" s="1"/>
  <c r="B150" i="7" s="1"/>
  <c r="C151" i="7" s="1"/>
  <c r="B151" i="7" s="1"/>
  <c r="C152" i="7" s="1"/>
  <c r="B152" i="7" s="1"/>
  <c r="C153" i="7" s="1"/>
  <c r="B153" i="7" s="1"/>
  <c r="C154" i="7" s="1"/>
  <c r="B154" i="7" s="1"/>
  <c r="C155" i="7" s="1"/>
  <c r="B155" i="7" s="1"/>
  <c r="C156" i="7" s="1"/>
  <c r="B156" i="7" s="1"/>
  <c r="C157" i="7" s="1"/>
  <c r="B157" i="7" s="1"/>
  <c r="C158" i="7" s="1"/>
  <c r="B158" i="7" s="1"/>
  <c r="C159" i="7" s="1"/>
  <c r="B159" i="7" s="1"/>
  <c r="C160" i="7" s="1"/>
  <c r="B160" i="7" s="1"/>
  <c r="C161" i="7" s="1"/>
  <c r="B161" i="7" s="1"/>
  <c r="C162" i="7" s="1"/>
  <c r="B162" i="7" s="1"/>
  <c r="C163" i="7" s="1"/>
  <c r="B163" i="7" s="1"/>
  <c r="C164" i="7" s="1"/>
  <c r="B164" i="7" s="1"/>
  <c r="C165" i="7" s="1"/>
  <c r="B165" i="7" s="1"/>
  <c r="C166" i="7" s="1"/>
  <c r="B166" i="7" s="1"/>
  <c r="C167" i="7" s="1"/>
  <c r="B167" i="7" s="1"/>
  <c r="C168" i="7" s="1"/>
  <c r="B168" i="7" s="1"/>
  <c r="C169" i="7" s="1"/>
  <c r="B169" i="7" s="1"/>
  <c r="C170" i="7" s="1"/>
  <c r="B170" i="7" s="1"/>
  <c r="C171" i="7" s="1"/>
  <c r="B171" i="7" s="1"/>
  <c r="C172" i="7" s="1"/>
  <c r="B172" i="7" s="1"/>
  <c r="C173" i="7" s="1"/>
  <c r="B173" i="7" s="1"/>
  <c r="C174" i="7" s="1"/>
  <c r="B174" i="7" s="1"/>
  <c r="C175" i="7" s="1"/>
  <c r="B175" i="7" s="1"/>
  <c r="C176" i="7" s="1"/>
  <c r="B176" i="7" s="1"/>
  <c r="C177" i="7" s="1"/>
  <c r="B177" i="7" s="1"/>
  <c r="C178" i="7" s="1"/>
  <c r="B178" i="7" s="1"/>
  <c r="C179" i="7" s="1"/>
  <c r="B179" i="7" s="1"/>
  <c r="C180" i="7" s="1"/>
  <c r="B180" i="7" s="1"/>
  <c r="C181" i="7" s="1"/>
  <c r="B181" i="7" s="1"/>
  <c r="C182" i="7" s="1"/>
  <c r="B182" i="7" s="1"/>
  <c r="C183" i="7" s="1"/>
  <c r="B183" i="7" s="1"/>
  <c r="C184" i="7" s="1"/>
  <c r="B184" i="7" s="1"/>
  <c r="C185" i="7" s="1"/>
  <c r="B185" i="7" s="1"/>
  <c r="C186" i="7" s="1"/>
  <c r="B186" i="7" s="1"/>
  <c r="C187" i="7" s="1"/>
  <c r="B187" i="7" s="1"/>
  <c r="C188" i="7" s="1"/>
  <c r="B188" i="7" s="1"/>
  <c r="C189" i="7" s="1"/>
  <c r="B189" i="7" s="1"/>
  <c r="C190" i="7" s="1"/>
  <c r="B190" i="7" s="1"/>
  <c r="C191" i="7" s="1"/>
  <c r="B191" i="7" s="1"/>
  <c r="C192" i="7" s="1"/>
  <c r="B192" i="7" s="1"/>
  <c r="C193" i="7" s="1"/>
  <c r="B193" i="7" s="1"/>
  <c r="C194" i="7" s="1"/>
  <c r="B194" i="7" s="1"/>
  <c r="C195" i="7" s="1"/>
  <c r="B195" i="7" s="1"/>
  <c r="C196" i="7" s="1"/>
  <c r="B196" i="7" s="1"/>
  <c r="C197" i="7" s="1"/>
  <c r="B197" i="7" s="1"/>
  <c r="C198" i="7" s="1"/>
  <c r="B198" i="7" s="1"/>
  <c r="C199" i="7" s="1"/>
  <c r="B199" i="7" s="1"/>
  <c r="C200" i="7" s="1"/>
  <c r="B200" i="7" s="1"/>
  <c r="C201" i="7" s="1"/>
  <c r="B201" i="7" s="1"/>
  <c r="C202" i="7" s="1"/>
  <c r="B202" i="7" s="1"/>
  <c r="C203" i="7" s="1"/>
  <c r="B203" i="7" s="1"/>
  <c r="C204" i="7" s="1"/>
  <c r="B204" i="7" s="1"/>
  <c r="C205" i="7" s="1"/>
  <c r="B205" i="7" s="1"/>
  <c r="C206" i="7" s="1"/>
  <c r="B206" i="7" s="1"/>
  <c r="C207" i="7" s="1"/>
  <c r="B207" i="7" s="1"/>
  <c r="C208" i="7" s="1"/>
  <c r="B208" i="7" s="1"/>
  <c r="C209" i="7" s="1"/>
  <c r="B209" i="7" s="1"/>
  <c r="C210" i="7" s="1"/>
  <c r="B210" i="7" s="1"/>
  <c r="C211" i="7" s="1"/>
  <c r="B211" i="7" s="1"/>
  <c r="C212" i="7" s="1"/>
  <c r="B212" i="7" s="1"/>
  <c r="C213" i="7" s="1"/>
  <c r="B213" i="7" s="1"/>
  <c r="C214" i="7" s="1"/>
  <c r="B214" i="7" s="1"/>
  <c r="C215" i="7" s="1"/>
  <c r="B215" i="7" s="1"/>
  <c r="C216" i="7" s="1"/>
  <c r="B216" i="7" s="1"/>
  <c r="C217" i="7" s="1"/>
  <c r="B217" i="7" s="1"/>
  <c r="C218" i="7" s="1"/>
  <c r="B218" i="7" s="1"/>
  <c r="C219" i="7" s="1"/>
  <c r="B219" i="7" s="1"/>
  <c r="C220" i="7" s="1"/>
  <c r="B220" i="7" s="1"/>
  <c r="C221" i="7" s="1"/>
  <c r="B221" i="7" s="1"/>
  <c r="C222" i="7" s="1"/>
  <c r="B222" i="7" s="1"/>
  <c r="C223" i="7" s="1"/>
  <c r="B223" i="7" s="1"/>
  <c r="C224" i="7" s="1"/>
  <c r="B224" i="7" s="1"/>
  <c r="C225" i="7" s="1"/>
  <c r="B225" i="7" s="1"/>
  <c r="B22" i="7"/>
</calcChain>
</file>

<file path=xl/sharedStrings.xml><?xml version="1.0" encoding="utf-8"?>
<sst xmlns="http://schemas.openxmlformats.org/spreadsheetml/2006/main" count="97" uniqueCount="78">
  <si>
    <t>C</t>
  </si>
  <si>
    <t>ohm</t>
  </si>
  <si>
    <t>SOC</t>
  </si>
  <si>
    <t>OCV</t>
  </si>
  <si>
    <t>c1</t>
  </si>
  <si>
    <t>c2</t>
  </si>
  <si>
    <t>c3</t>
  </si>
  <si>
    <t>c4</t>
  </si>
  <si>
    <t>c5</t>
  </si>
  <si>
    <t>c6</t>
  </si>
  <si>
    <t>c0</t>
  </si>
  <si>
    <t xml:space="preserve">OCV = </t>
  </si>
  <si>
    <t xml:space="preserve">SOC = </t>
  </si>
  <si>
    <t>6th order curve fit (20C)</t>
  </si>
  <si>
    <t>sec</t>
  </si>
  <si>
    <t>m^2</t>
  </si>
  <si>
    <t>A</t>
  </si>
  <si>
    <t>Conv. Cooling parameters</t>
  </si>
  <si>
    <t>Themal Parameters</t>
  </si>
  <si>
    <t>NOTE:</t>
  </si>
  <si>
    <t>&gt; Determine specific heat by simulating constant current with known cooling parameters, until time limit of current rating is reached</t>
  </si>
  <si>
    <t xml:space="preserve">&gt; use specific heat value that makes component hit temp limit closest to max peak current time, while pulling constant max current </t>
  </si>
  <si>
    <t>m</t>
  </si>
  <si>
    <t>c</t>
  </si>
  <si>
    <t>grams</t>
  </si>
  <si>
    <t>-</t>
  </si>
  <si>
    <t>&gt; 1 Joule = 1 Watt*sec</t>
  </si>
  <si>
    <t>h</t>
  </si>
  <si>
    <t>&gt;  batt heat power generated (W): qdot_2 = I^2*R_internal</t>
  </si>
  <si>
    <t>SOC (%)</t>
  </si>
  <si>
    <t>Temp\SOC (%)</t>
  </si>
  <si>
    <t>surface area during test</t>
  </si>
  <si>
    <t>surface A (installed in pack)</t>
  </si>
  <si>
    <t>cylindrical cell</t>
  </si>
  <si>
    <t>square module</t>
  </si>
  <si>
    <t>mm</t>
  </si>
  <si>
    <t>length</t>
  </si>
  <si>
    <t xml:space="preserve">width </t>
  </si>
  <si>
    <t>thickness</t>
  </si>
  <si>
    <t>radius</t>
  </si>
  <si>
    <t>max Area</t>
  </si>
  <si>
    <t>perimeter Area</t>
  </si>
  <si>
    <t>total outer surface area</t>
  </si>
  <si>
    <t>only perimeter surface area to simulate being installed in stacked condition in pack</t>
  </si>
  <si>
    <t>Scaled Dist (m)</t>
  </si>
  <si>
    <t>Scaled CornerRad (m)</t>
  </si>
  <si>
    <t>W</t>
  </si>
  <si>
    <t>Power Ratings@100SOC</t>
  </si>
  <si>
    <t>Specific heat capacity calculation@100SOC&amp;20C</t>
  </si>
  <si>
    <t>time</t>
  </si>
  <si>
    <t>&gt; use goal seek to find specific heat value ( c) that makes battTemp = temp limit @ max rated time</t>
  </si>
  <si>
    <t>battTemp ( C)</t>
  </si>
  <si>
    <t>deltaT (sec)</t>
  </si>
  <si>
    <t xml:space="preserve">&gt; convective cooling power (W): qdot_1 = Hc*a*(battTemp-ambTemp)    </t>
  </si>
  <si>
    <t>qdot_1</t>
  </si>
  <si>
    <t>qdot_2</t>
  </si>
  <si>
    <t>&gt; batt_deltaT = (qdot_2 - qdot_1) / (m * c)</t>
  </si>
  <si>
    <t>test current</t>
  </si>
  <si>
    <t>test temp limit</t>
  </si>
  <si>
    <t>test time to limit</t>
  </si>
  <si>
    <t>&lt;-use goal seek to set equal to test current by changing c</t>
  </si>
  <si>
    <t>battTemp ( C)@time limit</t>
  </si>
  <si>
    <t>h (conv. coeff.) during test</t>
  </si>
  <si>
    <t>Temp</t>
  </si>
  <si>
    <t>scalar map</t>
  </si>
  <si>
    <t>temp variation</t>
  </si>
  <si>
    <t>SOC variation</t>
  </si>
  <si>
    <t>normalize to:</t>
  </si>
  <si>
    <t>Normalize to SOC &amp; Temp</t>
  </si>
  <si>
    <t>normalized SOC</t>
  </si>
  <si>
    <t>%</t>
  </si>
  <si>
    <t>Internal Resistance Variations</t>
  </si>
  <si>
    <t>ohms</t>
  </si>
  <si>
    <t>&lt;internal resistance table created below single known internal resistance @ normalized SOC and temp</t>
  </si>
  <si>
    <t>Normalized Alpha Mask Table w/ Scaled Values</t>
  </si>
  <si>
    <t>normalized temp</t>
  </si>
  <si>
    <t>Base scalar value:</t>
  </si>
  <si>
    <t>Rinternal-DISCHARGE during test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</si>
</sst>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9" fillId="4" borderId="1" applyNumberFormat="0" applyAlignment="0" applyProtection="0"/>
    <xf numFmtId="0" fontId="10" fillId="5" borderId="3" applyNumberFormat="0" applyAlignment="0" applyProtection="0"/>
  </cellStyleXfs>
  <cellXfs count="58">
    <xf numFmtId="0" fontId="0" fillId="0" borderId="0" xfId="0"/>
    <xf numFmtId="0" fontId="0" fillId="0" borderId="0" xfId="0" applyAlignment="1"/>
    <xf numFmtId="0" fontId="2" fillId="2" borderId="1" xfId="1"/>
    <xf numFmtId="0" fontId="3" fillId="0" borderId="0" xfId="0" applyFont="1"/>
    <xf numFmtId="0" fontId="3" fillId="3" borderId="2" xfId="2" applyFont="1"/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/>
    </xf>
    <xf numFmtId="0" fontId="3" fillId="3" borderId="4" xfId="2" applyFont="1" applyBorder="1"/>
    <xf numFmtId="0" fontId="4" fillId="2" borderId="1" xfId="1" applyFont="1"/>
    <xf numFmtId="0" fontId="1" fillId="3" borderId="2" xfId="2" applyFont="1"/>
    <xf numFmtId="0" fontId="3" fillId="0" borderId="0" xfId="0" applyFont="1" applyBorder="1"/>
    <xf numFmtId="0" fontId="0" fillId="0" borderId="0" xfId="0" applyFont="1" applyBorder="1"/>
    <xf numFmtId="0" fontId="11" fillId="0" borderId="0" xfId="0" applyFont="1"/>
    <xf numFmtId="0" fontId="12" fillId="0" borderId="0" xfId="0" applyFont="1"/>
    <xf numFmtId="0" fontId="10" fillId="5" borderId="3" xfId="4"/>
    <xf numFmtId="0" fontId="9" fillId="4" borderId="1" xfId="3"/>
    <xf numFmtId="0" fontId="8" fillId="3" borderId="2" xfId="2" applyFont="1"/>
    <xf numFmtId="0" fontId="2" fillId="3" borderId="2" xfId="2" applyFont="1"/>
    <xf numFmtId="0" fontId="0" fillId="0" borderId="0" xfId="0" applyAlignment="1">
      <alignment horizontal="center"/>
    </xf>
    <xf numFmtId="0" fontId="0" fillId="3" borderId="2" xfId="2" applyFont="1"/>
    <xf numFmtId="0" fontId="1" fillId="3" borderId="7" xfId="2" applyFont="1" applyBorder="1"/>
    <xf numFmtId="0" fontId="2" fillId="3" borderId="5" xfId="2" applyFont="1" applyBorder="1"/>
    <xf numFmtId="0" fontId="0" fillId="0" borderId="0" xfId="0" applyFont="1" applyAlignment="1">
      <alignment horizontal="left"/>
    </xf>
    <xf numFmtId="0" fontId="4" fillId="3" borderId="6" xfId="2" applyFont="1" applyBorder="1"/>
    <xf numFmtId="0" fontId="2" fillId="2" borderId="9" xfId="1" applyBorder="1" applyAlignment="1">
      <alignment horizontal="center"/>
    </xf>
    <xf numFmtId="0" fontId="2" fillId="2" borderId="10" xfId="1" applyBorder="1" applyAlignment="1">
      <alignment horizontal="center"/>
    </xf>
    <xf numFmtId="0" fontId="2" fillId="2" borderId="11" xfId="1" applyBorder="1" applyAlignment="1">
      <alignment horizontal="center"/>
    </xf>
    <xf numFmtId="0" fontId="2" fillId="2" borderId="12" xfId="1" applyBorder="1" applyAlignment="1">
      <alignment horizontal="center"/>
    </xf>
    <xf numFmtId="0" fontId="2" fillId="2" borderId="13" xfId="1" applyBorder="1" applyAlignment="1">
      <alignment horizontal="center"/>
    </xf>
    <xf numFmtId="0" fontId="2" fillId="2" borderId="14" xfId="1" applyBorder="1" applyAlignment="1">
      <alignment horizontal="center"/>
    </xf>
    <xf numFmtId="0" fontId="7" fillId="6" borderId="15" xfId="0" applyFont="1" applyFill="1" applyBorder="1"/>
    <xf numFmtId="0" fontId="7" fillId="6" borderId="16" xfId="0" applyFont="1" applyFill="1" applyBorder="1"/>
    <xf numFmtId="0" fontId="3" fillId="0" borderId="18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11" fillId="0" borderId="0" xfId="0" applyFont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2" fillId="3" borderId="2" xfId="2" applyFont="1" applyAlignment="1">
      <alignment horizontal="center"/>
    </xf>
    <xf numFmtId="165" fontId="2" fillId="2" borderId="1" xfId="1" applyNumberForma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</cellXfs>
  <cellStyles count="5">
    <cellStyle name="Calculation" xfId="3" builtinId="22"/>
    <cellStyle name="Check Cell" xfId="4" builtinId="23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871324202949689E-2"/>
          <c:y val="4.9741607127470257E-2"/>
          <c:w val="0.89027689783825636"/>
          <c:h val="0.8453566548003677"/>
        </c:manualLayout>
      </c:layout>
      <c:scatterChart>
        <c:scatterStyle val="lineMarker"/>
        <c:varyColors val="0"/>
        <c:ser>
          <c:idx val="0"/>
          <c:order val="0"/>
          <c:tx>
            <c:strRef>
              <c:f>OCVcurve_fit!$C$7</c:f>
              <c:strCache>
                <c:ptCount val="1"/>
                <c:pt idx="0">
                  <c:v>OCV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9.1189021285706454E-2"/>
                  <c:y val="0.38436696416681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OCVcurve_fit!$B$8:$B$22</c:f>
              <c:numCache>
                <c:formatCode>General</c:formatCode>
                <c:ptCount val="15"/>
                <c:pt idx="0">
                  <c:v>1</c:v>
                </c:pt>
                <c:pt idx="1">
                  <c:v>0.97</c:v>
                </c:pt>
                <c:pt idx="2">
                  <c:v>0.93846417291659601</c:v>
                </c:pt>
                <c:pt idx="3">
                  <c:v>0.87215402215472682</c:v>
                </c:pt>
                <c:pt idx="4">
                  <c:v>0.79981879842988335</c:v>
                </c:pt>
                <c:pt idx="5">
                  <c:v>0.71542332637640005</c:v>
                </c:pt>
                <c:pt idx="6">
                  <c:v>0.6280112768803533</c:v>
                </c:pt>
                <c:pt idx="7">
                  <c:v>0.53909194890329337</c:v>
                </c:pt>
                <c:pt idx="8">
                  <c:v>0.43208932011515833</c:v>
                </c:pt>
                <c:pt idx="9">
                  <c:v>0.31755433988303328</c:v>
                </c:pt>
                <c:pt idx="10">
                  <c:v>0.22714187678872499</c:v>
                </c:pt>
                <c:pt idx="11">
                  <c:v>0.14124518769584171</c:v>
                </c:pt>
                <c:pt idx="12">
                  <c:v>7.3488372869086604E-2</c:v>
                </c:pt>
                <c:pt idx="13">
                  <c:v>2.762548514722829E-2</c:v>
                </c:pt>
                <c:pt idx="14">
                  <c:v>0</c:v>
                </c:pt>
              </c:numCache>
            </c:numRef>
          </c:xVal>
          <c:yVal>
            <c:numRef>
              <c:f>OCVcurve_fit!$C$8:$C$22</c:f>
              <c:numCache>
                <c:formatCode>General</c:formatCode>
                <c:ptCount val="15"/>
                <c:pt idx="0">
                  <c:v>4.2</c:v>
                </c:pt>
                <c:pt idx="1">
                  <c:v>4.1204881963062254</c:v>
                </c:pt>
                <c:pt idx="2">
                  <c:v>4.0534640676198954</c:v>
                </c:pt>
                <c:pt idx="3">
                  <c:v>4.01995200327673</c:v>
                </c:pt>
                <c:pt idx="4">
                  <c:v>3.973035113196306</c:v>
                </c:pt>
                <c:pt idx="5">
                  <c:v>3.9328206359845059</c:v>
                </c:pt>
                <c:pt idx="6">
                  <c:v>3.8993085716413458</c:v>
                </c:pt>
                <c:pt idx="7">
                  <c:v>3.8657965072981759</c:v>
                </c:pt>
                <c:pt idx="8">
                  <c:v>3.8188796172177457</c:v>
                </c:pt>
                <c:pt idx="9">
                  <c:v>3.7585579014000556</c:v>
                </c:pt>
                <c:pt idx="10">
                  <c:v>3.6781289469764658</c:v>
                </c:pt>
                <c:pt idx="11">
                  <c:v>3.6178072311587659</c:v>
                </c:pt>
                <c:pt idx="12">
                  <c:v>3.383222780756626</c:v>
                </c:pt>
                <c:pt idx="13">
                  <c:v>3.0212924858504557</c:v>
                </c:pt>
                <c:pt idx="14">
                  <c:v>2.8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EE-4815-B11E-A87F42582BA7}"/>
            </c:ext>
          </c:extLst>
        </c:ser>
        <c:ser>
          <c:idx val="1"/>
          <c:order val="1"/>
          <c:tx>
            <c:v>Test Point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4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OCVcurve_fit!$N$18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OCVcurve_fit!$N$17</c:f>
              <c:numCache>
                <c:formatCode>General</c:formatCode>
                <c:ptCount val="1"/>
                <c:pt idx="0">
                  <c:v>3.8439468750000012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EE-4815-B11E-A87F42582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414784"/>
        <c:axId val="1688420768"/>
      </c:scatterChart>
      <c:valAx>
        <c:axId val="1688414784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420768"/>
        <c:crosses val="autoZero"/>
        <c:crossBetween val="midCat"/>
      </c:valAx>
      <c:valAx>
        <c:axId val="1688420768"/>
        <c:scaling>
          <c:orientation val="minMax"/>
          <c:min val="2.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41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7</xdr:row>
      <xdr:rowOff>28847</xdr:rowOff>
    </xdr:from>
    <xdr:to>
      <xdr:col>11</xdr:col>
      <xdr:colOff>22860</xdr:colOff>
      <xdr:row>22</xdr:row>
      <xdr:rowOff>17961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F30" sqref="F30"/>
    </sheetView>
  </sheetViews>
  <sheetFormatPr defaultRowHeight="14.5" x14ac:dyDescent="0.35"/>
  <cols>
    <col min="2" max="2" width="10.08984375" customWidth="1"/>
    <col min="3" max="3" width="13.453125" customWidth="1"/>
    <col min="6" max="6" width="7.1796875" customWidth="1"/>
    <col min="17" max="17" width="12.08984375" customWidth="1"/>
  </cols>
  <sheetData>
    <row r="1" spans="1:17" x14ac:dyDescent="0.35">
      <c r="D1" s="44">
        <v>1</v>
      </c>
      <c r="E1" s="44">
        <v>2</v>
      </c>
      <c r="F1" s="44">
        <v>3</v>
      </c>
      <c r="G1" s="44">
        <v>4</v>
      </c>
      <c r="H1" s="44">
        <v>5</v>
      </c>
      <c r="I1" s="44">
        <v>6</v>
      </c>
      <c r="J1" s="44">
        <v>7</v>
      </c>
      <c r="K1" s="44">
        <v>8</v>
      </c>
      <c r="L1" s="44">
        <v>9</v>
      </c>
      <c r="M1" s="44">
        <v>10</v>
      </c>
      <c r="N1" s="44">
        <v>11</v>
      </c>
      <c r="O1" s="44">
        <v>12</v>
      </c>
      <c r="P1" s="44">
        <v>13</v>
      </c>
    </row>
    <row r="2" spans="1:17" x14ac:dyDescent="0.35">
      <c r="C2" s="50" t="s">
        <v>71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2"/>
    </row>
    <row r="3" spans="1:17" ht="15" thickBot="1" x14ac:dyDescent="0.4">
      <c r="C3" s="37" t="s">
        <v>29</v>
      </c>
      <c r="D3" s="40">
        <v>5</v>
      </c>
      <c r="E3" s="40">
        <v>10</v>
      </c>
      <c r="F3" s="40">
        <v>15</v>
      </c>
      <c r="G3" s="40">
        <v>20</v>
      </c>
      <c r="H3" s="40">
        <v>30</v>
      </c>
      <c r="I3" s="40">
        <v>40</v>
      </c>
      <c r="J3" s="40">
        <v>50</v>
      </c>
      <c r="K3" s="40">
        <v>60</v>
      </c>
      <c r="L3" s="40">
        <v>70</v>
      </c>
      <c r="M3" s="40">
        <v>80</v>
      </c>
      <c r="N3" s="40">
        <v>90</v>
      </c>
      <c r="O3" s="40">
        <v>95</v>
      </c>
      <c r="P3" s="41">
        <v>100</v>
      </c>
    </row>
    <row r="4" spans="1:17" ht="15" thickBot="1" x14ac:dyDescent="0.4">
      <c r="B4" s="35" t="s">
        <v>63</v>
      </c>
      <c r="C4" s="36" t="s">
        <v>64</v>
      </c>
      <c r="D4" s="30">
        <v>1.2</v>
      </c>
      <c r="E4" s="31">
        <v>1.2</v>
      </c>
      <c r="F4" s="31">
        <v>1.1499999999999999</v>
      </c>
      <c r="G4" s="31">
        <v>1.1000000000000001</v>
      </c>
      <c r="H4" s="31">
        <v>1.05</v>
      </c>
      <c r="I4" s="31">
        <v>1</v>
      </c>
      <c r="J4" s="31">
        <v>1</v>
      </c>
      <c r="K4" s="31">
        <v>1</v>
      </c>
      <c r="L4" s="31">
        <v>1.02</v>
      </c>
      <c r="M4" s="31">
        <v>1.02</v>
      </c>
      <c r="N4" s="31">
        <v>1.02</v>
      </c>
      <c r="O4" s="31">
        <v>1.05</v>
      </c>
      <c r="P4" s="32">
        <v>1.05</v>
      </c>
      <c r="Q4" s="34" t="s">
        <v>66</v>
      </c>
    </row>
    <row r="5" spans="1:17" x14ac:dyDescent="0.35">
      <c r="A5" s="15">
        <v>1</v>
      </c>
      <c r="B5" s="38">
        <v>-5</v>
      </c>
      <c r="C5" s="27">
        <v>1.3</v>
      </c>
      <c r="D5" s="45">
        <f>D4*$C$5</f>
        <v>1.56</v>
      </c>
      <c r="E5" s="45">
        <f t="shared" ref="E5:P5" si="0">E4*$C$5</f>
        <v>1.56</v>
      </c>
      <c r="F5" s="45">
        <f t="shared" si="0"/>
        <v>1.4949999999999999</v>
      </c>
      <c r="G5" s="45">
        <f t="shared" si="0"/>
        <v>1.4300000000000002</v>
      </c>
      <c r="H5" s="45">
        <f t="shared" si="0"/>
        <v>1.3650000000000002</v>
      </c>
      <c r="I5" s="45">
        <f t="shared" si="0"/>
        <v>1.3</v>
      </c>
      <c r="J5" s="45">
        <f t="shared" si="0"/>
        <v>1.3</v>
      </c>
      <c r="K5" s="45">
        <f t="shared" si="0"/>
        <v>1.3</v>
      </c>
      <c r="L5" s="45">
        <f t="shared" si="0"/>
        <v>1.3260000000000001</v>
      </c>
      <c r="M5" s="45">
        <f t="shared" si="0"/>
        <v>1.3260000000000001</v>
      </c>
      <c r="N5" s="45">
        <f t="shared" si="0"/>
        <v>1.3260000000000001</v>
      </c>
      <c r="O5" s="45">
        <f t="shared" si="0"/>
        <v>1.3650000000000002</v>
      </c>
      <c r="P5" s="45">
        <f t="shared" si="0"/>
        <v>1.3650000000000002</v>
      </c>
    </row>
    <row r="6" spans="1:17" x14ac:dyDescent="0.35">
      <c r="A6" s="15">
        <v>2</v>
      </c>
      <c r="B6" s="38">
        <v>0</v>
      </c>
      <c r="C6" s="28">
        <v>1.1000000000000001</v>
      </c>
      <c r="D6" s="45">
        <f>D4*$C$6</f>
        <v>1.32</v>
      </c>
      <c r="E6" s="45">
        <f t="shared" ref="E6:P6" si="1">E4*$C$6</f>
        <v>1.32</v>
      </c>
      <c r="F6" s="45">
        <f t="shared" si="1"/>
        <v>1.2649999999999999</v>
      </c>
      <c r="G6" s="45">
        <f t="shared" si="1"/>
        <v>1.2100000000000002</v>
      </c>
      <c r="H6" s="45">
        <f t="shared" si="1"/>
        <v>1.1550000000000002</v>
      </c>
      <c r="I6" s="45">
        <f t="shared" si="1"/>
        <v>1.1000000000000001</v>
      </c>
      <c r="J6" s="45">
        <f t="shared" si="1"/>
        <v>1.1000000000000001</v>
      </c>
      <c r="K6" s="45">
        <f t="shared" si="1"/>
        <v>1.1000000000000001</v>
      </c>
      <c r="L6" s="45">
        <f t="shared" si="1"/>
        <v>1.1220000000000001</v>
      </c>
      <c r="M6" s="45">
        <f t="shared" si="1"/>
        <v>1.1220000000000001</v>
      </c>
      <c r="N6" s="45">
        <f t="shared" si="1"/>
        <v>1.1220000000000001</v>
      </c>
      <c r="O6" s="45">
        <f t="shared" si="1"/>
        <v>1.1550000000000002</v>
      </c>
      <c r="P6" s="45">
        <f t="shared" si="1"/>
        <v>1.1550000000000002</v>
      </c>
    </row>
    <row r="7" spans="1:17" x14ac:dyDescent="0.35">
      <c r="A7" s="15">
        <v>3</v>
      </c>
      <c r="B7" s="38">
        <v>10</v>
      </c>
      <c r="C7" s="28">
        <v>1.05</v>
      </c>
      <c r="D7" s="45">
        <f>D4*$C$7</f>
        <v>1.26</v>
      </c>
      <c r="E7" s="45">
        <f t="shared" ref="E7:P7" si="2">E4*$C$7</f>
        <v>1.26</v>
      </c>
      <c r="F7" s="45">
        <f t="shared" si="2"/>
        <v>1.2075</v>
      </c>
      <c r="G7" s="45">
        <f t="shared" si="2"/>
        <v>1.1550000000000002</v>
      </c>
      <c r="H7" s="45">
        <f t="shared" si="2"/>
        <v>1.1025</v>
      </c>
      <c r="I7" s="45">
        <f t="shared" si="2"/>
        <v>1.05</v>
      </c>
      <c r="J7" s="45">
        <f t="shared" si="2"/>
        <v>1.05</v>
      </c>
      <c r="K7" s="45">
        <f t="shared" si="2"/>
        <v>1.05</v>
      </c>
      <c r="L7" s="45">
        <f t="shared" si="2"/>
        <v>1.0710000000000002</v>
      </c>
      <c r="M7" s="45">
        <f t="shared" si="2"/>
        <v>1.0710000000000002</v>
      </c>
      <c r="N7" s="45">
        <f t="shared" si="2"/>
        <v>1.0710000000000002</v>
      </c>
      <c r="O7" s="45">
        <f t="shared" si="2"/>
        <v>1.1025</v>
      </c>
      <c r="P7" s="45">
        <f t="shared" si="2"/>
        <v>1.1025</v>
      </c>
    </row>
    <row r="8" spans="1:17" x14ac:dyDescent="0.35">
      <c r="A8" s="15">
        <v>4</v>
      </c>
      <c r="B8" s="38">
        <v>20</v>
      </c>
      <c r="C8" s="28">
        <v>1</v>
      </c>
      <c r="D8" s="45">
        <f>D4*$C$8</f>
        <v>1.2</v>
      </c>
      <c r="E8" s="45">
        <f t="shared" ref="E8:P8" si="3">E4*$C$8</f>
        <v>1.2</v>
      </c>
      <c r="F8" s="45">
        <f t="shared" si="3"/>
        <v>1.1499999999999999</v>
      </c>
      <c r="G8" s="45">
        <f t="shared" si="3"/>
        <v>1.1000000000000001</v>
      </c>
      <c r="H8" s="45">
        <f t="shared" si="3"/>
        <v>1.05</v>
      </c>
      <c r="I8" s="45">
        <f t="shared" si="3"/>
        <v>1</v>
      </c>
      <c r="J8" s="45">
        <f t="shared" si="3"/>
        <v>1</v>
      </c>
      <c r="K8" s="45">
        <f t="shared" si="3"/>
        <v>1</v>
      </c>
      <c r="L8" s="45">
        <f t="shared" si="3"/>
        <v>1.02</v>
      </c>
      <c r="M8" s="45">
        <f t="shared" si="3"/>
        <v>1.02</v>
      </c>
      <c r="N8" s="45">
        <f t="shared" si="3"/>
        <v>1.02</v>
      </c>
      <c r="O8" s="45">
        <f t="shared" si="3"/>
        <v>1.05</v>
      </c>
      <c r="P8" s="45">
        <f t="shared" si="3"/>
        <v>1.05</v>
      </c>
    </row>
    <row r="9" spans="1:17" x14ac:dyDescent="0.35">
      <c r="A9" s="15">
        <v>5</v>
      </c>
      <c r="B9" s="38">
        <v>30</v>
      </c>
      <c r="C9" s="28">
        <v>1</v>
      </c>
      <c r="D9" s="45">
        <f>D4*$C$9</f>
        <v>1.2</v>
      </c>
      <c r="E9" s="45">
        <f t="shared" ref="E9:P9" si="4">E4*$C$9</f>
        <v>1.2</v>
      </c>
      <c r="F9" s="45">
        <f t="shared" si="4"/>
        <v>1.1499999999999999</v>
      </c>
      <c r="G9" s="45">
        <f t="shared" si="4"/>
        <v>1.1000000000000001</v>
      </c>
      <c r="H9" s="45">
        <f t="shared" si="4"/>
        <v>1.05</v>
      </c>
      <c r="I9" s="45">
        <f t="shared" si="4"/>
        <v>1</v>
      </c>
      <c r="J9" s="45">
        <f t="shared" si="4"/>
        <v>1</v>
      </c>
      <c r="K9" s="45">
        <f t="shared" si="4"/>
        <v>1</v>
      </c>
      <c r="L9" s="45">
        <f t="shared" si="4"/>
        <v>1.02</v>
      </c>
      <c r="M9" s="45">
        <f t="shared" si="4"/>
        <v>1.02</v>
      </c>
      <c r="N9" s="45">
        <f t="shared" si="4"/>
        <v>1.02</v>
      </c>
      <c r="O9" s="45">
        <f t="shared" si="4"/>
        <v>1.05</v>
      </c>
      <c r="P9" s="45">
        <f t="shared" si="4"/>
        <v>1.05</v>
      </c>
    </row>
    <row r="10" spans="1:17" ht="15" thickBot="1" x14ac:dyDescent="0.4">
      <c r="A10" s="15">
        <v>6</v>
      </c>
      <c r="B10" s="39">
        <v>40</v>
      </c>
      <c r="C10" s="29">
        <v>1.1000000000000001</v>
      </c>
      <c r="D10" s="45">
        <f>D4*$C$10</f>
        <v>1.32</v>
      </c>
      <c r="E10" s="45">
        <f t="shared" ref="E10:P10" si="5">E4*$C$10</f>
        <v>1.32</v>
      </c>
      <c r="F10" s="45">
        <f t="shared" si="5"/>
        <v>1.2649999999999999</v>
      </c>
      <c r="G10" s="45">
        <f t="shared" si="5"/>
        <v>1.2100000000000002</v>
      </c>
      <c r="H10" s="45">
        <f t="shared" si="5"/>
        <v>1.1550000000000002</v>
      </c>
      <c r="I10" s="45">
        <f t="shared" si="5"/>
        <v>1.1000000000000001</v>
      </c>
      <c r="J10" s="45">
        <f t="shared" si="5"/>
        <v>1.1000000000000001</v>
      </c>
      <c r="K10" s="45">
        <f t="shared" si="5"/>
        <v>1.1000000000000001</v>
      </c>
      <c r="L10" s="45">
        <f t="shared" si="5"/>
        <v>1.1220000000000001</v>
      </c>
      <c r="M10" s="45">
        <f t="shared" si="5"/>
        <v>1.1220000000000001</v>
      </c>
      <c r="N10" s="45">
        <f t="shared" si="5"/>
        <v>1.1220000000000001</v>
      </c>
      <c r="O10" s="45">
        <f t="shared" si="5"/>
        <v>1.1550000000000002</v>
      </c>
      <c r="P10" s="45">
        <f t="shared" si="5"/>
        <v>1.1550000000000002</v>
      </c>
    </row>
    <row r="11" spans="1:17" x14ac:dyDescent="0.35">
      <c r="C11" s="33" t="s">
        <v>65</v>
      </c>
    </row>
    <row r="12" spans="1:17" x14ac:dyDescent="0.35">
      <c r="E12" s="53" t="s">
        <v>68</v>
      </c>
      <c r="F12" s="53"/>
      <c r="G12" s="53"/>
    </row>
    <row r="13" spans="1:17" x14ac:dyDescent="0.35">
      <c r="E13" s="13" t="s">
        <v>69</v>
      </c>
      <c r="F13" s="13"/>
      <c r="G13" s="11">
        <v>100</v>
      </c>
      <c r="H13" t="s">
        <v>70</v>
      </c>
    </row>
    <row r="14" spans="1:17" x14ac:dyDescent="0.35">
      <c r="E14" s="13" t="s">
        <v>75</v>
      </c>
      <c r="F14" s="43"/>
      <c r="G14" s="11">
        <v>20</v>
      </c>
      <c r="H14" t="s">
        <v>0</v>
      </c>
    </row>
    <row r="15" spans="1:17" x14ac:dyDescent="0.35">
      <c r="E15" s="14" t="s">
        <v>67</v>
      </c>
      <c r="F15" s="14"/>
      <c r="G15" s="18">
        <f>INDEX(D5:P10, LOOKUP($G$14, B5:B10, A5:A10),LOOKUP($G$13, D3:P3, D1:P1))</f>
        <v>1.05</v>
      </c>
      <c r="H15" t="s">
        <v>25</v>
      </c>
    </row>
    <row r="16" spans="1:17" x14ac:dyDescent="0.35">
      <c r="E16" s="3" t="s">
        <v>76</v>
      </c>
      <c r="F16" s="3"/>
      <c r="G16" s="2">
        <v>3.186E-3</v>
      </c>
      <c r="H16" t="s">
        <v>72</v>
      </c>
      <c r="I16" t="s">
        <v>73</v>
      </c>
    </row>
    <row r="18" spans="3:16" x14ac:dyDescent="0.35">
      <c r="C18" s="49" t="s">
        <v>74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</row>
    <row r="19" spans="3:16" x14ac:dyDescent="0.35">
      <c r="C19" s="42" t="s">
        <v>30</v>
      </c>
      <c r="D19" s="42">
        <v>5</v>
      </c>
      <c r="E19" s="42">
        <v>10</v>
      </c>
      <c r="F19" s="42">
        <v>15</v>
      </c>
      <c r="G19" s="42">
        <v>20</v>
      </c>
      <c r="H19" s="42">
        <v>30</v>
      </c>
      <c r="I19" s="42">
        <v>40</v>
      </c>
      <c r="J19" s="42">
        <v>50</v>
      </c>
      <c r="K19" s="42">
        <v>60</v>
      </c>
      <c r="L19" s="42">
        <v>70</v>
      </c>
      <c r="M19" s="42">
        <v>80</v>
      </c>
      <c r="N19" s="42">
        <v>90</v>
      </c>
      <c r="O19" s="42">
        <v>95</v>
      </c>
      <c r="P19" s="42">
        <v>100</v>
      </c>
    </row>
    <row r="20" spans="3:16" x14ac:dyDescent="0.35">
      <c r="C20" s="42">
        <v>-5</v>
      </c>
      <c r="D20" s="46">
        <f>D5*$G$16/$G$15</f>
        <v>4.7334857142857147E-3</v>
      </c>
      <c r="E20" s="46">
        <f t="shared" ref="E20:P20" si="6">E5*$G$16/$G$15</f>
        <v>4.7334857142857147E-3</v>
      </c>
      <c r="F20" s="46">
        <f t="shared" si="6"/>
        <v>4.5362571428571421E-3</v>
      </c>
      <c r="G20" s="46">
        <f t="shared" si="6"/>
        <v>4.3390285714285711E-3</v>
      </c>
      <c r="H20" s="46">
        <f t="shared" si="6"/>
        <v>4.141800000000001E-3</v>
      </c>
      <c r="I20" s="46">
        <f t="shared" si="6"/>
        <v>3.9445714285714284E-3</v>
      </c>
      <c r="J20" s="46">
        <f t="shared" si="6"/>
        <v>3.9445714285714284E-3</v>
      </c>
      <c r="K20" s="46">
        <f t="shared" si="6"/>
        <v>3.9445714285714284E-3</v>
      </c>
      <c r="L20" s="46">
        <f t="shared" si="6"/>
        <v>4.0234628571428569E-3</v>
      </c>
      <c r="M20" s="46">
        <f t="shared" si="6"/>
        <v>4.0234628571428569E-3</v>
      </c>
      <c r="N20" s="46">
        <f t="shared" si="6"/>
        <v>4.0234628571428569E-3</v>
      </c>
      <c r="O20" s="46">
        <f t="shared" si="6"/>
        <v>4.141800000000001E-3</v>
      </c>
      <c r="P20" s="46">
        <f t="shared" si="6"/>
        <v>4.141800000000001E-3</v>
      </c>
    </row>
    <row r="21" spans="3:16" x14ac:dyDescent="0.35">
      <c r="C21" s="42">
        <v>0</v>
      </c>
      <c r="D21" s="46">
        <f t="shared" ref="D21:P21" si="7">D6*$G$16/$G$15</f>
        <v>4.0052571428571427E-3</v>
      </c>
      <c r="E21" s="46">
        <f t="shared" si="7"/>
        <v>4.0052571428571427E-3</v>
      </c>
      <c r="F21" s="46">
        <f t="shared" si="7"/>
        <v>3.8383714285714281E-3</v>
      </c>
      <c r="G21" s="46">
        <f t="shared" si="7"/>
        <v>3.6714857142857147E-3</v>
      </c>
      <c r="H21" s="46">
        <f t="shared" si="7"/>
        <v>3.5046000000000005E-3</v>
      </c>
      <c r="I21" s="46">
        <f t="shared" si="7"/>
        <v>3.3377142857142859E-3</v>
      </c>
      <c r="J21" s="46">
        <f t="shared" si="7"/>
        <v>3.3377142857142859E-3</v>
      </c>
      <c r="K21" s="46">
        <f t="shared" si="7"/>
        <v>3.3377142857142859E-3</v>
      </c>
      <c r="L21" s="46">
        <f t="shared" si="7"/>
        <v>3.4044685714285715E-3</v>
      </c>
      <c r="M21" s="46">
        <f t="shared" si="7"/>
        <v>3.4044685714285715E-3</v>
      </c>
      <c r="N21" s="46">
        <f t="shared" si="7"/>
        <v>3.4044685714285715E-3</v>
      </c>
      <c r="O21" s="46">
        <f t="shared" si="7"/>
        <v>3.5046000000000005E-3</v>
      </c>
      <c r="P21" s="46">
        <f t="shared" si="7"/>
        <v>3.5046000000000005E-3</v>
      </c>
    </row>
    <row r="22" spans="3:16" x14ac:dyDescent="0.35">
      <c r="C22" s="42">
        <v>10</v>
      </c>
      <c r="D22" s="46">
        <f t="shared" ref="D22:P22" si="8">D7*$G$16/$G$15</f>
        <v>3.8231999999999997E-3</v>
      </c>
      <c r="E22" s="46">
        <f t="shared" si="8"/>
        <v>3.8231999999999997E-3</v>
      </c>
      <c r="F22" s="46">
        <f t="shared" si="8"/>
        <v>3.6638999999999999E-3</v>
      </c>
      <c r="G22" s="46">
        <f t="shared" si="8"/>
        <v>3.5046000000000005E-3</v>
      </c>
      <c r="H22" s="46">
        <f t="shared" si="8"/>
        <v>3.3452999999999998E-3</v>
      </c>
      <c r="I22" s="46">
        <f t="shared" si="8"/>
        <v>3.186E-3</v>
      </c>
      <c r="J22" s="46">
        <f t="shared" si="8"/>
        <v>3.186E-3</v>
      </c>
      <c r="K22" s="46">
        <f t="shared" si="8"/>
        <v>3.186E-3</v>
      </c>
      <c r="L22" s="46">
        <f t="shared" si="8"/>
        <v>3.2497200000000002E-3</v>
      </c>
      <c r="M22" s="46">
        <f t="shared" si="8"/>
        <v>3.2497200000000002E-3</v>
      </c>
      <c r="N22" s="46">
        <f t="shared" si="8"/>
        <v>3.2497200000000002E-3</v>
      </c>
      <c r="O22" s="46">
        <f t="shared" si="8"/>
        <v>3.3452999999999998E-3</v>
      </c>
      <c r="P22" s="46">
        <f t="shared" si="8"/>
        <v>3.3452999999999998E-3</v>
      </c>
    </row>
    <row r="23" spans="3:16" x14ac:dyDescent="0.35">
      <c r="C23" s="42">
        <v>20</v>
      </c>
      <c r="D23" s="46">
        <f t="shared" ref="D23:P23" si="9">D8*$G$16/$G$15</f>
        <v>3.6411428571428567E-3</v>
      </c>
      <c r="E23" s="46">
        <f t="shared" si="9"/>
        <v>3.6411428571428567E-3</v>
      </c>
      <c r="F23" s="46">
        <f t="shared" si="9"/>
        <v>3.4894285714285713E-3</v>
      </c>
      <c r="G23" s="46">
        <f t="shared" si="9"/>
        <v>3.3377142857142859E-3</v>
      </c>
      <c r="H23" s="46">
        <f t="shared" si="9"/>
        <v>3.186E-3</v>
      </c>
      <c r="I23" s="46">
        <f t="shared" si="9"/>
        <v>3.0342857142857142E-3</v>
      </c>
      <c r="J23" s="46">
        <f t="shared" si="9"/>
        <v>3.0342857142857142E-3</v>
      </c>
      <c r="K23" s="46">
        <f t="shared" si="9"/>
        <v>3.0342857142857142E-3</v>
      </c>
      <c r="L23" s="46">
        <f t="shared" si="9"/>
        <v>3.0949714285714285E-3</v>
      </c>
      <c r="M23" s="46">
        <f t="shared" si="9"/>
        <v>3.0949714285714285E-3</v>
      </c>
      <c r="N23" s="46">
        <f t="shared" si="9"/>
        <v>3.0949714285714285E-3</v>
      </c>
      <c r="O23" s="46">
        <f t="shared" si="9"/>
        <v>3.186E-3</v>
      </c>
      <c r="P23" s="46">
        <f t="shared" si="9"/>
        <v>3.186E-3</v>
      </c>
    </row>
    <row r="24" spans="3:16" x14ac:dyDescent="0.35">
      <c r="C24" s="42">
        <v>30</v>
      </c>
      <c r="D24" s="46">
        <f t="shared" ref="D24:P24" si="10">D9*$G$16/$G$15</f>
        <v>3.6411428571428567E-3</v>
      </c>
      <c r="E24" s="46">
        <f t="shared" si="10"/>
        <v>3.6411428571428567E-3</v>
      </c>
      <c r="F24" s="46">
        <f t="shared" si="10"/>
        <v>3.4894285714285713E-3</v>
      </c>
      <c r="G24" s="46">
        <f t="shared" si="10"/>
        <v>3.3377142857142859E-3</v>
      </c>
      <c r="H24" s="46">
        <f t="shared" si="10"/>
        <v>3.186E-3</v>
      </c>
      <c r="I24" s="46">
        <f t="shared" si="10"/>
        <v>3.0342857142857142E-3</v>
      </c>
      <c r="J24" s="46">
        <f t="shared" si="10"/>
        <v>3.0342857142857142E-3</v>
      </c>
      <c r="K24" s="46">
        <f t="shared" si="10"/>
        <v>3.0342857142857142E-3</v>
      </c>
      <c r="L24" s="46">
        <f t="shared" si="10"/>
        <v>3.0949714285714285E-3</v>
      </c>
      <c r="M24" s="46">
        <f t="shared" si="10"/>
        <v>3.0949714285714285E-3</v>
      </c>
      <c r="N24" s="46">
        <f t="shared" si="10"/>
        <v>3.0949714285714285E-3</v>
      </c>
      <c r="O24" s="46">
        <f t="shared" si="10"/>
        <v>3.186E-3</v>
      </c>
      <c r="P24" s="46">
        <f t="shared" si="10"/>
        <v>3.186E-3</v>
      </c>
    </row>
    <row r="25" spans="3:16" x14ac:dyDescent="0.35">
      <c r="C25" s="42">
        <v>40</v>
      </c>
      <c r="D25" s="46">
        <f t="shared" ref="D25:P25" si="11">D10*$G$16/$G$15</f>
        <v>4.0052571428571427E-3</v>
      </c>
      <c r="E25" s="46">
        <f t="shared" si="11"/>
        <v>4.0052571428571427E-3</v>
      </c>
      <c r="F25" s="46">
        <f t="shared" si="11"/>
        <v>3.8383714285714281E-3</v>
      </c>
      <c r="G25" s="46">
        <f t="shared" si="11"/>
        <v>3.6714857142857147E-3</v>
      </c>
      <c r="H25" s="46">
        <f t="shared" si="11"/>
        <v>3.5046000000000005E-3</v>
      </c>
      <c r="I25" s="46">
        <f t="shared" si="11"/>
        <v>3.3377142857142859E-3</v>
      </c>
      <c r="J25" s="46">
        <f t="shared" si="11"/>
        <v>3.3377142857142859E-3</v>
      </c>
      <c r="K25" s="46">
        <f t="shared" si="11"/>
        <v>3.3377142857142859E-3</v>
      </c>
      <c r="L25" s="46">
        <f t="shared" si="11"/>
        <v>3.4044685714285715E-3</v>
      </c>
      <c r="M25" s="46">
        <f t="shared" si="11"/>
        <v>3.4044685714285715E-3</v>
      </c>
      <c r="N25" s="46">
        <f t="shared" si="11"/>
        <v>3.4044685714285715E-3</v>
      </c>
      <c r="O25" s="46">
        <f t="shared" si="11"/>
        <v>3.5046000000000005E-3</v>
      </c>
      <c r="P25" s="46">
        <f t="shared" si="11"/>
        <v>3.5046000000000005E-3</v>
      </c>
    </row>
  </sheetData>
  <mergeCells count="3">
    <mergeCell ref="C2:P2"/>
    <mergeCell ref="E12:G12"/>
    <mergeCell ref="C18:P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225"/>
  <sheetViews>
    <sheetView zoomScale="85" zoomScaleNormal="85" workbookViewId="0">
      <selection activeCell="J21" sqref="J20:J21"/>
    </sheetView>
  </sheetViews>
  <sheetFormatPr defaultRowHeight="14.5" x14ac:dyDescent="0.35"/>
  <cols>
    <col min="1" max="1" width="27.453125" customWidth="1"/>
    <col min="2" max="3" width="13" customWidth="1"/>
    <col min="4" max="4" width="11.08984375" customWidth="1"/>
    <col min="5" max="5" width="8.54296875" customWidth="1"/>
    <col min="6" max="6" width="9.81640625" customWidth="1"/>
    <col min="8" max="8" width="10.453125" customWidth="1"/>
    <col min="10" max="10" width="15.08984375" customWidth="1"/>
    <col min="11" max="11" width="12.90625" customWidth="1"/>
    <col min="17" max="17" width="10.81640625" customWidth="1"/>
    <col min="18" max="18" width="8.6328125" customWidth="1"/>
    <col min="19" max="19" width="11.453125" customWidth="1"/>
    <col min="20" max="20" width="11.54296875" customWidth="1"/>
    <col min="23" max="23" width="10.1796875" customWidth="1"/>
    <col min="24" max="24" width="19" customWidth="1"/>
    <col min="26" max="26" width="14.54296875" customWidth="1"/>
  </cols>
  <sheetData>
    <row r="1" spans="1:23" x14ac:dyDescent="0.35">
      <c r="A1" s="55" t="s">
        <v>77</v>
      </c>
      <c r="B1" s="56"/>
      <c r="C1" s="47">
        <v>3.186E-3</v>
      </c>
      <c r="D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5">
      <c r="F2" s="6" t="s">
        <v>19</v>
      </c>
    </row>
    <row r="3" spans="1:23" x14ac:dyDescent="0.35">
      <c r="A3" s="57" t="s">
        <v>17</v>
      </c>
      <c r="B3" s="57"/>
      <c r="C3" s="57"/>
      <c r="F3" t="s">
        <v>20</v>
      </c>
    </row>
    <row r="4" spans="1:23" x14ac:dyDescent="0.35">
      <c r="A4" s="4" t="s">
        <v>32</v>
      </c>
      <c r="B4" s="20">
        <v>2.1160000000000002E-2</v>
      </c>
      <c r="C4" s="12" t="s">
        <v>15</v>
      </c>
      <c r="F4" t="s">
        <v>21</v>
      </c>
    </row>
    <row r="5" spans="1:23" x14ac:dyDescent="0.35">
      <c r="A5" s="4" t="s">
        <v>27</v>
      </c>
      <c r="B5" s="20">
        <v>30</v>
      </c>
      <c r="C5" s="12" t="s">
        <v>25</v>
      </c>
      <c r="F5" t="s">
        <v>26</v>
      </c>
    </row>
    <row r="6" spans="1:23" x14ac:dyDescent="0.35">
      <c r="F6" t="s">
        <v>53</v>
      </c>
    </row>
    <row r="7" spans="1:23" x14ac:dyDescent="0.35">
      <c r="A7" s="57" t="s">
        <v>18</v>
      </c>
      <c r="B7" s="57"/>
      <c r="C7" s="57"/>
      <c r="F7" t="s">
        <v>28</v>
      </c>
    </row>
    <row r="8" spans="1:23" ht="15" thickBot="1" x14ac:dyDescent="0.4">
      <c r="A8" s="4" t="s">
        <v>22</v>
      </c>
      <c r="B8" s="24">
        <v>2721.6</v>
      </c>
      <c r="C8" s="12" t="s">
        <v>24</v>
      </c>
      <c r="F8" t="s">
        <v>56</v>
      </c>
    </row>
    <row r="9" spans="1:23" ht="15" thickBot="1" x14ac:dyDescent="0.4">
      <c r="A9" s="10" t="s">
        <v>23</v>
      </c>
      <c r="B9" s="26">
        <v>0.2</v>
      </c>
      <c r="C9" s="23" t="s">
        <v>25</v>
      </c>
      <c r="F9" t="s">
        <v>50</v>
      </c>
    </row>
    <row r="10" spans="1:23" x14ac:dyDescent="0.35">
      <c r="T10" s="54"/>
      <c r="U10" s="54"/>
    </row>
    <row r="11" spans="1:23" x14ac:dyDescent="0.35">
      <c r="A11" s="48" t="s">
        <v>47</v>
      </c>
      <c r="B11" s="48"/>
      <c r="C11" s="48"/>
    </row>
    <row r="12" spans="1:23" x14ac:dyDescent="0.35">
      <c r="A12" t="s">
        <v>57</v>
      </c>
      <c r="B12" s="2">
        <v>540</v>
      </c>
      <c r="C12" t="s">
        <v>16</v>
      </c>
    </row>
    <row r="13" spans="1:23" x14ac:dyDescent="0.35">
      <c r="A13" t="s">
        <v>59</v>
      </c>
      <c r="B13" s="2">
        <v>120</v>
      </c>
      <c r="C13" t="s">
        <v>14</v>
      </c>
    </row>
    <row r="14" spans="1:23" x14ac:dyDescent="0.35">
      <c r="A14" t="s">
        <v>58</v>
      </c>
      <c r="B14" s="2">
        <v>55</v>
      </c>
      <c r="C14" t="s">
        <v>0</v>
      </c>
    </row>
    <row r="15" spans="1:23" x14ac:dyDescent="0.35">
      <c r="A15" t="s">
        <v>31</v>
      </c>
      <c r="B15" s="2">
        <v>0.12196</v>
      </c>
      <c r="C15" t="s">
        <v>15</v>
      </c>
    </row>
    <row r="16" spans="1:23" x14ac:dyDescent="0.35">
      <c r="A16" t="s">
        <v>62</v>
      </c>
      <c r="B16" s="2">
        <v>30</v>
      </c>
      <c r="C16" t="s">
        <v>25</v>
      </c>
    </row>
    <row r="18" spans="1:4" x14ac:dyDescent="0.35">
      <c r="A18" s="49" t="s">
        <v>48</v>
      </c>
      <c r="B18" s="49"/>
      <c r="C18" s="49"/>
      <c r="D18" s="9"/>
    </row>
    <row r="19" spans="1:4" x14ac:dyDescent="0.35">
      <c r="A19" s="8" t="s">
        <v>52</v>
      </c>
      <c r="B19" s="7">
        <v>5</v>
      </c>
      <c r="C19" s="25" t="s">
        <v>14</v>
      </c>
    </row>
    <row r="20" spans="1:4" x14ac:dyDescent="0.35">
      <c r="A20" s="8" t="s">
        <v>55</v>
      </c>
      <c r="B20" s="8">
        <f>$B$12^2*$C$1</f>
        <v>929.0376</v>
      </c>
      <c r="C20" t="s">
        <v>46</v>
      </c>
    </row>
    <row r="22" spans="1:4" x14ac:dyDescent="0.35">
      <c r="A22" s="7" t="s">
        <v>61</v>
      </c>
      <c r="B22" s="18">
        <f>VLOOKUP(B13, A25:C225, 3, FALSE)</f>
        <v>57.947129271275713</v>
      </c>
      <c r="C22" t="s">
        <v>60</v>
      </c>
    </row>
    <row r="24" spans="1:4" x14ac:dyDescent="0.35">
      <c r="A24" s="5" t="s">
        <v>49</v>
      </c>
      <c r="B24" s="5" t="s">
        <v>54</v>
      </c>
      <c r="C24" s="5" t="s">
        <v>51</v>
      </c>
    </row>
    <row r="25" spans="1:4" x14ac:dyDescent="0.35">
      <c r="A25" s="21">
        <v>0</v>
      </c>
      <c r="B25" s="21">
        <f t="shared" ref="B25:B88" si="0">$B$16*$B$15*(C25-20)</f>
        <v>0</v>
      </c>
      <c r="C25" s="21">
        <v>20</v>
      </c>
    </row>
    <row r="26" spans="1:4" x14ac:dyDescent="0.35">
      <c r="A26" s="21">
        <f t="shared" ref="A26:A57" si="1">A25+$B$19</f>
        <v>5</v>
      </c>
      <c r="B26" s="21">
        <f t="shared" si="0"/>
        <v>6.2447875714285734</v>
      </c>
      <c r="C26" s="21">
        <f t="shared" ref="C26:C57" si="2">(($B$20-B25)/($B$8*$B$9))+C25</f>
        <v>21.706785714285715</v>
      </c>
    </row>
    <row r="27" spans="1:4" x14ac:dyDescent="0.35">
      <c r="A27" s="21">
        <f t="shared" si="1"/>
        <v>10</v>
      </c>
      <c r="B27" s="21">
        <f t="shared" si="0"/>
        <v>12.447599046505101</v>
      </c>
      <c r="C27" s="21">
        <f t="shared" si="2"/>
        <v>23.402098788265306</v>
      </c>
    </row>
    <row r="28" spans="1:4" x14ac:dyDescent="0.35">
      <c r="A28" s="21">
        <f t="shared" si="1"/>
        <v>15</v>
      </c>
      <c r="B28" s="21">
        <f t="shared" si="0"/>
        <v>18.608716579369307</v>
      </c>
      <c r="C28" s="21">
        <f t="shared" si="2"/>
        <v>25.086016338517904</v>
      </c>
    </row>
    <row r="29" spans="1:4" x14ac:dyDescent="0.35">
      <c r="A29" s="21">
        <f t="shared" si="1"/>
        <v>20</v>
      </c>
      <c r="B29" s="21">
        <f t="shared" si="0"/>
        <v>24.728420427582503</v>
      </c>
      <c r="C29" s="21">
        <f t="shared" si="2"/>
        <v>26.758614963261863</v>
      </c>
    </row>
    <row r="30" spans="1:4" x14ac:dyDescent="0.35">
      <c r="A30" s="21">
        <f t="shared" si="1"/>
        <v>25</v>
      </c>
      <c r="B30" s="21">
        <f t="shared" si="0"/>
        <v>30.806988964875934</v>
      </c>
      <c r="C30" s="21">
        <f t="shared" si="2"/>
        <v>28.419970745839056</v>
      </c>
    </row>
    <row r="31" spans="1:4" x14ac:dyDescent="0.35">
      <c r="A31" s="21">
        <f t="shared" si="1"/>
        <v>30</v>
      </c>
      <c r="B31" s="21">
        <f t="shared" si="0"/>
        <v>36.844698693813534</v>
      </c>
      <c r="C31" s="21">
        <f t="shared" si="2"/>
        <v>30.070159258175778</v>
      </c>
    </row>
    <row r="32" spans="1:4" x14ac:dyDescent="0.35">
      <c r="A32" s="21">
        <f t="shared" si="1"/>
        <v>35</v>
      </c>
      <c r="B32" s="21">
        <f t="shared" si="0"/>
        <v>42.841824258369449</v>
      </c>
      <c r="C32" s="21">
        <f t="shared" si="2"/>
        <v>31.70925556422036</v>
      </c>
    </row>
    <row r="33" spans="1:3" x14ac:dyDescent="0.35">
      <c r="A33" s="21">
        <f t="shared" si="1"/>
        <v>40</v>
      </c>
      <c r="B33" s="21">
        <f t="shared" si="0"/>
        <v>48.798638456421102</v>
      </c>
      <c r="C33" s="21">
        <f t="shared" si="2"/>
        <v>33.337334223357686</v>
      </c>
    </row>
    <row r="34" spans="1:3" x14ac:dyDescent="0.35">
      <c r="A34" s="21">
        <f t="shared" si="1"/>
        <v>45</v>
      </c>
      <c r="B34" s="21">
        <f t="shared" si="0"/>
        <v>54.715412252158252</v>
      </c>
      <c r="C34" s="21">
        <f t="shared" si="2"/>
        <v>34.95446929380077</v>
      </c>
    </row>
    <row r="35" spans="1:3" x14ac:dyDescent="0.35">
      <c r="A35" s="21">
        <f t="shared" si="1"/>
        <v>50</v>
      </c>
      <c r="B35" s="21">
        <f t="shared" si="0"/>
        <v>60.592414788408625</v>
      </c>
      <c r="C35" s="21">
        <f t="shared" si="2"/>
        <v>36.560734335959502</v>
      </c>
    </row>
    <row r="36" spans="1:3" x14ac:dyDescent="0.35">
      <c r="A36" s="21">
        <f t="shared" si="1"/>
        <v>55</v>
      </c>
      <c r="B36" s="21">
        <f t="shared" si="0"/>
        <v>66.429913398880714</v>
      </c>
      <c r="C36" s="21">
        <f t="shared" si="2"/>
        <v>38.156202415786794</v>
      </c>
    </row>
    <row r="37" spans="1:3" x14ac:dyDescent="0.35">
      <c r="A37" s="21">
        <f t="shared" si="1"/>
        <v>60</v>
      </c>
      <c r="B37" s="21">
        <f t="shared" si="0"/>
        <v>72.228173620324299</v>
      </c>
      <c r="C37" s="21">
        <f t="shared" si="2"/>
        <v>39.740946108102193</v>
      </c>
    </row>
    <row r="38" spans="1:3" x14ac:dyDescent="0.35">
      <c r="A38" s="21">
        <f t="shared" si="1"/>
        <v>65</v>
      </c>
      <c r="B38" s="21">
        <f t="shared" si="0"/>
        <v>77.987459204609209</v>
      </c>
      <c r="C38" s="21">
        <f t="shared" si="2"/>
        <v>41.315037499893194</v>
      </c>
    </row>
    <row r="39" spans="1:3" x14ac:dyDescent="0.35">
      <c r="A39" s="21">
        <f t="shared" si="1"/>
        <v>70</v>
      </c>
      <c r="B39" s="21">
        <f t="shared" si="0"/>
        <v>83.708032130722842</v>
      </c>
      <c r="C39" s="21">
        <f t="shared" si="2"/>
        <v>42.878548193594305</v>
      </c>
    </row>
    <row r="40" spans="1:3" x14ac:dyDescent="0.35">
      <c r="A40" s="21">
        <f t="shared" si="1"/>
        <v>75</v>
      </c>
      <c r="B40" s="21">
        <f t="shared" si="0"/>
        <v>89.390152616687175</v>
      </c>
      <c r="C40" s="21">
        <f t="shared" si="2"/>
        <v>44.431549310344153</v>
      </c>
    </row>
    <row r="41" spans="1:3" x14ac:dyDescent="0.35">
      <c r="A41" s="21">
        <f t="shared" si="1"/>
        <v>80</v>
      </c>
      <c r="B41" s="21">
        <f t="shared" si="0"/>
        <v>95.034079131395572</v>
      </c>
      <c r="C41" s="21">
        <f t="shared" si="2"/>
        <v>45.974111493220612</v>
      </c>
    </row>
    <row r="42" spans="1:3" x14ac:dyDescent="0.35">
      <c r="A42" s="21">
        <f t="shared" si="1"/>
        <v>85</v>
      </c>
      <c r="B42" s="21">
        <f t="shared" si="0"/>
        <v>100.64006840636995</v>
      </c>
      <c r="C42" s="21">
        <f t="shared" si="2"/>
        <v>47.506304910454233</v>
      </c>
    </row>
    <row r="43" spans="1:3" x14ac:dyDescent="0.35">
      <c r="A43" s="21">
        <f t="shared" si="1"/>
        <v>90</v>
      </c>
      <c r="B43" s="21">
        <f t="shared" si="0"/>
        <v>106.20837544743911</v>
      </c>
      <c r="C43" s="21">
        <f t="shared" si="2"/>
        <v>49.02819925862007</v>
      </c>
    </row>
    <row r="44" spans="1:3" x14ac:dyDescent="0.35">
      <c r="A44" s="21">
        <f t="shared" si="1"/>
        <v>95</v>
      </c>
      <c r="B44" s="21">
        <f t="shared" si="0"/>
        <v>111.73925354633849</v>
      </c>
      <c r="C44" s="21">
        <f t="shared" si="2"/>
        <v>50.53986376580805</v>
      </c>
    </row>
    <row r="45" spans="1:3" x14ac:dyDescent="0.35">
      <c r="A45" s="21">
        <f t="shared" si="1"/>
        <v>100</v>
      </c>
      <c r="B45" s="21">
        <f t="shared" si="0"/>
        <v>117.23295429223181</v>
      </c>
      <c r="C45" s="21">
        <f t="shared" si="2"/>
        <v>52.041367194772008</v>
      </c>
    </row>
    <row r="46" spans="1:3" x14ac:dyDescent="0.35">
      <c r="A46" s="21">
        <f t="shared" si="1"/>
        <v>105</v>
      </c>
      <c r="B46" s="21">
        <f t="shared" si="0"/>
        <v>122.68972758315552</v>
      </c>
      <c r="C46" s="21">
        <f t="shared" si="2"/>
        <v>53.532777846057591</v>
      </c>
    </row>
    <row r="47" spans="1:3" x14ac:dyDescent="0.35">
      <c r="A47" s="21">
        <f t="shared" si="1"/>
        <v>110</v>
      </c>
      <c r="B47" s="21">
        <f t="shared" si="0"/>
        <v>128.10982163738603</v>
      </c>
      <c r="C47" s="21">
        <f t="shared" si="2"/>
        <v>55.014163561109115</v>
      </c>
    </row>
    <row r="48" spans="1:3" x14ac:dyDescent="0.35">
      <c r="A48" s="21">
        <f t="shared" si="1"/>
        <v>115</v>
      </c>
      <c r="B48" s="21">
        <f t="shared" si="0"/>
        <v>133.49348300473085</v>
      </c>
      <c r="C48" s="21">
        <f t="shared" si="2"/>
        <v>56.48559172535554</v>
      </c>
    </row>
    <row r="49" spans="1:3" x14ac:dyDescent="0.35">
      <c r="A49" s="21">
        <f t="shared" si="1"/>
        <v>120</v>
      </c>
      <c r="B49" s="21">
        <f t="shared" si="0"/>
        <v>138.84095657774358</v>
      </c>
      <c r="C49" s="21">
        <f t="shared" si="2"/>
        <v>57.947129271275713</v>
      </c>
    </row>
    <row r="50" spans="1:3" x14ac:dyDescent="0.35">
      <c r="A50" s="21">
        <f t="shared" si="1"/>
        <v>125</v>
      </c>
      <c r="B50" s="21">
        <f t="shared" si="0"/>
        <v>144.15248560286363</v>
      </c>
      <c r="C50" s="21">
        <f t="shared" si="2"/>
        <v>59.398842681443</v>
      </c>
    </row>
    <row r="51" spans="1:3" x14ac:dyDescent="0.35">
      <c r="A51" s="21">
        <f t="shared" si="1"/>
        <v>130</v>
      </c>
      <c r="B51" s="21">
        <f t="shared" si="0"/>
        <v>149.42831169148107</v>
      </c>
      <c r="C51" s="21">
        <f t="shared" si="2"/>
        <v>60.840797991549437</v>
      </c>
    </row>
    <row r="52" spans="1:3" x14ac:dyDescent="0.35">
      <c r="A52" s="21">
        <f t="shared" si="1"/>
        <v>135</v>
      </c>
      <c r="B52" s="21">
        <f t="shared" si="0"/>
        <v>154.66867483092702</v>
      </c>
      <c r="C52" s="21">
        <f t="shared" si="2"/>
        <v>62.273060793409591</v>
      </c>
    </row>
    <row r="53" spans="1:3" x14ac:dyDescent="0.35">
      <c r="A53" s="21">
        <f t="shared" si="1"/>
        <v>140</v>
      </c>
      <c r="B53" s="21">
        <f t="shared" si="0"/>
        <v>159.87381339539019</v>
      </c>
      <c r="C53" s="21">
        <f t="shared" si="2"/>
        <v>63.69569623794419</v>
      </c>
    </row>
    <row r="54" spans="1:3" x14ac:dyDescent="0.35">
      <c r="A54" s="21">
        <f t="shared" si="1"/>
        <v>145</v>
      </c>
      <c r="B54" s="21">
        <f t="shared" si="0"/>
        <v>165.04396415676024</v>
      </c>
      <c r="C54" s="21">
        <f t="shared" si="2"/>
        <v>65.10876903814372</v>
      </c>
    </row>
    <row r="55" spans="1:3" x14ac:dyDescent="0.35">
      <c r="A55" s="21">
        <f t="shared" si="1"/>
        <v>150</v>
      </c>
      <c r="B55" s="21">
        <f t="shared" si="0"/>
        <v>170.17936229539788</v>
      </c>
      <c r="C55" s="21">
        <f t="shared" si="2"/>
        <v>66.512343472012105</v>
      </c>
    </row>
    <row r="56" spans="1:3" x14ac:dyDescent="0.35">
      <c r="A56" s="21">
        <f t="shared" si="1"/>
        <v>155</v>
      </c>
      <c r="B56" s="21">
        <f t="shared" si="0"/>
        <v>175.2802414108329</v>
      </c>
      <c r="C56" s="21">
        <f t="shared" si="2"/>
        <v>67.906483385490574</v>
      </c>
    </row>
    <row r="57" spans="1:3" x14ac:dyDescent="0.35">
      <c r="A57" s="21">
        <f t="shared" si="1"/>
        <v>160</v>
      </c>
      <c r="B57" s="21">
        <f t="shared" si="0"/>
        <v>180.34683353239012</v>
      </c>
      <c r="C57" s="21">
        <f t="shared" si="2"/>
        <v>69.291252195361906</v>
      </c>
    </row>
    <row r="58" spans="1:3" x14ac:dyDescent="0.35">
      <c r="A58" s="21">
        <f t="shared" ref="A58:A89" si="3">A57+$B$19</f>
        <v>165</v>
      </c>
      <c r="B58" s="21">
        <f t="shared" si="0"/>
        <v>185.37936912974408</v>
      </c>
      <c r="C58" s="21">
        <f t="shared" ref="C58:C89" si="4">(($B$20-B57)/($B$8*$B$9))+C57</f>
        <v>70.666712892135152</v>
      </c>
    </row>
    <row r="59" spans="1:3" x14ac:dyDescent="0.35">
      <c r="A59" s="21">
        <f t="shared" si="3"/>
        <v>170</v>
      </c>
      <c r="B59" s="21">
        <f t="shared" si="0"/>
        <v>190.37807712340239</v>
      </c>
      <c r="C59" s="21">
        <f t="shared" si="4"/>
        <v>72.032928042910896</v>
      </c>
    </row>
    <row r="60" spans="1:3" x14ac:dyDescent="0.35">
      <c r="A60" s="21">
        <f t="shared" si="3"/>
        <v>175</v>
      </c>
      <c r="B60" s="21">
        <f t="shared" si="0"/>
        <v>195.34318489511918</v>
      </c>
      <c r="C60" s="21">
        <f t="shared" si="4"/>
        <v>73.389959794227394</v>
      </c>
    </row>
    <row r="61" spans="1:3" x14ac:dyDescent="0.35">
      <c r="A61" s="21">
        <f t="shared" si="3"/>
        <v>180</v>
      </c>
      <c r="B61" s="21">
        <f t="shared" si="0"/>
        <v>200.27491829823819</v>
      </c>
      <c r="C61" s="21">
        <f t="shared" si="4"/>
        <v>74.737869874887451</v>
      </c>
    </row>
    <row r="62" spans="1:3" x14ac:dyDescent="0.35">
      <c r="A62" s="21">
        <f t="shared" si="3"/>
        <v>185</v>
      </c>
      <c r="B62" s="21">
        <f t="shared" si="0"/>
        <v>205.17350166796629</v>
      </c>
      <c r="C62" s="21">
        <f t="shared" si="4"/>
        <v>76.076719598766346</v>
      </c>
    </row>
    <row r="63" spans="1:3" x14ac:dyDescent="0.35">
      <c r="A63" s="21">
        <f t="shared" si="3"/>
        <v>190</v>
      </c>
      <c r="B63" s="21">
        <f t="shared" si="0"/>
        <v>210.03915783157825</v>
      </c>
      <c r="C63" s="21">
        <f t="shared" si="4"/>
        <v>77.406569867600922</v>
      </c>
    </row>
    <row r="64" spans="1:3" x14ac:dyDescent="0.35">
      <c r="A64" s="21">
        <f t="shared" si="3"/>
        <v>195</v>
      </c>
      <c r="B64" s="21">
        <f t="shared" si="0"/>
        <v>214.87210811855249</v>
      </c>
      <c r="C64" s="21">
        <f t="shared" si="4"/>
        <v>78.727481173759841</v>
      </c>
    </row>
    <row r="65" spans="1:3" x14ac:dyDescent="0.35">
      <c r="A65" s="21">
        <f t="shared" si="3"/>
        <v>200</v>
      </c>
      <c r="B65" s="21">
        <f t="shared" si="0"/>
        <v>219.67257237063919</v>
      </c>
      <c r="C65" s="21">
        <f t="shared" si="4"/>
        <v>80.039513602995299</v>
      </c>
    </row>
    <row r="66" spans="1:3" x14ac:dyDescent="0.35">
      <c r="A66" s="21">
        <f t="shared" si="3"/>
        <v>205</v>
      </c>
      <c r="B66" s="21">
        <f t="shared" si="0"/>
        <v>224.44076895186038</v>
      </c>
      <c r="C66" s="21">
        <f t="shared" si="4"/>
        <v>81.34272683717623</v>
      </c>
    </row>
    <row r="67" spans="1:3" x14ac:dyDescent="0.35">
      <c r="A67" s="21">
        <f t="shared" si="3"/>
        <v>210</v>
      </c>
      <c r="B67" s="21">
        <f t="shared" si="0"/>
        <v>229.17691475844279</v>
      </c>
      <c r="C67" s="21">
        <f t="shared" si="4"/>
        <v>82.637180157003058</v>
      </c>
    </row>
    <row r="68" spans="1:3" x14ac:dyDescent="0.35">
      <c r="A68" s="21">
        <f t="shared" si="3"/>
        <v>215</v>
      </c>
      <c r="B68" s="21">
        <f t="shared" si="0"/>
        <v>233.8812252286842</v>
      </c>
      <c r="C68" s="21">
        <f t="shared" si="4"/>
        <v>83.92293244470433</v>
      </c>
    </row>
    <row r="69" spans="1:3" x14ac:dyDescent="0.35">
      <c r="A69" s="21">
        <f t="shared" si="3"/>
        <v>220</v>
      </c>
      <c r="B69" s="21">
        <f t="shared" si="0"/>
        <v>238.55391435275328</v>
      </c>
      <c r="C69" s="21">
        <f t="shared" si="4"/>
        <v>85.200042186715123</v>
      </c>
    </row>
    <row r="70" spans="1:3" x14ac:dyDescent="0.35">
      <c r="A70" s="21">
        <f t="shared" si="3"/>
        <v>225</v>
      </c>
      <c r="B70" s="21">
        <f t="shared" si="0"/>
        <v>243.19519468242356</v>
      </c>
      <c r="C70" s="21">
        <f t="shared" si="4"/>
        <v>86.468567476337483</v>
      </c>
    </row>
    <row r="71" spans="1:3" x14ac:dyDescent="0.35">
      <c r="A71" s="21">
        <f t="shared" si="3"/>
        <v>230</v>
      </c>
      <c r="B71" s="21">
        <f t="shared" si="0"/>
        <v>247.80527734074209</v>
      </c>
      <c r="C71" s="21">
        <f t="shared" si="4"/>
        <v>87.728566016382999</v>
      </c>
    </row>
    <row r="72" spans="1:3" x14ac:dyDescent="0.35">
      <c r="A72" s="21">
        <f t="shared" si="3"/>
        <v>235</v>
      </c>
      <c r="B72" s="21">
        <f t="shared" si="0"/>
        <v>252.38437203163289</v>
      </c>
      <c r="C72" s="21">
        <f t="shared" si="4"/>
        <v>88.980095121797561</v>
      </c>
    </row>
    <row r="73" spans="1:3" x14ac:dyDescent="0.35">
      <c r="A73" s="21">
        <f t="shared" si="3"/>
        <v>240</v>
      </c>
      <c r="B73" s="21">
        <f t="shared" si="0"/>
        <v>256.93268704943614</v>
      </c>
      <c r="C73" s="21">
        <f t="shared" si="4"/>
        <v>90.223211722268545</v>
      </c>
    </row>
    <row r="74" spans="1:3" x14ac:dyDescent="0.35">
      <c r="A74" s="21">
        <f t="shared" si="3"/>
        <v>245</v>
      </c>
      <c r="B74" s="21">
        <f t="shared" si="0"/>
        <v>261.45042928838296</v>
      </c>
      <c r="C74" s="21">
        <f t="shared" si="4"/>
        <v>91.45797236481441</v>
      </c>
    </row>
    <row r="75" spans="1:3" x14ac:dyDescent="0.35">
      <c r="A75" s="21">
        <f t="shared" si="3"/>
        <v>250</v>
      </c>
      <c r="B75" s="21">
        <f t="shared" si="0"/>
        <v>265.93780425200669</v>
      </c>
      <c r="C75" s="21">
        <f t="shared" si="4"/>
        <v>92.684433216356922</v>
      </c>
    </row>
    <row r="76" spans="1:3" x14ac:dyDescent="0.35">
      <c r="A76" s="21">
        <f t="shared" si="3"/>
        <v>255</v>
      </c>
      <c r="B76" s="21">
        <f t="shared" si="0"/>
        <v>270.39501606249092</v>
      </c>
      <c r="C76" s="21">
        <f t="shared" si="4"/>
        <v>93.902650066276081</v>
      </c>
    </row>
    <row r="77" spans="1:3" x14ac:dyDescent="0.35">
      <c r="A77" s="21">
        <f t="shared" si="3"/>
        <v>260</v>
      </c>
      <c r="B77" s="21">
        <f t="shared" si="0"/>
        <v>274.82226746995445</v>
      </c>
      <c r="C77" s="21">
        <f t="shared" si="4"/>
        <v>95.112678328947865</v>
      </c>
    </row>
    <row r="78" spans="1:3" x14ac:dyDescent="0.35">
      <c r="A78" s="21">
        <f t="shared" si="3"/>
        <v>265</v>
      </c>
      <c r="B78" s="21">
        <f t="shared" si="0"/>
        <v>279.21975986167428</v>
      </c>
      <c r="C78" s="21">
        <f t="shared" si="4"/>
        <v>96.314573046264968</v>
      </c>
    </row>
    <row r="79" spans="1:3" x14ac:dyDescent="0.35">
      <c r="A79" s="21">
        <f t="shared" si="3"/>
        <v>270</v>
      </c>
      <c r="B79" s="21">
        <f t="shared" si="0"/>
        <v>283.58769327124605</v>
      </c>
      <c r="C79" s="21">
        <f t="shared" si="4"/>
        <v>97.508388890140495</v>
      </c>
    </row>
    <row r="80" spans="1:3" x14ac:dyDescent="0.35">
      <c r="A80" s="21">
        <f t="shared" si="3"/>
        <v>275</v>
      </c>
      <c r="B80" s="21">
        <f t="shared" si="0"/>
        <v>287.92626638768337</v>
      </c>
      <c r="C80" s="21">
        <f t="shared" si="4"/>
        <v>98.694180164994904</v>
      </c>
    </row>
    <row r="81" spans="1:3" x14ac:dyDescent="0.35">
      <c r="A81" s="21">
        <f t="shared" si="3"/>
        <v>280</v>
      </c>
      <c r="B81" s="21">
        <f t="shared" si="0"/>
        <v>292.23567656445567</v>
      </c>
      <c r="C81" s="21">
        <f t="shared" si="4"/>
        <v>99.872000810226226</v>
      </c>
    </row>
    <row r="82" spans="1:3" x14ac:dyDescent="0.35">
      <c r="A82" s="21">
        <f t="shared" si="3"/>
        <v>285</v>
      </c>
      <c r="B82" s="21">
        <f t="shared" si="0"/>
        <v>296.51611982846578</v>
      </c>
      <c r="C82" s="21">
        <f t="shared" si="4"/>
        <v>101.04190440266366</v>
      </c>
    </row>
    <row r="83" spans="1:3" x14ac:dyDescent="0.35">
      <c r="A83" s="21">
        <f t="shared" si="3"/>
        <v>290</v>
      </c>
      <c r="B83" s="21">
        <f t="shared" si="0"/>
        <v>300.76779088896626</v>
      </c>
      <c r="C83" s="21">
        <f t="shared" si="4"/>
        <v>102.20394415900466</v>
      </c>
    </row>
    <row r="84" spans="1:3" x14ac:dyDescent="0.35">
      <c r="A84" s="21">
        <f t="shared" si="3"/>
        <v>295</v>
      </c>
      <c r="B84" s="21">
        <f t="shared" si="0"/>
        <v>304.99088314641676</v>
      </c>
      <c r="C84" s="21">
        <f t="shared" si="4"/>
        <v>103.3581729382357</v>
      </c>
    </row>
    <row r="85" spans="1:3" x14ac:dyDescent="0.35">
      <c r="A85" s="21">
        <f t="shared" si="3"/>
        <v>300</v>
      </c>
      <c r="B85" s="21">
        <f t="shared" si="0"/>
        <v>309.18558870128135</v>
      </c>
      <c r="C85" s="21">
        <f t="shared" si="4"/>
        <v>104.50464324403667</v>
      </c>
    </row>
    <row r="86" spans="1:3" x14ac:dyDescent="0.35">
      <c r="A86" s="21">
        <f t="shared" si="3"/>
        <v>305</v>
      </c>
      <c r="B86" s="21">
        <f t="shared" si="0"/>
        <v>313.35209836276675</v>
      </c>
      <c r="C86" s="21">
        <f t="shared" si="4"/>
        <v>105.64340722716923</v>
      </c>
    </row>
    <row r="87" spans="1:3" x14ac:dyDescent="0.35">
      <c r="A87" s="21">
        <f t="shared" si="3"/>
        <v>310</v>
      </c>
      <c r="B87" s="21">
        <f t="shared" si="0"/>
        <v>317.49060165750205</v>
      </c>
      <c r="C87" s="21">
        <f t="shared" si="4"/>
        <v>106.77451668784904</v>
      </c>
    </row>
    <row r="88" spans="1:3" x14ac:dyDescent="0.35">
      <c r="A88" s="21">
        <f t="shared" si="3"/>
        <v>315</v>
      </c>
      <c r="B88" s="21">
        <f t="shared" si="0"/>
        <v>321.60128683815964</v>
      </c>
      <c r="C88" s="21">
        <f t="shared" si="4"/>
        <v>107.89802307810201</v>
      </c>
    </row>
    <row r="89" spans="1:3" x14ac:dyDescent="0.35">
      <c r="A89" s="21">
        <f t="shared" si="3"/>
        <v>320</v>
      </c>
      <c r="B89" s="21">
        <f t="shared" ref="B89:B152" si="5">$B$16*$B$15*(C89-20)</f>
        <v>325.68434089201861</v>
      </c>
      <c r="C89" s="21">
        <f t="shared" si="4"/>
        <v>109.0139775041048</v>
      </c>
    </row>
    <row r="90" spans="1:3" x14ac:dyDescent="0.35">
      <c r="A90" s="21">
        <f t="shared" ref="A90:A121" si="6">A89+$B$19</f>
        <v>325</v>
      </c>
      <c r="B90" s="21">
        <f t="shared" si="5"/>
        <v>329.73994954947062</v>
      </c>
      <c r="C90" s="21">
        <f t="shared" ref="C90:C121" si="7">(($B$20-B89)/($B$8*$B$9))+C89</f>
        <v>110.12243072850953</v>
      </c>
    </row>
    <row r="91" spans="1:3" x14ac:dyDescent="0.35">
      <c r="A91" s="21">
        <f t="shared" si="6"/>
        <v>330</v>
      </c>
      <c r="B91" s="21">
        <f t="shared" si="5"/>
        <v>333.76829729246816</v>
      </c>
      <c r="C91" s="21">
        <f t="shared" si="7"/>
        <v>111.22343317275286</v>
      </c>
    </row>
    <row r="92" spans="1:3" x14ac:dyDescent="0.35">
      <c r="A92" s="21">
        <f t="shared" si="6"/>
        <v>335</v>
      </c>
      <c r="B92" s="21">
        <f t="shared" si="5"/>
        <v>337.76956736291629</v>
      </c>
      <c r="C92" s="21">
        <f t="shared" si="7"/>
        <v>112.3170349193496</v>
      </c>
    </row>
    <row r="93" spans="1:3" x14ac:dyDescent="0.35">
      <c r="A93" s="21">
        <f t="shared" si="6"/>
        <v>340</v>
      </c>
      <c r="B93" s="21">
        <f t="shared" si="5"/>
        <v>341.74394177100811</v>
      </c>
      <c r="C93" s="21">
        <f t="shared" si="7"/>
        <v>113.40328571417081</v>
      </c>
    </row>
    <row r="94" spans="1:3" x14ac:dyDescent="0.35">
      <c r="A94" s="21">
        <f t="shared" si="6"/>
        <v>345</v>
      </c>
      <c r="B94" s="21">
        <f t="shared" si="5"/>
        <v>345.69160130350411</v>
      </c>
      <c r="C94" s="21">
        <f t="shared" si="7"/>
        <v>114.48223496870672</v>
      </c>
    </row>
    <row r="95" spans="1:3" x14ac:dyDescent="0.35">
      <c r="A95" s="21">
        <f t="shared" si="6"/>
        <v>350</v>
      </c>
      <c r="B95" s="21">
        <f t="shared" si="5"/>
        <v>349.61272553195568</v>
      </c>
      <c r="C95" s="21">
        <f t="shared" si="7"/>
        <v>115.55393176231433</v>
      </c>
    </row>
    <row r="96" spans="1:3" x14ac:dyDescent="0.35">
      <c r="A96" s="21">
        <f t="shared" si="6"/>
        <v>355</v>
      </c>
      <c r="B96" s="21">
        <f t="shared" si="5"/>
        <v>353.50749282087332</v>
      </c>
      <c r="C96" s="21">
        <f t="shared" si="7"/>
        <v>116.61842484444992</v>
      </c>
    </row>
    <row r="97" spans="1:3" x14ac:dyDescent="0.35">
      <c r="A97" s="21">
        <f t="shared" si="6"/>
        <v>360</v>
      </c>
      <c r="B97" s="21">
        <f t="shared" si="5"/>
        <v>357.37608033584064</v>
      </c>
      <c r="C97" s="21">
        <f t="shared" si="7"/>
        <v>117.67576263688659</v>
      </c>
    </row>
    <row r="98" spans="1:3" x14ac:dyDescent="0.35">
      <c r="A98" s="21">
        <f t="shared" si="6"/>
        <v>365</v>
      </c>
      <c r="B98" s="21">
        <f t="shared" si="5"/>
        <v>361.2186640515726</v>
      </c>
      <c r="C98" s="21">
        <f t="shared" si="7"/>
        <v>118.72599323591686</v>
      </c>
    </row>
    <row r="99" spans="1:3" x14ac:dyDescent="0.35">
      <c r="A99" s="21">
        <f t="shared" si="6"/>
        <v>370</v>
      </c>
      <c r="B99" s="21">
        <f t="shared" si="5"/>
        <v>365.03541875992079</v>
      </c>
      <c r="C99" s="21">
        <f t="shared" si="7"/>
        <v>119.76916441454051</v>
      </c>
    </row>
    <row r="100" spans="1:3" x14ac:dyDescent="0.35">
      <c r="A100" s="21">
        <f t="shared" si="6"/>
        <v>375</v>
      </c>
      <c r="B100" s="21">
        <f t="shared" si="5"/>
        <v>368.82651807782429</v>
      </c>
      <c r="C100" s="21">
        <f t="shared" si="7"/>
        <v>120.80532362463767</v>
      </c>
    </row>
    <row r="101" spans="1:3" x14ac:dyDescent="0.35">
      <c r="A101" s="21">
        <f t="shared" si="6"/>
        <v>380</v>
      </c>
      <c r="B101" s="21">
        <f t="shared" si="5"/>
        <v>372.5921344552068</v>
      </c>
      <c r="C101" s="21">
        <f t="shared" si="7"/>
        <v>121.83451799912726</v>
      </c>
    </row>
    <row r="102" spans="1:3" x14ac:dyDescent="0.35">
      <c r="A102" s="21">
        <f t="shared" si="6"/>
        <v>385</v>
      </c>
      <c r="B102" s="21">
        <f t="shared" si="5"/>
        <v>376.33243918282159</v>
      </c>
      <c r="C102" s="21">
        <f t="shared" si="7"/>
        <v>122.85679435411107</v>
      </c>
    </row>
    <row r="103" spans="1:3" x14ac:dyDescent="0.35">
      <c r="A103" s="21">
        <f t="shared" si="6"/>
        <v>390</v>
      </c>
      <c r="B103" s="21">
        <f t="shared" si="5"/>
        <v>380.04760240004288</v>
      </c>
      <c r="C103" s="21">
        <f t="shared" si="7"/>
        <v>123.8721991910033</v>
      </c>
    </row>
    <row r="104" spans="1:3" x14ac:dyDescent="0.35">
      <c r="A104" s="21">
        <f t="shared" si="6"/>
        <v>395</v>
      </c>
      <c r="B104" s="21">
        <f t="shared" si="5"/>
        <v>383.73779310260517</v>
      </c>
      <c r="C104" s="21">
        <f t="shared" si="7"/>
        <v>124.88077869864578</v>
      </c>
    </row>
    <row r="105" spans="1:3" x14ac:dyDescent="0.35">
      <c r="A105" s="21">
        <f t="shared" si="6"/>
        <v>400</v>
      </c>
      <c r="B105" s="21">
        <f t="shared" si="5"/>
        <v>387.40317915029067</v>
      </c>
      <c r="C105" s="21">
        <f t="shared" si="7"/>
        <v>125.88257875540907</v>
      </c>
    </row>
    <row r="106" spans="1:3" x14ac:dyDescent="0.35">
      <c r="A106" s="21">
        <f t="shared" si="6"/>
        <v>405</v>
      </c>
      <c r="B106" s="21">
        <f t="shared" si="5"/>
        <v>391.04392727456485</v>
      </c>
      <c r="C106" s="21">
        <f t="shared" si="7"/>
        <v>126.87764493127935</v>
      </c>
    </row>
    <row r="107" spans="1:3" x14ac:dyDescent="0.35">
      <c r="A107" s="21">
        <f t="shared" si="6"/>
        <v>410</v>
      </c>
      <c r="B107" s="21">
        <f t="shared" si="5"/>
        <v>394.66020308616066</v>
      </c>
      <c r="C107" s="21">
        <f t="shared" si="7"/>
        <v>127.86602248993131</v>
      </c>
    </row>
    <row r="108" spans="1:3" x14ac:dyDescent="0.35">
      <c r="A108" s="21">
        <f t="shared" si="6"/>
        <v>415</v>
      </c>
      <c r="B108" s="21">
        <f t="shared" si="5"/>
        <v>398.25217108261199</v>
      </c>
      <c r="C108" s="21">
        <f t="shared" si="7"/>
        <v>128.84775639078714</v>
      </c>
    </row>
    <row r="109" spans="1:3" x14ac:dyDescent="0.35">
      <c r="A109" s="21">
        <f t="shared" si="6"/>
        <v>420</v>
      </c>
      <c r="B109" s="21">
        <f t="shared" si="5"/>
        <v>401.81999465573608</v>
      </c>
      <c r="C109" s="21">
        <f t="shared" si="7"/>
        <v>129.82289129106158</v>
      </c>
    </row>
    <row r="110" spans="1:3" x14ac:dyDescent="0.35">
      <c r="A110" s="21">
        <f t="shared" si="6"/>
        <v>425</v>
      </c>
      <c r="B110" s="21">
        <f t="shared" si="5"/>
        <v>405.36383609906648</v>
      </c>
      <c r="C110" s="21">
        <f t="shared" si="7"/>
        <v>130.79147154779341</v>
      </c>
    </row>
    <row r="111" spans="1:3" x14ac:dyDescent="0.35">
      <c r="A111" s="21">
        <f t="shared" si="6"/>
        <v>430</v>
      </c>
      <c r="B111" s="21">
        <f t="shared" si="5"/>
        <v>408.88385661523483</v>
      </c>
      <c r="C111" s="21">
        <f t="shared" si="7"/>
        <v>131.75354121986302</v>
      </c>
    </row>
    <row r="112" spans="1:3" x14ac:dyDescent="0.35">
      <c r="A112" s="21">
        <f t="shared" si="6"/>
        <v>435</v>
      </c>
      <c r="B112" s="21">
        <f t="shared" si="5"/>
        <v>412.38021632330396</v>
      </c>
      <c r="C112" s="21">
        <f t="shared" si="7"/>
        <v>132.70914406999671</v>
      </c>
    </row>
    <row r="113" spans="1:3" x14ac:dyDescent="0.35">
      <c r="A113" s="21">
        <f t="shared" si="6"/>
        <v>440</v>
      </c>
      <c r="B113" s="21">
        <f t="shared" si="5"/>
        <v>415.85307426605141</v>
      </c>
      <c r="C113" s="21">
        <f t="shared" si="7"/>
        <v>133.65832356675725</v>
      </c>
    </row>
    <row r="114" spans="1:3" x14ac:dyDescent="0.35">
      <c r="A114" s="21">
        <f t="shared" si="6"/>
        <v>445</v>
      </c>
      <c r="B114" s="21">
        <f t="shared" si="5"/>
        <v>419.30258841720399</v>
      </c>
      <c r="C114" s="21">
        <f t="shared" si="7"/>
        <v>134.60112288652127</v>
      </c>
    </row>
    <row r="115" spans="1:3" x14ac:dyDescent="0.35">
      <c r="A115" s="21">
        <f t="shared" si="6"/>
        <v>450</v>
      </c>
      <c r="B115" s="21">
        <f t="shared" si="5"/>
        <v>422.7289156886236</v>
      </c>
      <c r="C115" s="21">
        <f t="shared" si="7"/>
        <v>135.5375849154432</v>
      </c>
    </row>
    <row r="116" spans="1:3" x14ac:dyDescent="0.35">
      <c r="A116" s="21">
        <f t="shared" si="6"/>
        <v>455</v>
      </c>
      <c r="B116" s="21">
        <f t="shared" si="5"/>
        <v>426.13221193744505</v>
      </c>
      <c r="C116" s="21">
        <f t="shared" si="7"/>
        <v>136.46775225140621</v>
      </c>
    </row>
    <row r="117" spans="1:3" x14ac:dyDescent="0.35">
      <c r="A117" s="21">
        <f t="shared" si="6"/>
        <v>460</v>
      </c>
      <c r="B117" s="21">
        <f t="shared" si="5"/>
        <v>429.5126319731653</v>
      </c>
      <c r="C117" s="21">
        <f t="shared" si="7"/>
        <v>137.39166720595969</v>
      </c>
    </row>
    <row r="118" spans="1:3" x14ac:dyDescent="0.35">
      <c r="A118" s="21">
        <f t="shared" si="6"/>
        <v>465</v>
      </c>
      <c r="B118" s="21">
        <f t="shared" si="5"/>
        <v>432.87032956468607</v>
      </c>
      <c r="C118" s="21">
        <f t="shared" si="7"/>
        <v>138.30937180624414</v>
      </c>
    </row>
    <row r="119" spans="1:3" x14ac:dyDescent="0.35">
      <c r="A119" s="21">
        <f t="shared" si="6"/>
        <v>470</v>
      </c>
      <c r="B119" s="21">
        <f t="shared" si="5"/>
        <v>436.20545744730794</v>
      </c>
      <c r="C119" s="21">
        <f t="shared" si="7"/>
        <v>139.22090779690279</v>
      </c>
    </row>
    <row r="120" spans="1:3" x14ac:dyDescent="0.35">
      <c r="A120" s="21">
        <f t="shared" si="6"/>
        <v>475</v>
      </c>
      <c r="B120" s="21">
        <f t="shared" si="5"/>
        <v>439.51816732967814</v>
      </c>
      <c r="C120" s="21">
        <f t="shared" si="7"/>
        <v>140.12631664198048</v>
      </c>
    </row>
    <row r="121" spans="1:3" x14ac:dyDescent="0.35">
      <c r="A121" s="21">
        <f t="shared" si="6"/>
        <v>480</v>
      </c>
      <c r="B121" s="21">
        <f t="shared" si="5"/>
        <v>442.80860990069181</v>
      </c>
      <c r="C121" s="21">
        <f t="shared" si="7"/>
        <v>141.02563952680984</v>
      </c>
    </row>
    <row r="122" spans="1:3" x14ac:dyDescent="0.35">
      <c r="A122" s="21">
        <f t="shared" ref="A122:A153" si="8">A121+$B$19</f>
        <v>485</v>
      </c>
      <c r="B122" s="21">
        <f t="shared" si="5"/>
        <v>446.07693483634608</v>
      </c>
      <c r="C122" s="21">
        <f t="shared" ref="C122:C153" si="9">(($B$20-B121)/($B$8*$B$9))+C121</f>
        <v>141.91891735988469</v>
      </c>
    </row>
    <row r="123" spans="1:3" x14ac:dyDescent="0.35">
      <c r="A123" s="21">
        <f t="shared" si="8"/>
        <v>490</v>
      </c>
      <c r="B123" s="21">
        <f t="shared" si="5"/>
        <v>449.32329080654881</v>
      </c>
      <c r="C123" s="21">
        <f t="shared" si="9"/>
        <v>142.8061907747209</v>
      </c>
    </row>
    <row r="124" spans="1:3" x14ac:dyDescent="0.35">
      <c r="A124" s="21">
        <f t="shared" si="8"/>
        <v>495</v>
      </c>
      <c r="B124" s="21">
        <f t="shared" si="5"/>
        <v>452.54782548188132</v>
      </c>
      <c r="C124" s="21">
        <f t="shared" si="9"/>
        <v>143.68750013170475</v>
      </c>
    </row>
    <row r="125" spans="1:3" x14ac:dyDescent="0.35">
      <c r="A125" s="21">
        <f t="shared" si="8"/>
        <v>500</v>
      </c>
      <c r="B125" s="21">
        <f t="shared" si="5"/>
        <v>455.75068554031554</v>
      </c>
      <c r="C125" s="21">
        <f t="shared" si="9"/>
        <v>144.56288551992881</v>
      </c>
    </row>
    <row r="126" spans="1:3" x14ac:dyDescent="0.35">
      <c r="A126" s="21">
        <f t="shared" si="8"/>
        <v>505</v>
      </c>
      <c r="B126" s="21">
        <f t="shared" si="5"/>
        <v>458.93201667388604</v>
      </c>
      <c r="C126" s="21">
        <f t="shared" si="9"/>
        <v>145.43238675901554</v>
      </c>
    </row>
    <row r="127" spans="1:3" x14ac:dyDescent="0.35">
      <c r="A127" s="21">
        <f t="shared" si="8"/>
        <v>510</v>
      </c>
      <c r="B127" s="21">
        <f t="shared" si="5"/>
        <v>462.09196359531751</v>
      </c>
      <c r="C127" s="21">
        <f t="shared" si="9"/>
        <v>146.2960434009286</v>
      </c>
    </row>
    <row r="128" spans="1:3" x14ac:dyDescent="0.35">
      <c r="A128" s="21">
        <f t="shared" si="8"/>
        <v>515</v>
      </c>
      <c r="B128" s="21">
        <f t="shared" si="5"/>
        <v>465.23067004460739</v>
      </c>
      <c r="C128" s="21">
        <f t="shared" si="9"/>
        <v>147.153894731772</v>
      </c>
    </row>
    <row r="129" spans="1:3" x14ac:dyDescent="0.35">
      <c r="A129" s="21">
        <f t="shared" si="8"/>
        <v>520</v>
      </c>
      <c r="B129" s="21">
        <f t="shared" si="5"/>
        <v>468.34827879556411</v>
      </c>
      <c r="C129" s="21">
        <f t="shared" si="9"/>
        <v>148.00597977357717</v>
      </c>
    </row>
    <row r="130" spans="1:3" x14ac:dyDescent="0.35">
      <c r="A130" s="21">
        <f t="shared" si="8"/>
        <v>525</v>
      </c>
      <c r="B130" s="21">
        <f t="shared" si="5"/>
        <v>471.444931662302</v>
      </c>
      <c r="C130" s="21">
        <f t="shared" si="9"/>
        <v>148.85233728607795</v>
      </c>
    </row>
    <row r="131" spans="1:3" x14ac:dyDescent="0.35">
      <c r="A131" s="21">
        <f t="shared" si="8"/>
        <v>530</v>
      </c>
      <c r="B131" s="21">
        <f t="shared" si="5"/>
        <v>474.52076950569193</v>
      </c>
      <c r="C131" s="21">
        <f t="shared" si="9"/>
        <v>149.6930057684738</v>
      </c>
    </row>
    <row r="132" spans="1:3" x14ac:dyDescent="0.35">
      <c r="A132" s="21">
        <f t="shared" si="8"/>
        <v>535</v>
      </c>
      <c r="B132" s="21">
        <f t="shared" si="5"/>
        <v>477.57593223976846</v>
      </c>
      <c r="C132" s="21">
        <f t="shared" si="9"/>
        <v>150.52802346118085</v>
      </c>
    </row>
    <row r="133" spans="1:3" x14ac:dyDescent="0.35">
      <c r="A133" s="21">
        <f t="shared" si="8"/>
        <v>540</v>
      </c>
      <c r="B133" s="21">
        <f t="shared" si="5"/>
        <v>480.61055883809507</v>
      </c>
      <c r="C133" s="21">
        <f t="shared" si="9"/>
        <v>151.35742834757164</v>
      </c>
    </row>
    <row r="134" spans="1:3" x14ac:dyDescent="0.35">
      <c r="A134" s="21">
        <f t="shared" si="8"/>
        <v>545</v>
      </c>
      <c r="B134" s="21">
        <f t="shared" si="5"/>
        <v>483.62478734008511</v>
      </c>
      <c r="C134" s="21">
        <f t="shared" si="9"/>
        <v>152.18125815570272</v>
      </c>
    </row>
    <row r="135" spans="1:3" x14ac:dyDescent="0.35">
      <c r="A135" s="21">
        <f t="shared" si="8"/>
        <v>550</v>
      </c>
      <c r="B135" s="21">
        <f t="shared" si="5"/>
        <v>486.61875485728103</v>
      </c>
      <c r="C135" s="21">
        <f t="shared" si="9"/>
        <v>152.9995503600309</v>
      </c>
    </row>
    <row r="136" spans="1:3" x14ac:dyDescent="0.35">
      <c r="A136" s="21">
        <f t="shared" si="8"/>
        <v>555</v>
      </c>
      <c r="B136" s="21">
        <f t="shared" si="5"/>
        <v>489.59259757959171</v>
      </c>
      <c r="C136" s="21">
        <f t="shared" si="9"/>
        <v>153.81234218311789</v>
      </c>
    </row>
    <row r="137" spans="1:3" x14ac:dyDescent="0.35">
      <c r="A137" s="21">
        <f t="shared" si="8"/>
        <v>560</v>
      </c>
      <c r="B137" s="21">
        <f t="shared" si="5"/>
        <v>492.54645078148735</v>
      </c>
      <c r="C137" s="21">
        <f t="shared" si="9"/>
        <v>154.61967059732353</v>
      </c>
    </row>
    <row r="138" spans="1:3" x14ac:dyDescent="0.35">
      <c r="A138" s="21">
        <f t="shared" si="8"/>
        <v>565</v>
      </c>
      <c r="B138" s="21">
        <f t="shared" si="5"/>
        <v>495.48044882815236</v>
      </c>
      <c r="C138" s="21">
        <f t="shared" si="9"/>
        <v>155.42157232648748</v>
      </c>
    </row>
    <row r="139" spans="1:3" x14ac:dyDescent="0.35">
      <c r="A139" s="21">
        <f t="shared" si="8"/>
        <v>570</v>
      </c>
      <c r="B139" s="21">
        <f t="shared" si="5"/>
        <v>498.39472518159806</v>
      </c>
      <c r="C139" s="21">
        <f t="shared" si="9"/>
        <v>156.21808384759979</v>
      </c>
    </row>
    <row r="140" spans="1:3" x14ac:dyDescent="0.35">
      <c r="A140" s="21">
        <f t="shared" si="8"/>
        <v>575</v>
      </c>
      <c r="B140" s="21">
        <f t="shared" si="5"/>
        <v>501.28941240673316</v>
      </c>
      <c r="C140" s="21">
        <f t="shared" si="9"/>
        <v>157.00924139246015</v>
      </c>
    </row>
    <row r="141" spans="1:3" x14ac:dyDescent="0.35">
      <c r="A141" s="21">
        <f t="shared" si="8"/>
        <v>580</v>
      </c>
      <c r="B141" s="21">
        <f t="shared" si="5"/>
        <v>504.16464217739428</v>
      </c>
      <c r="C141" s="21">
        <f t="shared" si="9"/>
        <v>157.79508094932609</v>
      </c>
    </row>
    <row r="142" spans="1:3" x14ac:dyDescent="0.35">
      <c r="A142" s="21">
        <f t="shared" si="8"/>
        <v>585</v>
      </c>
      <c r="B142" s="21">
        <f t="shared" si="5"/>
        <v>507.02054528233504</v>
      </c>
      <c r="C142" s="21">
        <f t="shared" si="9"/>
        <v>158.57563826454987</v>
      </c>
    </row>
    <row r="143" spans="1:3" x14ac:dyDescent="0.35">
      <c r="A143" s="21">
        <f t="shared" si="8"/>
        <v>590</v>
      </c>
      <c r="B143" s="21">
        <f t="shared" si="5"/>
        <v>509.85725163117576</v>
      </c>
      <c r="C143" s="21">
        <f t="shared" si="9"/>
        <v>159.35094884420459</v>
      </c>
    </row>
    <row r="144" spans="1:3" x14ac:dyDescent="0.35">
      <c r="A144" s="21">
        <f t="shared" si="8"/>
        <v>595</v>
      </c>
      <c r="B144" s="21">
        <f t="shared" si="5"/>
        <v>512.67489026031274</v>
      </c>
      <c r="C144" s="21">
        <f t="shared" si="9"/>
        <v>160.12104795569934</v>
      </c>
    </row>
    <row r="145" spans="1:3" x14ac:dyDescent="0.35">
      <c r="A145" s="21">
        <f t="shared" si="8"/>
        <v>600</v>
      </c>
      <c r="B145" s="21">
        <f t="shared" si="5"/>
        <v>515.47358933878786</v>
      </c>
      <c r="C145" s="21">
        <f t="shared" si="9"/>
        <v>160.88597062938337</v>
      </c>
    </row>
    <row r="146" spans="1:3" x14ac:dyDescent="0.35">
      <c r="A146" s="21">
        <f t="shared" si="8"/>
        <v>605</v>
      </c>
      <c r="B146" s="21">
        <f t="shared" si="5"/>
        <v>518.25347617411853</v>
      </c>
      <c r="C146" s="21">
        <f t="shared" si="9"/>
        <v>161.64575166013955</v>
      </c>
    </row>
    <row r="147" spans="1:3" x14ac:dyDescent="0.35">
      <c r="A147" s="21">
        <f t="shared" si="8"/>
        <v>610</v>
      </c>
      <c r="B147" s="21">
        <f t="shared" si="5"/>
        <v>521.01467721808922</v>
      </c>
      <c r="C147" s="21">
        <f t="shared" si="9"/>
        <v>162.40042560896723</v>
      </c>
    </row>
    <row r="148" spans="1:3" x14ac:dyDescent="0.35">
      <c r="A148" s="21">
        <f t="shared" si="8"/>
        <v>615</v>
      </c>
      <c r="B148" s="21">
        <f t="shared" si="5"/>
        <v>523.75731807250293</v>
      </c>
      <c r="C148" s="21">
        <f t="shared" si="9"/>
        <v>163.15002680455422</v>
      </c>
    </row>
    <row r="149" spans="1:3" x14ac:dyDescent="0.35">
      <c r="A149" s="21">
        <f t="shared" si="8"/>
        <v>620</v>
      </c>
      <c r="B149" s="21">
        <f t="shared" si="5"/>
        <v>526.48152349489476</v>
      </c>
      <c r="C149" s="21">
        <f t="shared" si="9"/>
        <v>163.89458934483841</v>
      </c>
    </row>
    <row r="150" spans="1:3" x14ac:dyDescent="0.35">
      <c r="A150" s="21">
        <f t="shared" si="8"/>
        <v>625</v>
      </c>
      <c r="B150" s="21">
        <f t="shared" si="5"/>
        <v>529.18741740420705</v>
      </c>
      <c r="C150" s="21">
        <f t="shared" si="9"/>
        <v>164.63414709855883</v>
      </c>
    </row>
    <row r="151" spans="1:3" x14ac:dyDescent="0.35">
      <c r="A151" s="21">
        <f t="shared" si="8"/>
        <v>630</v>
      </c>
      <c r="B151" s="21">
        <f t="shared" si="5"/>
        <v>531.87512288642608</v>
      </c>
      <c r="C151" s="21">
        <f t="shared" si="9"/>
        <v>165.36873370679623</v>
      </c>
    </row>
    <row r="152" spans="1:3" x14ac:dyDescent="0.35">
      <c r="A152" s="21">
        <f t="shared" si="8"/>
        <v>635</v>
      </c>
      <c r="B152" s="21">
        <f t="shared" si="5"/>
        <v>534.54476220018103</v>
      </c>
      <c r="C152" s="21">
        <f t="shared" si="9"/>
        <v>166.09838258450341</v>
      </c>
    </row>
    <row r="153" spans="1:3" x14ac:dyDescent="0.35">
      <c r="A153" s="21">
        <f t="shared" si="8"/>
        <v>640</v>
      </c>
      <c r="B153" s="21">
        <f t="shared" ref="B153:B216" si="10">$B$16*$B$15*(C153-20)</f>
        <v>537.19645678230552</v>
      </c>
      <c r="C153" s="21">
        <f t="shared" si="9"/>
        <v>166.82312692202512</v>
      </c>
    </row>
    <row r="154" spans="1:3" x14ac:dyDescent="0.35">
      <c r="A154" s="21">
        <f t="shared" ref="A154:A185" si="11">A153+$B$19</f>
        <v>645</v>
      </c>
      <c r="B154" s="21">
        <f t="shared" si="10"/>
        <v>539.83032725336091</v>
      </c>
      <c r="C154" s="21">
        <f t="shared" ref="C154:C185" si="12">(($B$20-B153)/($B$8*$B$9))+C153</f>
        <v>167.54299968660789</v>
      </c>
    </row>
    <row r="155" spans="1:3" x14ac:dyDescent="0.35">
      <c r="A155" s="21">
        <f t="shared" si="11"/>
        <v>650</v>
      </c>
      <c r="B155" s="21">
        <f t="shared" si="10"/>
        <v>542.44649342312391</v>
      </c>
      <c r="C155" s="21">
        <f t="shared" si="12"/>
        <v>168.25803362389962</v>
      </c>
    </row>
    <row r="156" spans="1:3" x14ac:dyDescent="0.35">
      <c r="A156" s="21">
        <f t="shared" si="11"/>
        <v>655</v>
      </c>
      <c r="B156" s="21">
        <f t="shared" si="10"/>
        <v>545.04507429603598</v>
      </c>
      <c r="C156" s="21">
        <f t="shared" si="12"/>
        <v>168.96826125943915</v>
      </c>
    </row>
    <row r="157" spans="1:3" x14ac:dyDescent="0.35">
      <c r="A157" s="21">
        <f t="shared" si="11"/>
        <v>660</v>
      </c>
      <c r="B157" s="21">
        <f t="shared" si="10"/>
        <v>547.62618807661659</v>
      </c>
      <c r="C157" s="21">
        <f t="shared" si="12"/>
        <v>169.67371490013574</v>
      </c>
    </row>
    <row r="158" spans="1:3" x14ac:dyDescent="0.35">
      <c r="A158" s="21">
        <f t="shared" si="11"/>
        <v>665</v>
      </c>
      <c r="B158" s="21">
        <f t="shared" si="10"/>
        <v>550.18995217484064</v>
      </c>
      <c r="C158" s="21">
        <f t="shared" si="12"/>
        <v>170.37442663573867</v>
      </c>
    </row>
    <row r="159" spans="1:3" x14ac:dyDescent="0.35">
      <c r="A159" s="21">
        <f t="shared" si="11"/>
        <v>670</v>
      </c>
      <c r="B159" s="21">
        <f t="shared" si="10"/>
        <v>552.73648321147846</v>
      </c>
      <c r="C159" s="21">
        <f t="shared" si="12"/>
        <v>171.07042834029696</v>
      </c>
    </row>
    <row r="160" spans="1:3" x14ac:dyDescent="0.35">
      <c r="A160" s="21">
        <f t="shared" si="11"/>
        <v>675</v>
      </c>
      <c r="B160" s="21">
        <f t="shared" si="10"/>
        <v>555.26589702340141</v>
      </c>
      <c r="C160" s="21">
        <f t="shared" si="12"/>
        <v>171.76175167360921</v>
      </c>
    </row>
    <row r="161" spans="1:3" x14ac:dyDescent="0.35">
      <c r="A161" s="21">
        <f t="shared" si="11"/>
        <v>680</v>
      </c>
      <c r="B161" s="21">
        <f t="shared" si="10"/>
        <v>557.77830866885029</v>
      </c>
      <c r="C161" s="21">
        <f t="shared" si="12"/>
        <v>172.44842808266381</v>
      </c>
    </row>
    <row r="162" spans="1:3" x14ac:dyDescent="0.35">
      <c r="A162" s="21">
        <f t="shared" si="11"/>
        <v>685</v>
      </c>
      <c r="B162" s="21">
        <f t="shared" si="10"/>
        <v>560.27383243267013</v>
      </c>
      <c r="C162" s="21">
        <f t="shared" si="12"/>
        <v>173.13048880306937</v>
      </c>
    </row>
    <row r="163" spans="1:3" x14ac:dyDescent="0.35">
      <c r="A163" s="21">
        <f t="shared" si="11"/>
        <v>690</v>
      </c>
      <c r="B163" s="21">
        <f t="shared" si="10"/>
        <v>562.75258183150788</v>
      </c>
      <c r="C163" s="21">
        <f t="shared" si="12"/>
        <v>173.80796486047555</v>
      </c>
    </row>
    <row r="164" spans="1:3" x14ac:dyDescent="0.35">
      <c r="A164" s="21">
        <f t="shared" si="11"/>
        <v>695</v>
      </c>
      <c r="B164" s="21">
        <f t="shared" si="10"/>
        <v>565.21466961897647</v>
      </c>
      <c r="C164" s="21">
        <f t="shared" si="12"/>
        <v>174.4808870719844</v>
      </c>
    </row>
    <row r="165" spans="1:3" x14ac:dyDescent="0.35">
      <c r="A165" s="21">
        <f t="shared" si="11"/>
        <v>700</v>
      </c>
      <c r="B165" s="21">
        <f t="shared" si="10"/>
        <v>567.66020779078372</v>
      </c>
      <c r="C165" s="21">
        <f t="shared" si="12"/>
        <v>175.14928604755212</v>
      </c>
    </row>
    <row r="166" spans="1:3" x14ac:dyDescent="0.35">
      <c r="A166" s="21">
        <f t="shared" si="11"/>
        <v>705</v>
      </c>
      <c r="B166" s="21">
        <f t="shared" si="10"/>
        <v>570.08930758982672</v>
      </c>
      <c r="C166" s="21">
        <f t="shared" si="12"/>
        <v>175.81319219138152</v>
      </c>
    </row>
    <row r="167" spans="1:3" x14ac:dyDescent="0.35">
      <c r="A167" s="21">
        <f t="shared" si="11"/>
        <v>710</v>
      </c>
      <c r="B167" s="21">
        <f t="shared" si="10"/>
        <v>572.50207951125219</v>
      </c>
      <c r="C167" s="21">
        <f t="shared" si="12"/>
        <v>176.47263570330497</v>
      </c>
    </row>
    <row r="168" spans="1:3" x14ac:dyDescent="0.35">
      <c r="A168" s="21">
        <f t="shared" si="11"/>
        <v>715</v>
      </c>
      <c r="B168" s="21">
        <f t="shared" si="10"/>
        <v>574.89863330748278</v>
      </c>
      <c r="C168" s="21">
        <f t="shared" si="12"/>
        <v>177.1276465801582</v>
      </c>
    </row>
    <row r="169" spans="1:3" x14ac:dyDescent="0.35">
      <c r="A169" s="21">
        <f t="shared" si="11"/>
        <v>720</v>
      </c>
      <c r="B169" s="21">
        <f t="shared" si="10"/>
        <v>577.27907799320917</v>
      </c>
      <c r="C169" s="21">
        <f t="shared" si="12"/>
        <v>177.77825461714474</v>
      </c>
    </row>
    <row r="170" spans="1:3" x14ac:dyDescent="0.35">
      <c r="A170" s="21">
        <f t="shared" si="11"/>
        <v>725</v>
      </c>
      <c r="B170" s="21">
        <f t="shared" si="10"/>
        <v>579.6435218503492</v>
      </c>
      <c r="C170" s="21">
        <f t="shared" si="12"/>
        <v>178.42448940919132</v>
      </c>
    </row>
    <row r="171" spans="1:3" x14ac:dyDescent="0.35">
      <c r="A171" s="21">
        <f t="shared" si="11"/>
        <v>730</v>
      </c>
      <c r="B171" s="21">
        <f t="shared" si="10"/>
        <v>581.99207243297326</v>
      </c>
      <c r="C171" s="21">
        <f t="shared" si="12"/>
        <v>179.066380352294</v>
      </c>
    </row>
    <row r="172" spans="1:3" x14ac:dyDescent="0.35">
      <c r="A172" s="21">
        <f t="shared" si="11"/>
        <v>735</v>
      </c>
      <c r="B172" s="21">
        <f t="shared" si="10"/>
        <v>584.324836572197</v>
      </c>
      <c r="C172" s="21">
        <f t="shared" si="12"/>
        <v>179.70395664485542</v>
      </c>
    </row>
    <row r="173" spans="1:3" x14ac:dyDescent="0.35">
      <c r="A173" s="21">
        <f t="shared" si="11"/>
        <v>740</v>
      </c>
      <c r="B173" s="21">
        <f t="shared" si="10"/>
        <v>586.64192038104045</v>
      </c>
      <c r="C173" s="21">
        <f t="shared" si="12"/>
        <v>180.33724728901291</v>
      </c>
    </row>
    <row r="174" spans="1:3" x14ac:dyDescent="0.35">
      <c r="A174" s="21">
        <f t="shared" si="11"/>
        <v>745</v>
      </c>
      <c r="B174" s="21">
        <f t="shared" si="10"/>
        <v>588.94342925925514</v>
      </c>
      <c r="C174" s="21">
        <f t="shared" si="12"/>
        <v>180.9662810919578</v>
      </c>
    </row>
    <row r="175" spans="1:3" x14ac:dyDescent="0.35">
      <c r="A175" s="21">
        <f t="shared" si="11"/>
        <v>750</v>
      </c>
      <c r="B175" s="21">
        <f t="shared" si="10"/>
        <v>591.22946789811874</v>
      </c>
      <c r="C175" s="21">
        <f t="shared" si="12"/>
        <v>181.59108666724575</v>
      </c>
    </row>
    <row r="176" spans="1:3" x14ac:dyDescent="0.35">
      <c r="A176" s="21">
        <f t="shared" si="11"/>
        <v>755</v>
      </c>
      <c r="B176" s="21">
        <f t="shared" si="10"/>
        <v>593.50014028519684</v>
      </c>
      <c r="C176" s="21">
        <f t="shared" si="12"/>
        <v>182.21169243609842</v>
      </c>
    </row>
    <row r="177" spans="1:3" x14ac:dyDescent="0.35">
      <c r="A177" s="21">
        <f t="shared" si="11"/>
        <v>760</v>
      </c>
      <c r="B177" s="21">
        <f t="shared" si="10"/>
        <v>595.75554970907353</v>
      </c>
      <c r="C177" s="21">
        <f t="shared" si="12"/>
        <v>182.82812662869617</v>
      </c>
    </row>
    <row r="178" spans="1:3" x14ac:dyDescent="0.35">
      <c r="A178" s="21">
        <f t="shared" si="11"/>
        <v>765</v>
      </c>
      <c r="B178" s="21">
        <f t="shared" si="10"/>
        <v>597.99579876404937</v>
      </c>
      <c r="C178" s="21">
        <f t="shared" si="12"/>
        <v>183.44041728546227</v>
      </c>
    </row>
    <row r="179" spans="1:3" x14ac:dyDescent="0.35">
      <c r="A179" s="21">
        <f t="shared" si="11"/>
        <v>770</v>
      </c>
      <c r="B179" s="21">
        <f t="shared" si="10"/>
        <v>600.22098935480858</v>
      </c>
      <c r="C179" s="21">
        <f t="shared" si="12"/>
        <v>184.04859225833843</v>
      </c>
    </row>
    <row r="180" spans="1:3" x14ac:dyDescent="0.35">
      <c r="A180" s="21">
        <f t="shared" si="11"/>
        <v>775</v>
      </c>
      <c r="B180" s="21">
        <f t="shared" si="10"/>
        <v>602.43122270105471</v>
      </c>
      <c r="C180" s="21">
        <f t="shared" si="12"/>
        <v>184.65267921205168</v>
      </c>
    </row>
    <row r="181" spans="1:3" x14ac:dyDescent="0.35">
      <c r="A181" s="21">
        <f t="shared" si="11"/>
        <v>780</v>
      </c>
      <c r="B181" s="21">
        <f t="shared" si="10"/>
        <v>604.62659934211388</v>
      </c>
      <c r="C181" s="21">
        <f t="shared" si="12"/>
        <v>185.25270562537278</v>
      </c>
    </row>
    <row r="182" spans="1:3" x14ac:dyDescent="0.35">
      <c r="A182" s="21">
        <f t="shared" si="11"/>
        <v>785</v>
      </c>
      <c r="B182" s="21">
        <f t="shared" si="10"/>
        <v>606.80721914150968</v>
      </c>
      <c r="C182" s="21">
        <f t="shared" si="12"/>
        <v>185.84869879236626</v>
      </c>
    </row>
    <row r="183" spans="1:3" x14ac:dyDescent="0.35">
      <c r="A183" s="21">
        <f t="shared" si="11"/>
        <v>790</v>
      </c>
      <c r="B183" s="21">
        <f t="shared" si="10"/>
        <v>608.97318129150426</v>
      </c>
      <c r="C183" s="21">
        <f t="shared" si="12"/>
        <v>186.44068582363187</v>
      </c>
    </row>
    <row r="184" spans="1:3" x14ac:dyDescent="0.35">
      <c r="A184" s="21">
        <f t="shared" si="11"/>
        <v>795</v>
      </c>
      <c r="B184" s="21">
        <f t="shared" si="10"/>
        <v>611.12458431761138</v>
      </c>
      <c r="C184" s="21">
        <f t="shared" si="12"/>
        <v>187.02869364753784</v>
      </c>
    </row>
    <row r="185" spans="1:3" x14ac:dyDescent="0.35">
      <c r="A185" s="21">
        <f t="shared" si="11"/>
        <v>800</v>
      </c>
      <c r="B185" s="21">
        <f t="shared" si="10"/>
        <v>613.26152608307791</v>
      </c>
      <c r="C185" s="21">
        <f t="shared" si="12"/>
        <v>187.6127490114458</v>
      </c>
    </row>
    <row r="186" spans="1:3" x14ac:dyDescent="0.35">
      <c r="A186" s="21">
        <f t="shared" ref="A186:A217" si="13">A185+$B$19</f>
        <v>805</v>
      </c>
      <c r="B186" s="21">
        <f t="shared" si="10"/>
        <v>615.38410379333516</v>
      </c>
      <c r="C186" s="21">
        <f t="shared" ref="C186:C217" si="14">(($B$20-B185)/($B$8*$B$9))+C185</f>
        <v>188.19287848292751</v>
      </c>
    </row>
    <row r="187" spans="1:3" x14ac:dyDescent="0.35">
      <c r="A187" s="21">
        <f t="shared" si="13"/>
        <v>810</v>
      </c>
      <c r="B187" s="21">
        <f t="shared" si="10"/>
        <v>617.49241400042104</v>
      </c>
      <c r="C187" s="21">
        <f t="shared" si="14"/>
        <v>188.76910845097328</v>
      </c>
    </row>
    <row r="188" spans="1:3" x14ac:dyDescent="0.35">
      <c r="A188" s="21">
        <f t="shared" si="13"/>
        <v>815</v>
      </c>
      <c r="B188" s="21">
        <f t="shared" si="10"/>
        <v>619.58655260737146</v>
      </c>
      <c r="C188" s="21">
        <f t="shared" si="14"/>
        <v>189.34146512719238</v>
      </c>
    </row>
    <row r="189" spans="1:3" x14ac:dyDescent="0.35">
      <c r="A189" s="21">
        <f t="shared" si="13"/>
        <v>820</v>
      </c>
      <c r="B189" s="21">
        <f t="shared" si="10"/>
        <v>621.66661487258341</v>
      </c>
      <c r="C189" s="21">
        <f t="shared" si="14"/>
        <v>189.90997454700542</v>
      </c>
    </row>
    <row r="190" spans="1:3" x14ac:dyDescent="0.35">
      <c r="A190" s="21">
        <f t="shared" si="13"/>
        <v>825</v>
      </c>
      <c r="B190" s="21">
        <f t="shared" si="10"/>
        <v>623.73269541414754</v>
      </c>
      <c r="C190" s="21">
        <f t="shared" si="14"/>
        <v>190.47466257082857</v>
      </c>
    </row>
    <row r="191" spans="1:3" x14ac:dyDescent="0.35">
      <c r="A191" s="21">
        <f t="shared" si="13"/>
        <v>830</v>
      </c>
      <c r="B191" s="21">
        <f t="shared" si="10"/>
        <v>625.78488821415249</v>
      </c>
      <c r="C191" s="21">
        <f t="shared" si="14"/>
        <v>191.03555488524995</v>
      </c>
    </row>
    <row r="192" spans="1:3" x14ac:dyDescent="0.35">
      <c r="A192" s="21">
        <f t="shared" si="13"/>
        <v>835</v>
      </c>
      <c r="B192" s="21">
        <f t="shared" si="10"/>
        <v>627.82328662295993</v>
      </c>
      <c r="C192" s="21">
        <f t="shared" si="14"/>
        <v>191.59267700419809</v>
      </c>
    </row>
    <row r="193" spans="1:3" x14ac:dyDescent="0.35">
      <c r="A193" s="21">
        <f t="shared" si="13"/>
        <v>840</v>
      </c>
      <c r="B193" s="21">
        <f t="shared" si="10"/>
        <v>629.84798336345068</v>
      </c>
      <c r="C193" s="21">
        <f t="shared" si="14"/>
        <v>192.14605427010241</v>
      </c>
    </row>
    <row r="194" spans="1:3" x14ac:dyDescent="0.35">
      <c r="A194" s="21">
        <f t="shared" si="13"/>
        <v>845</v>
      </c>
      <c r="B194" s="21">
        <f t="shared" si="10"/>
        <v>631.85907053524272</v>
      </c>
      <c r="C194" s="21">
        <f t="shared" si="14"/>
        <v>192.69571185504611</v>
      </c>
    </row>
    <row r="195" spans="1:3" x14ac:dyDescent="0.35">
      <c r="A195" s="21">
        <f t="shared" si="13"/>
        <v>850</v>
      </c>
      <c r="B195" s="21">
        <f t="shared" si="10"/>
        <v>633.85663961888042</v>
      </c>
      <c r="C195" s="21">
        <f t="shared" si="14"/>
        <v>193.24167476191113</v>
      </c>
    </row>
    <row r="196" spans="1:3" x14ac:dyDescent="0.35">
      <c r="A196" s="21">
        <f t="shared" si="13"/>
        <v>855</v>
      </c>
      <c r="B196" s="21">
        <f t="shared" si="10"/>
        <v>635.84078147999594</v>
      </c>
      <c r="C196" s="21">
        <f t="shared" si="14"/>
        <v>193.78396782551548</v>
      </c>
    </row>
    <row r="197" spans="1:3" x14ac:dyDescent="0.35">
      <c r="A197" s="21">
        <f t="shared" si="13"/>
        <v>860</v>
      </c>
      <c r="B197" s="21">
        <f t="shared" si="10"/>
        <v>637.81158637344288</v>
      </c>
      <c r="C197" s="21">
        <f t="shared" si="14"/>
        <v>194.32261571374301</v>
      </c>
    </row>
    <row r="198" spans="1:3" x14ac:dyDescent="0.35">
      <c r="A198" s="21">
        <f t="shared" si="13"/>
        <v>865</v>
      </c>
      <c r="B198" s="21">
        <f t="shared" si="10"/>
        <v>639.76914394740095</v>
      </c>
      <c r="C198" s="21">
        <f t="shared" si="14"/>
        <v>194.8576429286654</v>
      </c>
    </row>
    <row r="199" spans="1:3" x14ac:dyDescent="0.35">
      <c r="A199" s="21">
        <f t="shared" si="13"/>
        <v>870</v>
      </c>
      <c r="B199" s="21">
        <f t="shared" si="10"/>
        <v>641.7135432474546</v>
      </c>
      <c r="C199" s="21">
        <f t="shared" si="14"/>
        <v>195.38907380765679</v>
      </c>
    </row>
    <row r="200" spans="1:3" x14ac:dyDescent="0.35">
      <c r="A200" s="21">
        <f t="shared" si="13"/>
        <v>875</v>
      </c>
      <c r="B200" s="21">
        <f t="shared" si="10"/>
        <v>643.64487272064355</v>
      </c>
      <c r="C200" s="21">
        <f t="shared" si="14"/>
        <v>195.91693252450082</v>
      </c>
    </row>
    <row r="201" spans="1:3" x14ac:dyDescent="0.35">
      <c r="A201" s="21">
        <f t="shared" si="13"/>
        <v>880</v>
      </c>
      <c r="B201" s="21">
        <f t="shared" si="10"/>
        <v>645.56322021948563</v>
      </c>
      <c r="C201" s="21">
        <f t="shared" si="14"/>
        <v>196.44124309049025</v>
      </c>
    </row>
    <row r="202" spans="1:3" x14ac:dyDescent="0.35">
      <c r="A202" s="21">
        <f t="shared" si="13"/>
        <v>885</v>
      </c>
      <c r="B202" s="21">
        <f t="shared" si="10"/>
        <v>647.4686730059733</v>
      </c>
      <c r="C202" s="21">
        <f t="shared" si="14"/>
        <v>196.96202935551912</v>
      </c>
    </row>
    <row r="203" spans="1:3" x14ac:dyDescent="0.35">
      <c r="A203" s="21">
        <f t="shared" si="13"/>
        <v>890</v>
      </c>
      <c r="B203" s="21">
        <f t="shared" si="10"/>
        <v>649.36131775554293</v>
      </c>
      <c r="C203" s="21">
        <f t="shared" si="14"/>
        <v>197.47931500916775</v>
      </c>
    </row>
    <row r="204" spans="1:3" x14ac:dyDescent="0.35">
      <c r="A204" s="21">
        <f t="shared" si="13"/>
        <v>895</v>
      </c>
      <c r="B204" s="21">
        <f t="shared" si="10"/>
        <v>651.24124056101766</v>
      </c>
      <c r="C204" s="21">
        <f t="shared" si="14"/>
        <v>197.99312358178028</v>
      </c>
    </row>
    <row r="205" spans="1:3" x14ac:dyDescent="0.35">
      <c r="A205" s="21">
        <f t="shared" si="13"/>
        <v>900</v>
      </c>
      <c r="B205" s="21">
        <f t="shared" si="10"/>
        <v>653.1085269365235</v>
      </c>
      <c r="C205" s="21">
        <f t="shared" si="14"/>
        <v>198.50347844553502</v>
      </c>
    </row>
    <row r="206" spans="1:3" x14ac:dyDescent="0.35">
      <c r="A206" s="21">
        <f t="shared" si="13"/>
        <v>905</v>
      </c>
      <c r="B206" s="21">
        <f t="shared" si="10"/>
        <v>654.96326182137921</v>
      </c>
      <c r="C206" s="21">
        <f t="shared" si="14"/>
        <v>199.0104028155076</v>
      </c>
    </row>
    <row r="207" spans="1:3" x14ac:dyDescent="0.35">
      <c r="A207" s="21">
        <f t="shared" si="13"/>
        <v>910</v>
      </c>
      <c r="B207" s="21">
        <f t="shared" si="10"/>
        <v>656.80552958395981</v>
      </c>
      <c r="C207" s="21">
        <f t="shared" si="14"/>
        <v>199.51391975072698</v>
      </c>
    </row>
    <row r="208" spans="1:3" x14ac:dyDescent="0.35">
      <c r="A208" s="21">
        <f t="shared" si="13"/>
        <v>915</v>
      </c>
      <c r="B208" s="21">
        <f t="shared" si="10"/>
        <v>658.63541402553506</v>
      </c>
      <c r="C208" s="21">
        <f t="shared" si="14"/>
        <v>200.01405215522442</v>
      </c>
    </row>
    <row r="209" spans="1:3" x14ac:dyDescent="0.35">
      <c r="A209" s="21">
        <f t="shared" si="13"/>
        <v>920</v>
      </c>
      <c r="B209" s="21">
        <f t="shared" si="10"/>
        <v>660.45299838408039</v>
      </c>
      <c r="C209" s="21">
        <f t="shared" si="14"/>
        <v>200.51082277907523</v>
      </c>
    </row>
    <row r="210" spans="1:3" x14ac:dyDescent="0.35">
      <c r="A210" s="21">
        <f t="shared" si="13"/>
        <v>925</v>
      </c>
      <c r="B210" s="21">
        <f t="shared" si="10"/>
        <v>662.25836533806398</v>
      </c>
      <c r="C210" s="21">
        <f t="shared" si="14"/>
        <v>201.0042542194337</v>
      </c>
    </row>
    <row r="211" spans="1:3" x14ac:dyDescent="0.35">
      <c r="A211" s="21">
        <f t="shared" si="13"/>
        <v>930</v>
      </c>
      <c r="B211" s="21">
        <f t="shared" si="10"/>
        <v>664.05159701020739</v>
      </c>
      <c r="C211" s="21">
        <f t="shared" si="14"/>
        <v>201.494368921561</v>
      </c>
    </row>
    <row r="212" spans="1:3" x14ac:dyDescent="0.35">
      <c r="A212" s="21">
        <f t="shared" si="13"/>
        <v>935</v>
      </c>
      <c r="B212" s="21">
        <f t="shared" si="10"/>
        <v>665.83277497122117</v>
      </c>
      <c r="C212" s="21">
        <f t="shared" si="14"/>
        <v>201.98118917984618</v>
      </c>
    </row>
    <row r="213" spans="1:3" x14ac:dyDescent="0.35">
      <c r="A213" s="21">
        <f t="shared" si="13"/>
        <v>940</v>
      </c>
      <c r="B213" s="21">
        <f t="shared" si="10"/>
        <v>667.60198024351564</v>
      </c>
      <c r="C213" s="21">
        <f t="shared" si="14"/>
        <v>202.46473713882028</v>
      </c>
    </row>
    <row r="214" spans="1:3" x14ac:dyDescent="0.35">
      <c r="A214" s="21">
        <f t="shared" si="13"/>
        <v>945</v>
      </c>
      <c r="B214" s="21">
        <f t="shared" si="10"/>
        <v>669.35929330488591</v>
      </c>
      <c r="C214" s="21">
        <f t="shared" si="14"/>
        <v>202.94503479416363</v>
      </c>
    </row>
    <row r="215" spans="1:3" x14ac:dyDescent="0.35">
      <c r="A215" s="21">
        <f t="shared" si="13"/>
        <v>950</v>
      </c>
      <c r="B215" s="21">
        <f t="shared" si="10"/>
        <v>671.10479409217294</v>
      </c>
      <c r="C215" s="21">
        <f t="shared" si="14"/>
        <v>203.4221039937064</v>
      </c>
    </row>
    <row r="216" spans="1:3" x14ac:dyDescent="0.35">
      <c r="A216" s="21">
        <f t="shared" si="13"/>
        <v>955</v>
      </c>
      <c r="B216" s="21">
        <f t="shared" si="10"/>
        <v>672.83856200489993</v>
      </c>
      <c r="C216" s="21">
        <f t="shared" si="14"/>
        <v>203.89596643842242</v>
      </c>
    </row>
    <row r="217" spans="1:3" x14ac:dyDescent="0.35">
      <c r="A217" s="21">
        <f t="shared" si="13"/>
        <v>960</v>
      </c>
      <c r="B217" s="21">
        <f t="shared" ref="B217:B280" si="15">$B$16*$B$15*(C217-20)</f>
        <v>674.5606759088837</v>
      </c>
      <c r="C217" s="21">
        <f t="shared" si="14"/>
        <v>204.36664368341636</v>
      </c>
    </row>
    <row r="218" spans="1:3" x14ac:dyDescent="0.35">
      <c r="A218" s="21">
        <f t="shared" ref="A218:A225" si="16">A217+$B$19</f>
        <v>965</v>
      </c>
      <c r="B218" s="21">
        <f t="shared" si="15"/>
        <v>676.2712141398224</v>
      </c>
      <c r="C218" s="21">
        <f t="shared" ref="C218:C225" si="17">(($B$20-B217)/($B$8*$B$9))+C217</f>
        <v>204.83415713890415</v>
      </c>
    </row>
    <row r="219" spans="1:3" x14ac:dyDescent="0.35">
      <c r="A219" s="21">
        <f t="shared" si="16"/>
        <v>970</v>
      </c>
      <c r="B219" s="21">
        <f t="shared" si="15"/>
        <v>677.97025450685874</v>
      </c>
      <c r="C219" s="21">
        <f t="shared" si="17"/>
        <v>205.29852807118695</v>
      </c>
    </row>
    <row r="220" spans="1:3" x14ac:dyDescent="0.35">
      <c r="A220" s="21">
        <f t="shared" si="16"/>
        <v>975</v>
      </c>
      <c r="B220" s="21">
        <f t="shared" si="15"/>
        <v>679.6578742961193</v>
      </c>
      <c r="C220" s="21">
        <f t="shared" si="17"/>
        <v>205.75977760361849</v>
      </c>
    </row>
    <row r="221" spans="1:3" x14ac:dyDescent="0.35">
      <c r="A221" s="21">
        <f t="shared" si="16"/>
        <v>980</v>
      </c>
      <c r="B221" s="21">
        <f t="shared" si="15"/>
        <v>681.3341502742303</v>
      </c>
      <c r="C221" s="21">
        <f t="shared" si="17"/>
        <v>206.21792671756594</v>
      </c>
    </row>
    <row r="222" spans="1:3" x14ac:dyDescent="0.35">
      <c r="A222" s="21">
        <f t="shared" si="16"/>
        <v>985</v>
      </c>
      <c r="B222" s="21">
        <f t="shared" si="15"/>
        <v>682.99915869180938</v>
      </c>
      <c r="C222" s="21">
        <f t="shared" si="17"/>
        <v>206.67299625336432</v>
      </c>
    </row>
    <row r="223" spans="1:3" x14ac:dyDescent="0.35">
      <c r="A223" s="21">
        <f t="shared" si="16"/>
        <v>990</v>
      </c>
      <c r="B223" s="21">
        <f t="shared" si="15"/>
        <v>684.65297528693418</v>
      </c>
      <c r="C223" s="21">
        <f t="shared" si="17"/>
        <v>207.12500691126442</v>
      </c>
    </row>
    <row r="224" spans="1:3" x14ac:dyDescent="0.35">
      <c r="A224" s="21">
        <f t="shared" si="16"/>
        <v>995</v>
      </c>
      <c r="B224" s="21">
        <f t="shared" si="15"/>
        <v>686.29567528858797</v>
      </c>
      <c r="C224" s="21">
        <f t="shared" si="17"/>
        <v>207.57397925237456</v>
      </c>
    </row>
    <row r="225" spans="1:3" x14ac:dyDescent="0.35">
      <c r="A225" s="21">
        <f t="shared" si="16"/>
        <v>1000</v>
      </c>
      <c r="B225" s="21">
        <f t="shared" si="15"/>
        <v>687.92733342008069</v>
      </c>
      <c r="C225" s="21">
        <f t="shared" si="17"/>
        <v>208.0199336995957</v>
      </c>
    </row>
  </sheetData>
  <mergeCells count="6">
    <mergeCell ref="A11:C11"/>
    <mergeCell ref="A18:C18"/>
    <mergeCell ref="T10:U10"/>
    <mergeCell ref="A1:B1"/>
    <mergeCell ref="A3:C3"/>
    <mergeCell ref="A7:C7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1"/>
  <sheetViews>
    <sheetView zoomScale="85" zoomScaleNormal="85" workbookViewId="0">
      <selection activeCell="G29" sqref="G29"/>
    </sheetView>
  </sheetViews>
  <sheetFormatPr defaultRowHeight="14.5" x14ac:dyDescent="0.35"/>
  <cols>
    <col min="1" max="1" width="9.81640625" customWidth="1"/>
    <col min="2" max="3" width="13" customWidth="1"/>
    <col min="4" max="4" width="11.08984375" customWidth="1"/>
    <col min="5" max="5" width="8.54296875" customWidth="1"/>
    <col min="6" max="6" width="9.81640625" customWidth="1"/>
    <col min="8" max="8" width="10.453125" customWidth="1"/>
    <col min="10" max="10" width="15.08984375" customWidth="1"/>
    <col min="11" max="11" width="12.90625" customWidth="1"/>
    <col min="17" max="17" width="10.81640625" customWidth="1"/>
    <col min="18" max="18" width="8.6328125" customWidth="1"/>
    <col min="19" max="19" width="11.453125" customWidth="1"/>
    <col min="20" max="20" width="11.54296875" customWidth="1"/>
    <col min="23" max="23" width="10.1796875" customWidth="1"/>
    <col min="24" max="24" width="19" customWidth="1"/>
    <col min="26" max="26" width="14.54296875" customWidth="1"/>
  </cols>
  <sheetData>
    <row r="1" spans="1:23" x14ac:dyDescent="0.35">
      <c r="A1" s="1"/>
      <c r="B1" s="1"/>
      <c r="C1" s="1"/>
      <c r="D1" s="1"/>
      <c r="E1" s="1"/>
      <c r="F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5">
      <c r="B2" s="16" t="s">
        <v>2</v>
      </c>
      <c r="C2" s="16">
        <f>C3/100</f>
        <v>0.05</v>
      </c>
      <c r="D2" s="16">
        <f t="shared" ref="D2:O2" si="0">D3/100</f>
        <v>0.1</v>
      </c>
      <c r="E2" s="16">
        <f t="shared" si="0"/>
        <v>0.15</v>
      </c>
      <c r="F2" s="16">
        <f t="shared" si="0"/>
        <v>0.2</v>
      </c>
      <c r="G2" s="16">
        <f t="shared" si="0"/>
        <v>0.3</v>
      </c>
      <c r="H2" s="16">
        <f t="shared" si="0"/>
        <v>0.4</v>
      </c>
      <c r="I2" s="16">
        <f t="shared" si="0"/>
        <v>0.5</v>
      </c>
      <c r="J2" s="16">
        <f t="shared" si="0"/>
        <v>0.6</v>
      </c>
      <c r="K2" s="16">
        <f t="shared" si="0"/>
        <v>0.7</v>
      </c>
      <c r="L2" s="16">
        <f t="shared" si="0"/>
        <v>0.8</v>
      </c>
      <c r="M2" s="16">
        <f t="shared" si="0"/>
        <v>0.9</v>
      </c>
      <c r="N2" s="16">
        <f t="shared" si="0"/>
        <v>0.95</v>
      </c>
      <c r="O2" s="16">
        <f t="shared" si="0"/>
        <v>1</v>
      </c>
    </row>
    <row r="3" spans="1:23" x14ac:dyDescent="0.35">
      <c r="B3" s="4" t="s">
        <v>29</v>
      </c>
      <c r="C3" s="12">
        <v>5</v>
      </c>
      <c r="D3" s="12">
        <v>10</v>
      </c>
      <c r="E3" s="12">
        <v>15</v>
      </c>
      <c r="F3" s="12">
        <v>20</v>
      </c>
      <c r="G3" s="12">
        <v>30</v>
      </c>
      <c r="H3" s="12">
        <v>40</v>
      </c>
      <c r="I3" s="12">
        <v>50</v>
      </c>
      <c r="J3" s="12">
        <v>60</v>
      </c>
      <c r="K3" s="12">
        <v>70</v>
      </c>
      <c r="L3" s="12">
        <v>80</v>
      </c>
      <c r="M3" s="12">
        <v>90</v>
      </c>
      <c r="N3" s="12">
        <v>95</v>
      </c>
      <c r="O3" s="12">
        <v>100</v>
      </c>
    </row>
    <row r="4" spans="1:23" x14ac:dyDescent="0.35">
      <c r="B4" s="4" t="s">
        <v>3</v>
      </c>
      <c r="C4" s="19">
        <f t="shared" ref="C4:O4" si="1">$N$9+$N$10*C2+$N$11*C2^2+$N$12*C2^3+$N$13*C2^4+$N$14*C2^5+$N$15*C2^6</f>
        <v>3.224409045234375</v>
      </c>
      <c r="D4" s="19">
        <f t="shared" si="1"/>
        <v>3.4799221949999999</v>
      </c>
      <c r="E4" s="19">
        <f t="shared" si="1"/>
        <v>3.6186187196093749</v>
      </c>
      <c r="F4" s="19">
        <f t="shared" si="1"/>
        <v>3.6887980799999998</v>
      </c>
      <c r="G4" s="19">
        <f t="shared" si="1"/>
        <v>3.7447639550000011</v>
      </c>
      <c r="H4" s="19">
        <f t="shared" si="1"/>
        <v>3.7868323199999985</v>
      </c>
      <c r="I4" s="19">
        <f t="shared" si="1"/>
        <v>3.8439468750000012</v>
      </c>
      <c r="J4" s="19">
        <f t="shared" si="1"/>
        <v>3.8995539199999998</v>
      </c>
      <c r="K4" s="19">
        <f t="shared" si="1"/>
        <v>3.9370901549999933</v>
      </c>
      <c r="L4" s="19">
        <f t="shared" si="1"/>
        <v>3.9663868799999884</v>
      </c>
      <c r="M4" s="19">
        <f t="shared" si="1"/>
        <v>4.0309905950000182</v>
      </c>
      <c r="N4" s="19">
        <f t="shared" si="1"/>
        <v>4.0968564171093682</v>
      </c>
      <c r="O4" s="19">
        <f t="shared" si="1"/>
        <v>4.1963999999999935</v>
      </c>
    </row>
    <row r="7" spans="1:23" x14ac:dyDescent="0.35">
      <c r="B7" s="5" t="s">
        <v>2</v>
      </c>
      <c r="C7" s="5" t="s">
        <v>3</v>
      </c>
    </row>
    <row r="8" spans="1:23" x14ac:dyDescent="0.35">
      <c r="B8" s="2">
        <v>1</v>
      </c>
      <c r="C8" s="2">
        <v>4.2</v>
      </c>
      <c r="M8" s="48" t="s">
        <v>13</v>
      </c>
      <c r="N8" s="48"/>
    </row>
    <row r="9" spans="1:23" x14ac:dyDescent="0.35">
      <c r="B9" s="2">
        <v>0.97</v>
      </c>
      <c r="C9" s="2">
        <v>4.1204881963062254</v>
      </c>
      <c r="M9" t="s">
        <v>10</v>
      </c>
      <c r="N9" s="2">
        <v>2.7854000000000001</v>
      </c>
    </row>
    <row r="10" spans="1:23" x14ac:dyDescent="0.35">
      <c r="B10" s="2">
        <v>0.93846417291659601</v>
      </c>
      <c r="C10" s="2">
        <v>4.0534640676198954</v>
      </c>
      <c r="M10" t="s">
        <v>4</v>
      </c>
      <c r="N10" s="2">
        <v>11.166</v>
      </c>
    </row>
    <row r="11" spans="1:23" x14ac:dyDescent="0.35">
      <c r="B11" s="2">
        <v>0.87215402215472682</v>
      </c>
      <c r="C11" s="2">
        <v>4.01995200327673</v>
      </c>
      <c r="M11" t="s">
        <v>5</v>
      </c>
      <c r="N11" s="2">
        <v>-54.01</v>
      </c>
    </row>
    <row r="12" spans="1:23" x14ac:dyDescent="0.35">
      <c r="B12" s="2">
        <v>0.79981879842988335</v>
      </c>
      <c r="C12" s="2">
        <v>3.973035113196306</v>
      </c>
      <c r="M12" t="s">
        <v>6</v>
      </c>
      <c r="N12" s="2">
        <v>134.25</v>
      </c>
    </row>
    <row r="13" spans="1:23" x14ac:dyDescent="0.35">
      <c r="B13" s="2">
        <v>0.71542332637640005</v>
      </c>
      <c r="C13" s="2">
        <v>3.9328206359845059</v>
      </c>
      <c r="M13" t="s">
        <v>7</v>
      </c>
      <c r="N13" s="2">
        <v>-172.96</v>
      </c>
    </row>
    <row r="14" spans="1:23" x14ac:dyDescent="0.35">
      <c r="B14" s="2">
        <v>0.6280112768803533</v>
      </c>
      <c r="C14" s="2">
        <v>3.8993085716413458</v>
      </c>
      <c r="M14" t="s">
        <v>8</v>
      </c>
      <c r="N14" s="2">
        <v>109.47</v>
      </c>
    </row>
    <row r="15" spans="1:23" x14ac:dyDescent="0.35">
      <c r="B15" s="2">
        <v>0.53909194890329337</v>
      </c>
      <c r="C15" s="2">
        <v>3.8657965072981759</v>
      </c>
      <c r="M15" t="s">
        <v>9</v>
      </c>
      <c r="N15" s="2">
        <v>-26.504999999999999</v>
      </c>
    </row>
    <row r="16" spans="1:23" ht="15" thickBot="1" x14ac:dyDescent="0.4">
      <c r="A16" s="1"/>
      <c r="B16" s="2">
        <v>0.43208932011515833</v>
      </c>
      <c r="C16" s="2">
        <v>3.8188796172177457</v>
      </c>
    </row>
    <row r="17" spans="1:14" ht="15.5" thickTop="1" thickBot="1" x14ac:dyDescent="0.4">
      <c r="B17" s="2">
        <v>0.31755433988303328</v>
      </c>
      <c r="C17" s="2">
        <v>3.7585579014000556</v>
      </c>
      <c r="M17" t="s">
        <v>11</v>
      </c>
      <c r="N17" s="17">
        <f>$N$9+$N$10*N18+$N$11*N18^2+$N$12*N18^3+$N$13*N18^4+$N$14*N18^5+$N$15*N18^6</f>
        <v>3.8439468750000012</v>
      </c>
    </row>
    <row r="18" spans="1:14" ht="15" thickTop="1" x14ac:dyDescent="0.35">
      <c r="B18" s="2">
        <v>0.22714187678872499</v>
      </c>
      <c r="C18" s="2">
        <v>3.6781289469764658</v>
      </c>
      <c r="M18" t="s">
        <v>12</v>
      </c>
      <c r="N18" s="2">
        <v>0.5</v>
      </c>
    </row>
    <row r="19" spans="1:14" x14ac:dyDescent="0.35">
      <c r="B19" s="2">
        <v>0.14124518769584171</v>
      </c>
      <c r="C19" s="2">
        <v>3.6178072311587659</v>
      </c>
    </row>
    <row r="20" spans="1:14" x14ac:dyDescent="0.35">
      <c r="A20" s="1"/>
      <c r="B20" s="2">
        <v>7.3488372869086604E-2</v>
      </c>
      <c r="C20" s="2">
        <v>3.383222780756626</v>
      </c>
    </row>
    <row r="21" spans="1:14" x14ac:dyDescent="0.35">
      <c r="B21" s="2">
        <v>2.762548514722829E-2</v>
      </c>
      <c r="C21" s="2">
        <v>3.0212924858504557</v>
      </c>
    </row>
    <row r="22" spans="1:14" x14ac:dyDescent="0.35">
      <c r="B22" s="2">
        <v>0</v>
      </c>
      <c r="C22" s="2">
        <v>2.8</v>
      </c>
    </row>
    <row r="24" spans="1:14" x14ac:dyDescent="0.35">
      <c r="A24" s="1"/>
      <c r="B24" s="6"/>
    </row>
    <row r="31" spans="1:14" x14ac:dyDescent="0.35">
      <c r="A31" s="1"/>
      <c r="B31" s="1"/>
      <c r="C31" s="1"/>
      <c r="D31" s="1"/>
    </row>
  </sheetData>
  <mergeCells count="1">
    <mergeCell ref="M8:N8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24" sqref="F24"/>
    </sheetView>
  </sheetViews>
  <sheetFormatPr defaultRowHeight="14.5" x14ac:dyDescent="0.35"/>
  <cols>
    <col min="1" max="1" width="13.90625" customWidth="1"/>
    <col min="4" max="4" width="12.1796875" customWidth="1"/>
  </cols>
  <sheetData>
    <row r="1" spans="1:4" x14ac:dyDescent="0.35">
      <c r="A1" s="49" t="s">
        <v>33</v>
      </c>
      <c r="B1" s="49"/>
      <c r="C1" s="49"/>
    </row>
    <row r="2" spans="1:4" x14ac:dyDescent="0.35">
      <c r="A2" t="s">
        <v>39</v>
      </c>
      <c r="B2" s="2">
        <v>9</v>
      </c>
      <c r="C2" t="s">
        <v>35</v>
      </c>
    </row>
    <row r="3" spans="1:4" x14ac:dyDescent="0.35">
      <c r="A3" t="s">
        <v>36</v>
      </c>
      <c r="B3" s="2">
        <v>65</v>
      </c>
      <c r="C3" t="s">
        <v>35</v>
      </c>
    </row>
    <row r="4" spans="1:4" x14ac:dyDescent="0.35">
      <c r="A4" s="3" t="s">
        <v>40</v>
      </c>
      <c r="B4" s="22">
        <f>(PI()*(B3*2*B2+2*B2^2))/(1000^2)</f>
        <v>4.1846014145816048E-3</v>
      </c>
      <c r="C4" s="22" t="s">
        <v>15</v>
      </c>
      <c r="D4" t="s">
        <v>42</v>
      </c>
    </row>
    <row r="6" spans="1:4" x14ac:dyDescent="0.35">
      <c r="A6" s="49" t="s">
        <v>34</v>
      </c>
      <c r="B6" s="49"/>
      <c r="C6" s="49"/>
    </row>
    <row r="7" spans="1:4" x14ac:dyDescent="0.35">
      <c r="A7" t="s">
        <v>36</v>
      </c>
      <c r="B7" s="2">
        <v>280</v>
      </c>
      <c r="C7" t="s">
        <v>35</v>
      </c>
    </row>
    <row r="8" spans="1:4" x14ac:dyDescent="0.35">
      <c r="A8" t="s">
        <v>37</v>
      </c>
      <c r="B8" s="2">
        <v>180</v>
      </c>
      <c r="C8" t="s">
        <v>35</v>
      </c>
    </row>
    <row r="9" spans="1:4" x14ac:dyDescent="0.35">
      <c r="A9" t="s">
        <v>38</v>
      </c>
      <c r="B9" s="2">
        <v>23</v>
      </c>
      <c r="C9" t="s">
        <v>35</v>
      </c>
    </row>
    <row r="10" spans="1:4" x14ac:dyDescent="0.35">
      <c r="A10" s="3" t="s">
        <v>40</v>
      </c>
      <c r="B10" s="22">
        <f>(B7*B8*2+B7*B9*2+B8*B9*2)/(1000^2)</f>
        <v>0.12196</v>
      </c>
      <c r="C10" s="22" t="s">
        <v>15</v>
      </c>
      <c r="D10" t="s">
        <v>42</v>
      </c>
    </row>
    <row r="11" spans="1:4" x14ac:dyDescent="0.35">
      <c r="A11" s="3" t="s">
        <v>41</v>
      </c>
      <c r="B11" s="22">
        <f>(B7*B9*2+2*B8*B9)/(1000^2)</f>
        <v>2.1160000000000002E-2</v>
      </c>
      <c r="C11" s="22" t="s">
        <v>15</v>
      </c>
      <c r="D11" t="s">
        <v>43</v>
      </c>
    </row>
  </sheetData>
  <mergeCells count="2">
    <mergeCell ref="A1:C1"/>
    <mergeCell ref="A6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I32" sqref="I32"/>
    </sheetView>
  </sheetViews>
  <sheetFormatPr defaultRowHeight="14.5" x14ac:dyDescent="0.35"/>
  <cols>
    <col min="1" max="1" width="14.453125" customWidth="1"/>
    <col min="2" max="2" width="14.36328125" customWidth="1"/>
  </cols>
  <sheetData>
    <row r="1" spans="1:2" x14ac:dyDescent="0.35">
      <c r="A1" t="s">
        <v>44</v>
      </c>
      <c r="B1" t="s">
        <v>45</v>
      </c>
    </row>
    <row r="2" spans="1:2" x14ac:dyDescent="0.35">
      <c r="A2">
        <v>0</v>
      </c>
      <c r="B2">
        <v>12098.789999999999</v>
      </c>
    </row>
    <row r="3" spans="1:2" x14ac:dyDescent="0.35">
      <c r="A3">
        <v>28.737500000000001</v>
      </c>
      <c r="B3">
        <v>12098.789999999999</v>
      </c>
    </row>
    <row r="4" spans="1:2" x14ac:dyDescent="0.35">
      <c r="A4">
        <v>29.04</v>
      </c>
      <c r="B4">
        <v>21.175000000000001</v>
      </c>
    </row>
    <row r="5" spans="1:2" x14ac:dyDescent="0.35">
      <c r="A5">
        <v>62.314999999999998</v>
      </c>
      <c r="B5">
        <v>21.175000000000001</v>
      </c>
    </row>
    <row r="6" spans="1:2" x14ac:dyDescent="0.35">
      <c r="A6">
        <v>62.6175</v>
      </c>
      <c r="B6">
        <v>12098.789999999999</v>
      </c>
    </row>
    <row r="7" spans="1:2" x14ac:dyDescent="0.35">
      <c r="A7">
        <v>129.16749999999999</v>
      </c>
      <c r="B7">
        <v>12098.789999999999</v>
      </c>
    </row>
    <row r="8" spans="1:2" x14ac:dyDescent="0.35">
      <c r="A8">
        <v>129.47</v>
      </c>
      <c r="B8">
        <v>16.939999999999998</v>
      </c>
    </row>
    <row r="9" spans="1:2" x14ac:dyDescent="0.35">
      <c r="A9">
        <v>142.78</v>
      </c>
      <c r="B9">
        <v>16.939999999999998</v>
      </c>
    </row>
    <row r="10" spans="1:2" x14ac:dyDescent="0.35">
      <c r="A10">
        <v>143.08249999999998</v>
      </c>
      <c r="B10">
        <v>12098.789999999999</v>
      </c>
    </row>
    <row r="11" spans="1:2" x14ac:dyDescent="0.35">
      <c r="A11">
        <v>182.71</v>
      </c>
      <c r="B11">
        <v>12098.789999999999</v>
      </c>
    </row>
    <row r="12" spans="1:2" x14ac:dyDescent="0.35">
      <c r="A12">
        <v>183.01249999999999</v>
      </c>
      <c r="B12">
        <v>18.149999999999999</v>
      </c>
    </row>
    <row r="13" spans="1:2" x14ac:dyDescent="0.35">
      <c r="A13">
        <v>225.9675</v>
      </c>
      <c r="B13">
        <v>18.149999999999999</v>
      </c>
    </row>
    <row r="14" spans="1:2" x14ac:dyDescent="0.35">
      <c r="A14">
        <v>226.26999999999998</v>
      </c>
      <c r="B14">
        <v>12098.789999999999</v>
      </c>
    </row>
    <row r="15" spans="1:2" x14ac:dyDescent="0.35">
      <c r="A15">
        <v>256.52</v>
      </c>
      <c r="B15">
        <v>12098.789999999999</v>
      </c>
    </row>
    <row r="16" spans="1:2" x14ac:dyDescent="0.35">
      <c r="A16">
        <v>256.82249999999999</v>
      </c>
      <c r="B16">
        <v>21.175000000000001</v>
      </c>
    </row>
    <row r="17" spans="1:2" x14ac:dyDescent="0.35">
      <c r="A17">
        <v>273.45999999999998</v>
      </c>
      <c r="B17">
        <v>21.175000000000001</v>
      </c>
    </row>
    <row r="18" spans="1:2" x14ac:dyDescent="0.35">
      <c r="A18">
        <v>273.76249999999999</v>
      </c>
      <c r="B18">
        <v>12.1</v>
      </c>
    </row>
    <row r="19" spans="1:2" x14ac:dyDescent="0.35">
      <c r="A19">
        <v>292.82</v>
      </c>
      <c r="B19">
        <v>12.1</v>
      </c>
    </row>
    <row r="20" spans="1:2" x14ac:dyDescent="0.35">
      <c r="A20">
        <v>293.1225</v>
      </c>
      <c r="B20">
        <v>12098.789999999999</v>
      </c>
    </row>
    <row r="21" spans="1:2" x14ac:dyDescent="0.35">
      <c r="A21">
        <v>445.88499999999999</v>
      </c>
      <c r="B21">
        <v>12098.789999999999</v>
      </c>
    </row>
    <row r="22" spans="1:2" x14ac:dyDescent="0.35">
      <c r="A22">
        <v>446.1875</v>
      </c>
      <c r="B22">
        <v>12.1</v>
      </c>
    </row>
    <row r="23" spans="1:2" x14ac:dyDescent="0.35">
      <c r="A23">
        <v>461.01</v>
      </c>
      <c r="B23">
        <v>12.1</v>
      </c>
    </row>
    <row r="24" spans="1:2" x14ac:dyDescent="0.35">
      <c r="A24">
        <v>461.3125</v>
      </c>
      <c r="B24">
        <v>12098.789999999999</v>
      </c>
    </row>
    <row r="25" spans="1:2" x14ac:dyDescent="0.35">
      <c r="A25">
        <v>528.46749999999997</v>
      </c>
      <c r="B25">
        <v>12098.789999999999</v>
      </c>
    </row>
    <row r="26" spans="1:2" x14ac:dyDescent="0.35">
      <c r="A26">
        <v>528.77</v>
      </c>
      <c r="B26">
        <v>13.914999999999999</v>
      </c>
    </row>
    <row r="27" spans="1:2" x14ac:dyDescent="0.35">
      <c r="A27">
        <v>545.71</v>
      </c>
      <c r="B27">
        <v>13.914999999999999</v>
      </c>
    </row>
    <row r="28" spans="1:2" x14ac:dyDescent="0.35">
      <c r="A28">
        <v>546.01249999999993</v>
      </c>
      <c r="B28">
        <v>12098.789999999999</v>
      </c>
    </row>
    <row r="29" spans="1:2" x14ac:dyDescent="0.35">
      <c r="A29">
        <v>610.74749999999995</v>
      </c>
      <c r="B29">
        <v>12098.789999999999</v>
      </c>
    </row>
    <row r="30" spans="1:2" x14ac:dyDescent="0.35">
      <c r="A30">
        <v>611.04999999999995</v>
      </c>
      <c r="B30">
        <v>12.705</v>
      </c>
    </row>
    <row r="31" spans="1:2" x14ac:dyDescent="0.35">
      <c r="A31">
        <v>650.98</v>
      </c>
      <c r="B31">
        <v>12.705</v>
      </c>
    </row>
    <row r="32" spans="1:2" x14ac:dyDescent="0.35">
      <c r="A32">
        <v>651.28250000000003</v>
      </c>
      <c r="B32">
        <v>12098.789999999999</v>
      </c>
    </row>
    <row r="33" spans="1:2" x14ac:dyDescent="0.35">
      <c r="A33">
        <v>699.6825</v>
      </c>
      <c r="B33">
        <v>12098.789999999999</v>
      </c>
    </row>
    <row r="34" spans="1:2" x14ac:dyDescent="0.35">
      <c r="A34">
        <v>699.98500000000001</v>
      </c>
      <c r="B34">
        <v>46.585000000000001</v>
      </c>
    </row>
    <row r="35" spans="1:2" x14ac:dyDescent="0.35">
      <c r="A35">
        <v>716.31999999999994</v>
      </c>
      <c r="B35">
        <v>46.585000000000001</v>
      </c>
    </row>
    <row r="36" spans="1:2" x14ac:dyDescent="0.35">
      <c r="A36">
        <v>716.62249999999995</v>
      </c>
      <c r="B36">
        <v>12098.789999999999</v>
      </c>
    </row>
    <row r="37" spans="1:2" x14ac:dyDescent="0.35">
      <c r="A37">
        <v>716.92499999999995</v>
      </c>
      <c r="B37">
        <v>46.585000000000001</v>
      </c>
    </row>
    <row r="38" spans="1:2" x14ac:dyDescent="0.35">
      <c r="A38">
        <v>733.26</v>
      </c>
      <c r="B38">
        <v>46.585000000000001</v>
      </c>
    </row>
    <row r="39" spans="1:2" x14ac:dyDescent="0.35">
      <c r="A39">
        <v>733.5625</v>
      </c>
      <c r="B39">
        <v>17.544999999999998</v>
      </c>
    </row>
    <row r="40" spans="1:2" x14ac:dyDescent="0.35">
      <c r="A40">
        <v>785.59249999999997</v>
      </c>
      <c r="B40">
        <v>17.544999999999998</v>
      </c>
    </row>
    <row r="41" spans="1:2" x14ac:dyDescent="0.35">
      <c r="A41">
        <v>785.89499999999998</v>
      </c>
      <c r="B41">
        <v>12098.789999999999</v>
      </c>
    </row>
    <row r="42" spans="1:2" x14ac:dyDescent="0.35">
      <c r="A42">
        <v>854.26</v>
      </c>
      <c r="B42">
        <v>12098.789999999999</v>
      </c>
    </row>
    <row r="43" spans="1:2" x14ac:dyDescent="0.35">
      <c r="A43">
        <v>854.5625</v>
      </c>
      <c r="B43">
        <v>16.637499999999999</v>
      </c>
    </row>
    <row r="44" spans="1:2" x14ac:dyDescent="0.35">
      <c r="A44">
        <v>912.64249999999993</v>
      </c>
      <c r="B44">
        <v>16.637499999999999</v>
      </c>
    </row>
    <row r="45" spans="1:2" x14ac:dyDescent="0.35">
      <c r="A45">
        <v>912.94499999999994</v>
      </c>
      <c r="B45">
        <v>12098.789999999999</v>
      </c>
    </row>
    <row r="46" spans="1:2" x14ac:dyDescent="0.35">
      <c r="A46">
        <v>961.04250000000002</v>
      </c>
      <c r="B46">
        <v>12098.789999999999</v>
      </c>
    </row>
    <row r="47" spans="1:2" x14ac:dyDescent="0.35">
      <c r="A47">
        <v>961.34500000000003</v>
      </c>
      <c r="B47">
        <v>21.78</v>
      </c>
    </row>
    <row r="48" spans="1:2" x14ac:dyDescent="0.35">
      <c r="A48">
        <v>1029.71</v>
      </c>
      <c r="B48">
        <v>21.78</v>
      </c>
    </row>
    <row r="49" spans="1:2" x14ac:dyDescent="0.35">
      <c r="A49">
        <v>1030.0125</v>
      </c>
      <c r="B49">
        <v>12098.789999999999</v>
      </c>
    </row>
    <row r="50" spans="1:2" x14ac:dyDescent="0.35">
      <c r="A50">
        <v>1072.3625</v>
      </c>
      <c r="B50">
        <v>12098.789999999999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alphaMask_Calc</vt:lpstr>
      <vt:lpstr>thermalProfile_Calc</vt:lpstr>
      <vt:lpstr>OCVcurve_fit</vt:lpstr>
      <vt:lpstr>surfaceArea_Calc</vt:lpstr>
      <vt:lpstr>crp_corner</vt:lpstr>
    </vt:vector>
  </TitlesOfParts>
  <Company>Honda R&amp;D Americas,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 Ringler</cp:lastModifiedBy>
  <dcterms:created xsi:type="dcterms:W3CDTF">2017-08-29T16:03:54Z</dcterms:created>
  <dcterms:modified xsi:type="dcterms:W3CDTF">2017-09-04T18:40:57Z</dcterms:modified>
</cp:coreProperties>
</file>