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rian\Desktop\AutoRally_Platform\"/>
    </mc:Choice>
  </mc:AlternateContent>
  <bookViews>
    <workbookView xWindow="0" yWindow="0" windowWidth="16380" windowHeight="8190" tabRatio="995"/>
  </bookViews>
  <sheets>
    <sheet name="AutoRally Platform Parts" sheetId="1" r:id="rId1"/>
  </sheets>
  <calcPr calcId="171027"/>
  <extLst>
    <ext xmlns:loext="http://schemas.libreoffice.org/" uri="{7626C862-2A13-11E5-B345-FEFF819CDC9F}">
      <loext:extCalcPr stringRefSyntax="ExcelA1"/>
    </ext>
  </extLst>
</workbook>
</file>

<file path=xl/calcChain.xml><?xml version="1.0" encoding="utf-8"?>
<calcChain xmlns="http://schemas.openxmlformats.org/spreadsheetml/2006/main">
  <c r="F67" i="1" l="1"/>
  <c r="F210" i="1" l="1"/>
  <c r="F209" i="1"/>
  <c r="F213" i="1" l="1"/>
  <c r="F214" i="1"/>
  <c r="F76" i="1" l="1"/>
  <c r="F137" i="1" l="1"/>
  <c r="F289" i="1" l="1"/>
  <c r="F290" i="1"/>
  <c r="F291" i="1"/>
  <c r="F281" i="1" l="1"/>
  <c r="F285" i="1"/>
  <c r="F79" i="1" l="1"/>
  <c r="F243" i="1" l="1"/>
  <c r="F85" i="1"/>
  <c r="F88" i="1"/>
  <c r="F86" i="1"/>
  <c r="F75" i="1"/>
  <c r="F258" i="1"/>
  <c r="F138" i="1"/>
  <c r="F164" i="1" l="1"/>
  <c r="F42" i="1" l="1"/>
  <c r="F135" i="1" l="1"/>
  <c r="F97" i="1" l="1"/>
  <c r="F51" i="1" l="1"/>
  <c r="F211" i="1" l="1"/>
  <c r="F54" i="1" l="1"/>
  <c r="F29" i="1"/>
  <c r="H117" i="1"/>
  <c r="H118" i="1"/>
  <c r="H144" i="1"/>
  <c r="F335" i="1"/>
  <c r="F336" i="1"/>
  <c r="F205" i="1"/>
  <c r="F208" i="1" l="1"/>
  <c r="F50" i="1"/>
  <c r="F171" i="1" l="1"/>
  <c r="F172" i="1"/>
  <c r="F253" i="1"/>
  <c r="F136" i="1"/>
  <c r="F53" i="1"/>
  <c r="F108" i="1"/>
  <c r="F284" i="1"/>
  <c r="F340" i="1"/>
  <c r="F341" i="1"/>
  <c r="F331" i="1"/>
  <c r="F327" i="1"/>
  <c r="F333" i="1"/>
  <c r="F332" i="1"/>
  <c r="F330" i="1"/>
  <c r="F329" i="1"/>
  <c r="F328" i="1"/>
  <c r="F326" i="1"/>
  <c r="F325" i="1"/>
  <c r="F310" i="1"/>
  <c r="F343" i="1"/>
  <c r="F342" i="1"/>
  <c r="F191" i="1"/>
  <c r="F183" i="1"/>
  <c r="F184" i="1"/>
  <c r="F185" i="1"/>
  <c r="F186" i="1"/>
  <c r="F187" i="1"/>
  <c r="F189" i="1"/>
  <c r="F237" i="1"/>
  <c r="F238" i="1"/>
  <c r="F239" i="1"/>
  <c r="F240" i="1"/>
  <c r="F241" i="1"/>
  <c r="F242" i="1"/>
  <c r="F244" i="1"/>
  <c r="F288" i="1"/>
  <c r="F131" i="1"/>
  <c r="F129" i="1"/>
  <c r="F147" i="1"/>
  <c r="F65" i="1"/>
  <c r="F59" i="1"/>
  <c r="F60" i="1"/>
  <c r="F21" i="1"/>
  <c r="F338" i="1"/>
  <c r="F324" i="1"/>
  <c r="F323" i="1"/>
  <c r="F322" i="1"/>
  <c r="F321" i="1"/>
  <c r="F320" i="1"/>
  <c r="F319" i="1"/>
  <c r="F318" i="1"/>
  <c r="F317" i="1"/>
  <c r="F316" i="1"/>
  <c r="F315" i="1"/>
  <c r="F314" i="1"/>
  <c r="F313" i="1"/>
  <c r="F312" i="1"/>
  <c r="F311" i="1"/>
  <c r="F308" i="1"/>
  <c r="F307" i="1"/>
  <c r="F306" i="1"/>
  <c r="F305" i="1"/>
  <c r="F304" i="1"/>
  <c r="F303" i="1"/>
  <c r="F302" i="1"/>
  <c r="F301" i="1"/>
  <c r="F300" i="1"/>
  <c r="F299" i="1"/>
  <c r="F298" i="1"/>
  <c r="F294" i="1"/>
  <c r="F293" i="1"/>
  <c r="F292" i="1"/>
  <c r="F287" i="1"/>
  <c r="F283" i="1"/>
  <c r="F280" i="1"/>
  <c r="F278" i="1"/>
  <c r="F196" i="1"/>
  <c r="F197" i="1"/>
  <c r="F195" i="1"/>
  <c r="F276" i="1"/>
  <c r="F259" i="1"/>
  <c r="F257" i="1"/>
  <c r="F260" i="1"/>
  <c r="F256" i="1"/>
  <c r="H255" i="1"/>
  <c r="F255" i="1"/>
  <c r="H261" i="1"/>
  <c r="F261" i="1"/>
  <c r="F252" i="1"/>
  <c r="F251" i="1"/>
  <c r="F250" i="1"/>
  <c r="F249" i="1"/>
  <c r="F248" i="1"/>
  <c r="F247" i="1"/>
  <c r="F246" i="1"/>
  <c r="F236" i="1"/>
  <c r="F235" i="1"/>
  <c r="F234" i="1"/>
  <c r="F233" i="1"/>
  <c r="F232" i="1"/>
  <c r="F231" i="1"/>
  <c r="F230" i="1"/>
  <c r="F229" i="1"/>
  <c r="F228" i="1"/>
  <c r="F227" i="1"/>
  <c r="F226" i="1"/>
  <c r="F225" i="1"/>
  <c r="F224" i="1"/>
  <c r="F223" i="1"/>
  <c r="F222" i="1"/>
  <c r="F221" i="1"/>
  <c r="F220" i="1"/>
  <c r="F219" i="1"/>
  <c r="F218" i="1"/>
  <c r="H217" i="1"/>
  <c r="F217" i="1"/>
  <c r="F216" i="1"/>
  <c r="F215" i="1"/>
  <c r="F212" i="1"/>
  <c r="F207" i="1"/>
  <c r="F206" i="1"/>
  <c r="F203" i="1"/>
  <c r="F204" i="1"/>
  <c r="F202" i="1"/>
  <c r="H200" i="1"/>
  <c r="F200" i="1"/>
  <c r="H199" i="1"/>
  <c r="F199" i="1"/>
  <c r="F194" i="1"/>
  <c r="F193" i="1"/>
  <c r="H192" i="1"/>
  <c r="F192" i="1"/>
  <c r="H188" i="1"/>
  <c r="F188" i="1"/>
  <c r="F190" i="1"/>
  <c r="F178" i="1"/>
  <c r="F177" i="1"/>
  <c r="F176" i="1"/>
  <c r="H174" i="1"/>
  <c r="F174" i="1"/>
  <c r="H169" i="1"/>
  <c r="F169" i="1"/>
  <c r="H168" i="1"/>
  <c r="F168" i="1"/>
  <c r="H167" i="1"/>
  <c r="F167" i="1"/>
  <c r="H166" i="1"/>
  <c r="F166" i="1"/>
  <c r="F165" i="1"/>
  <c r="H163" i="1"/>
  <c r="F163" i="1"/>
  <c r="H162" i="1"/>
  <c r="F162" i="1"/>
  <c r="H161" i="1"/>
  <c r="F161" i="1"/>
  <c r="H160" i="1"/>
  <c r="F160" i="1"/>
  <c r="F159" i="1"/>
  <c r="F158" i="1"/>
  <c r="H157" i="1"/>
  <c r="F157" i="1"/>
  <c r="F156" i="1"/>
  <c r="H155" i="1"/>
  <c r="F155" i="1"/>
  <c r="F154" i="1"/>
  <c r="H153" i="1"/>
  <c r="F153" i="1"/>
  <c r="F152" i="1"/>
  <c r="H151" i="1"/>
  <c r="F151" i="1"/>
  <c r="H150" i="1"/>
  <c r="F150" i="1"/>
  <c r="H148" i="1"/>
  <c r="F148" i="1"/>
  <c r="F146" i="1"/>
  <c r="F144" i="1"/>
  <c r="F143" i="1"/>
  <c r="F141" i="1"/>
  <c r="F140" i="1"/>
  <c r="F134" i="1"/>
  <c r="H133" i="1"/>
  <c r="F133" i="1"/>
  <c r="F128" i="1"/>
  <c r="F124" i="1"/>
  <c r="H122" i="1"/>
  <c r="F122" i="1"/>
  <c r="H121" i="1"/>
  <c r="F121" i="1"/>
  <c r="H120" i="1"/>
  <c r="F120" i="1"/>
  <c r="H119" i="1"/>
  <c r="F119" i="1"/>
  <c r="F118" i="1"/>
  <c r="F117" i="1"/>
  <c r="F116" i="1"/>
  <c r="F114" i="1"/>
  <c r="F113" i="1"/>
  <c r="F112" i="1"/>
  <c r="F111" i="1"/>
  <c r="F110" i="1"/>
  <c r="F109" i="1"/>
  <c r="F107" i="1"/>
  <c r="F106" i="1"/>
  <c r="F105" i="1"/>
  <c r="F104" i="1"/>
  <c r="F103" i="1"/>
  <c r="F102" i="1"/>
  <c r="F101" i="1"/>
  <c r="F100" i="1"/>
  <c r="F99" i="1"/>
  <c r="F98" i="1"/>
  <c r="F96" i="1"/>
  <c r="F95" i="1"/>
  <c r="F94" i="1"/>
  <c r="F93" i="1"/>
  <c r="H92" i="1"/>
  <c r="F92" i="1"/>
  <c r="F91" i="1"/>
  <c r="F90" i="1"/>
  <c r="F89" i="1"/>
  <c r="F87" i="1"/>
  <c r="F84" i="1"/>
  <c r="F83" i="1"/>
  <c r="F82" i="1"/>
  <c r="F81" i="1"/>
  <c r="F80" i="1"/>
  <c r="F78" i="1"/>
  <c r="F77" i="1"/>
  <c r="F74" i="1"/>
  <c r="F73" i="1"/>
  <c r="F72" i="1"/>
  <c r="F71" i="1"/>
  <c r="F69" i="1"/>
  <c r="F66" i="1"/>
  <c r="F68" i="1"/>
  <c r="F63" i="1"/>
  <c r="F62" i="1"/>
  <c r="F58" i="1"/>
  <c r="F57" i="1"/>
  <c r="F56" i="1"/>
  <c r="F48" i="1"/>
  <c r="F46" i="1"/>
  <c r="H45" i="1"/>
  <c r="F45" i="1"/>
  <c r="H44" i="1"/>
  <c r="F44" i="1"/>
  <c r="F35" i="1"/>
  <c r="F41" i="1"/>
  <c r="H40" i="1"/>
  <c r="F40" i="1"/>
  <c r="H39" i="1"/>
  <c r="F39" i="1"/>
  <c r="H38" i="1"/>
  <c r="F38" i="1"/>
  <c r="H37" i="1"/>
  <c r="F37" i="1"/>
  <c r="H36" i="1"/>
  <c r="F36" i="1"/>
  <c r="F34" i="1"/>
  <c r="H33" i="1"/>
  <c r="F33" i="1"/>
  <c r="H32" i="1"/>
  <c r="F32" i="1"/>
  <c r="F28" i="1"/>
  <c r="F31" i="1"/>
  <c r="F30" i="1"/>
  <c r="H27" i="1"/>
  <c r="F27" i="1"/>
  <c r="H26" i="1"/>
  <c r="F26" i="1"/>
  <c r="F25" i="1"/>
  <c r="H24" i="1"/>
  <c r="F24" i="1"/>
  <c r="F23" i="1"/>
  <c r="H22" i="1"/>
  <c r="F22" i="1"/>
  <c r="F20" i="1"/>
  <c r="H19" i="1"/>
  <c r="F19" i="1"/>
  <c r="G264" i="1" l="1"/>
  <c r="G296" i="1"/>
  <c r="G346" i="1"/>
  <c r="G126" i="1"/>
  <c r="G180" i="1"/>
  <c r="F267" i="1" l="1"/>
</calcChain>
</file>

<file path=xl/sharedStrings.xml><?xml version="1.0" encoding="utf-8"?>
<sst xmlns="http://schemas.openxmlformats.org/spreadsheetml/2006/main" count="656" uniqueCount="609">
  <si>
    <t>AutoRally Platform Parts List</t>
  </si>
  <si>
    <t>Brian Goldfain</t>
  </si>
  <si>
    <t>Color Guide:</t>
  </si>
  <si>
    <t>Item</t>
  </si>
  <si>
    <t>Price</t>
  </si>
  <si>
    <t>Quantity</t>
  </si>
  <si>
    <t>Item Totals</t>
  </si>
  <si>
    <t>Section Totals</t>
  </si>
  <si>
    <t>Link</t>
  </si>
  <si>
    <t>Chassis</t>
  </si>
  <si>
    <t>Battery box eliminator</t>
  </si>
  <si>
    <t>Axle extender set</t>
  </si>
  <si>
    <t>Front brakes</t>
  </si>
  <si>
    <t>http://www.davesmotors.com/Mecatech-Front-Hydraulic-Brake-System-for-HPI-Baja-5B-5T-RCTB01013.html</t>
  </si>
  <si>
    <t>Front Tire Foams</t>
  </si>
  <si>
    <t>Rear Tire Foams</t>
  </si>
  <si>
    <t>M4x20mm cap head screws</t>
  </si>
  <si>
    <t>http://www.davesmotors.com/fg-06725-20-socket-head-cap-screw-set-m4x20mm.html</t>
  </si>
  <si>
    <t>M4x6mm cap head screws</t>
  </si>
  <si>
    <t>http://www.davesmotors.com/hpi-94502-cap-head-screw-set-m4x6mm.html</t>
  </si>
  <si>
    <t>Alloy Servo Horn 15T</t>
  </si>
  <si>
    <t>http://www.davesmotors.com/alloy-horn-for-multiplex-rhino-digi-4-hitec-5755mg-servo-new-style.html</t>
  </si>
  <si>
    <t>Driveshaft</t>
  </si>
  <si>
    <t>http://www.davesmotors.com/hpi-104966-super-heavy-duty-drive-shaft-18x116mm-2pcs.html</t>
  </si>
  <si>
    <t>Axle boots 5SC</t>
  </si>
  <si>
    <t>Shock Boots Rear</t>
  </si>
  <si>
    <t>Shock Boots Front</t>
  </si>
  <si>
    <t>Replacement bearing kit</t>
  </si>
  <si>
    <t>Axle/transmission grease</t>
  </si>
  <si>
    <t>http://www.davesmotors.com/Team-FastEddy-Axle-Transmission-Grease-.html</t>
  </si>
  <si>
    <t>Front Shock Mounting Set</t>
  </si>
  <si>
    <t>http://www.davesmotors.com/hpi-85469-front-shock-mounting-set.html</t>
  </si>
  <si>
    <t>Glitch Capacitor</t>
  </si>
  <si>
    <t>http://www.savoxusa.com/Glitch_Buster_Power_Capacitor_p/rce2474.htm</t>
  </si>
  <si>
    <t>https://rc-car-online.de/en/products/y0132-y0132-linkage-rod-for-mecatech-brakes-2-pcs-.html</t>
  </si>
  <si>
    <t>Brake Bleed Kit</t>
  </si>
  <si>
    <t>https://rc-car-online.de/en/products/fg_9452_02-9452-02-fg-filling-and-ventilation-set.html</t>
  </si>
  <si>
    <t>Throttle Pivot Set</t>
  </si>
  <si>
    <t>https://rc-car-online.de/en/products/fg_6534_02-6534-02-fg-throttle-pivot-post.html</t>
  </si>
  <si>
    <t>Front Spring</t>
  </si>
  <si>
    <t>http://www.centuryspring.com/compression-spring-10974.html</t>
  </si>
  <si>
    <t>Rear Spring Long</t>
  </si>
  <si>
    <t>http://www.centuryspring.com/compression-spring-2768.html</t>
  </si>
  <si>
    <t>http://www.castlecreations.com/en/cc-pinion-mod-1-5-14-tooth-010-0065-24</t>
  </si>
  <si>
    <t>Castle Serial Link</t>
  </si>
  <si>
    <t>http://www.castlecreations.com/en/serial-link-010-0121-00</t>
  </si>
  <si>
    <t>http://www.castlecreations.com/en/mamba-xl-x-esc-010-0140-00</t>
  </si>
  <si>
    <t>M1.4x6mm screws</t>
  </si>
  <si>
    <t>10-pack</t>
  </si>
  <si>
    <t>http://www.mcmaster.com/#92290a474/=120dvtd</t>
  </si>
  <si>
    <t>M1.4 nuts</t>
  </si>
  <si>
    <t>http://www.mcmaster.com/#91828a005/=120dvjk</t>
  </si>
  <si>
    <t>M3 nylon washer</t>
  </si>
  <si>
    <t>100-pack</t>
  </si>
  <si>
    <t>http://www.mcmaster.com/#95610a530/=120dwf7</t>
  </si>
  <si>
    <t>M3 hex nut</t>
  </si>
  <si>
    <t>http://www.mcmaster.com/#90591a250/=120dy5e</t>
  </si>
  <si>
    <t>M3 washer</t>
  </si>
  <si>
    <t>http://www.mcmaster.com/#93475a210/=131co1z</t>
  </si>
  <si>
    <t>M3x6mm screw</t>
  </si>
  <si>
    <t>http://www.mcmaster.com/#91292a111/=12yr76o</t>
  </si>
  <si>
    <t>M3x8mm screw</t>
  </si>
  <si>
    <t>http://www.mcmaster.com/#91290a113/=120e123</t>
  </si>
  <si>
    <t>M3x10mm screw</t>
  </si>
  <si>
    <t>http://www.mcmaster.com/#91292a113/=131cnd2</t>
  </si>
  <si>
    <t>M3x12mm screw</t>
  </si>
  <si>
    <t>http://www.mcmaster.com/#91290a117/=120e45y</t>
  </si>
  <si>
    <t>M3x16mm screw</t>
  </si>
  <si>
    <t>http://www.mcmaster.com/#91290a120/=120epou</t>
  </si>
  <si>
    <t>50-pack</t>
  </si>
  <si>
    <t>M3x50mm screw, for front brakes</t>
  </si>
  <si>
    <t>25-pack</t>
  </si>
  <si>
    <t>http://www.mcmaster.com/#91290a137/=120e644</t>
  </si>
  <si>
    <t>6-32x1/4" screw</t>
  </si>
  <si>
    <t>http://www.mcmaster.com/#92185a144/=120dvzz</t>
  </si>
  <si>
    <t>Split loom, 1/2" OD, 5ft</t>
  </si>
  <si>
    <t>http://www.mcmaster.com/#7840k72/=120duy7</t>
  </si>
  <si>
    <t>Rear Spring Short</t>
  </si>
  <si>
    <t>6-pack</t>
  </si>
  <si>
    <t>M4 aluminum spacer, 6mm long, 8mm OD</t>
  </si>
  <si>
    <t>http://www.mcmaster.com/#94669a041/=120elfz</t>
  </si>
  <si>
    <t>M4 nuts</t>
  </si>
  <si>
    <t>http://www.mcmaster.com/#90591a255/=120em4k</t>
  </si>
  <si>
    <t>M4 washer</t>
  </si>
  <si>
    <t>https://www.mcmaster.com/#93475a230/=16qk6oh</t>
  </si>
  <si>
    <t>M4x14mm screw</t>
  </si>
  <si>
    <t>http://www.mcmaster.com/#91290a150/=120enm4</t>
  </si>
  <si>
    <t>4-40x1/2inch screw</t>
  </si>
  <si>
    <t>http://www.mcmaster.com/#91773a110/=1382r89</t>
  </si>
  <si>
    <t>16awg power cable, yellow</t>
  </si>
  <si>
    <t>10-ft</t>
  </si>
  <si>
    <t>https://www.mcmaster.com/#8041k52/=16kwi63</t>
  </si>
  <si>
    <t>Spade Terminal</t>
  </si>
  <si>
    <t>http://www.mcmaster.com/#69145k59/=12uorg8</t>
  </si>
  <si>
    <t>Clevis Pin 3/8" dia, 5/16" usable</t>
  </si>
  <si>
    <t>http://www.mcmaster.com/#92390a100/=128m34x</t>
  </si>
  <si>
    <t>Structural Fiberglass 2" rect tube</t>
  </si>
  <si>
    <t>5 ft</t>
  </si>
  <si>
    <t>http://www.mcmaster.com/#8548k23/=128m659</t>
  </si>
  <si>
    <t>Structural fiberglass angle 1"x1"</t>
  </si>
  <si>
    <t>http://www.mcmaster.com/#8542k51/=128m6ms</t>
  </si>
  <si>
    <t>6"x12" 6061 Aluminum 0.125" thick</t>
  </si>
  <si>
    <t>https://www.mcmaster.com/#8975k921/=163ji4z</t>
  </si>
  <si>
    <t>6"x12" 6061 aluminum, 0.25" thick</t>
  </si>
  <si>
    <t>http://www.mcmaster.com/#8975k437/=128mro8</t>
  </si>
  <si>
    <t>24x36" 3003 aluminum sheet, 0.09" thick</t>
  </si>
  <si>
    <t>http://www.mcmaster.com/#8973k68/=128m88a</t>
  </si>
  <si>
    <t>Zip ties, 4"</t>
  </si>
  <si>
    <t>http://www.mcmaster.com/#7130k52/=120erv8</t>
  </si>
  <si>
    <t>Zip ties, 8.5"</t>
  </si>
  <si>
    <t>http://www.mcmaster.com/#7130k104/=120evi5</t>
  </si>
  <si>
    <t>Zip tie saddle</t>
  </si>
  <si>
    <t>http://www.mcmaster.com/#7566k73/=120ew2s</t>
  </si>
  <si>
    <t>Liquid electrical tape, 4oz black</t>
  </si>
  <si>
    <t>http://www.mcmaster.com/#76425a51/=120exoz</t>
  </si>
  <si>
    <t>Liquid electrical tape, 4oz red</t>
  </si>
  <si>
    <t>http://www.mcmaster.com/#76425a51/=120eyab</t>
  </si>
  <si>
    <t>Loctite 243</t>
  </si>
  <si>
    <t>0.34 oz</t>
  </si>
  <si>
    <t>http://www.mcmaster.com/#91458a115/=120e79s</t>
  </si>
  <si>
    <t>4mm banana plug</t>
  </si>
  <si>
    <t>Per foot</t>
  </si>
  <si>
    <t>Noodle Wire 16awg Red</t>
  </si>
  <si>
    <t>Noodle Wire 16awg Black</t>
  </si>
  <si>
    <t>Heavy Duty Servo Wire 50'</t>
  </si>
  <si>
    <t>https://www.servocity.com/50-0-heavy-duty-hitec-standard-wire</t>
  </si>
  <si>
    <t>Sensors and Electronics</t>
  </si>
  <si>
    <t>HDMI Panel Mount</t>
  </si>
  <si>
    <t>https://www.adafruit.com/products/978</t>
  </si>
  <si>
    <t>http://fieldcomponents.com/RPSMAF-LMR240-RPSMAM-Length.html</t>
  </si>
  <si>
    <t>GPS Antenna cable</t>
  </si>
  <si>
    <t>Servo Multiplexor</t>
  </si>
  <si>
    <t>RC Switch</t>
  </si>
  <si>
    <t>Level Shifter</t>
  </si>
  <si>
    <t>https://www.pololu.com/product/2595</t>
  </si>
  <si>
    <t>0.1" Straight Male Header</t>
  </si>
  <si>
    <t>Stranded Wire: Blue, 26 AWG, 70 Feet</t>
  </si>
  <si>
    <t>http://www.pololu.com/product/2626</t>
  </si>
  <si>
    <t>Stranded Wire: Yellow, 26 AWG, 70 Feet</t>
  </si>
  <si>
    <t>Stranded Wire: Red, 26 AWG, 70 Feet</t>
  </si>
  <si>
    <t>http://www.pololu.com/product/2622</t>
  </si>
  <si>
    <t>Stranded Wire: Black, 26 AWG, 70 Feet</t>
  </si>
  <si>
    <t>2x5 Pin 0.1" crimp housing</t>
  </si>
  <si>
    <t>5-pack</t>
  </si>
  <si>
    <t>https://www.pololu.com/product/1913</t>
  </si>
  <si>
    <t>2x6 Pin 0.1" crimp housing</t>
  </si>
  <si>
    <t>https://www.pololu.com/product/1914</t>
  </si>
  <si>
    <t>1x1 Pin 0.1" crimp housing</t>
  </si>
  <si>
    <t>2x1 Pin 0.1" crimp housing</t>
  </si>
  <si>
    <t>3x1 Pin 0.1" crimp housing</t>
  </si>
  <si>
    <t>4x1 Pin 0.1" crimp housing</t>
  </si>
  <si>
    <t>7x1 Pin 0.1" crimp housing</t>
  </si>
  <si>
    <t>https://www.pololu.com/product/1906</t>
  </si>
  <si>
    <t>Female Crimps</t>
  </si>
  <si>
    <t>Male crimps</t>
  </si>
  <si>
    <t>Futaba J Connector Female</t>
  </si>
  <si>
    <t>Futaba J Connector Male</t>
  </si>
  <si>
    <t>2m waterproof usb 2 connector</t>
  </si>
  <si>
    <t>http://www.l-com.com/usb-usb-cable-waterproof-type-a-male-standard-type-b-male-20m</t>
  </si>
  <si>
    <t>0.5m waterproof panel mount usb 2</t>
  </si>
  <si>
    <t>http://www.l-com.com/usb-usb-cable-waterproof-panel-mount-type-a-female-standard-type-a-male-05m</t>
  </si>
  <si>
    <t>http://www.l-com.com/usb-usb-30-cable-type-micro-b-a-with-thumbscrew-hardware-05m</t>
  </si>
  <si>
    <t>Computing</t>
  </si>
  <si>
    <t>i7 quad 65 W</t>
  </si>
  <si>
    <t>32GB DDR4 RAM</t>
  </si>
  <si>
    <t>http://www.newegg.com/Product/Product.aspx?Item=N82E16820231971</t>
  </si>
  <si>
    <t>USB 3.0 19-pin panel mount</t>
  </si>
  <si>
    <t>http://www.newegg.com/Product/Product.aspx?Item=9SIA24G3KG0688</t>
  </si>
  <si>
    <t>CPU Cooler</t>
  </si>
  <si>
    <t>Gamepad</t>
  </si>
  <si>
    <t>Wifi antenna pair 2.4/5.8 ghz</t>
  </si>
  <si>
    <t>http://www.newegg.com/Product/Product.aspx?Item=9SIA3M31HT9189</t>
  </si>
  <si>
    <t>Y-PWR Hot Swap</t>
  </si>
  <si>
    <t>M4-ATX power supply</t>
  </si>
  <si>
    <t>GPS box fan</t>
  </si>
  <si>
    <t>http://www.digikey.com/product-detail/en/UF3F3-500/259-1532-ND/1953953</t>
  </si>
  <si>
    <t>USB micro plug breakout</t>
  </si>
  <si>
    <t>http://www.digikey.com/product-search/en?keywords=1568-1192-ND</t>
  </si>
  <si>
    <t>20 pin GPS ribbon Cable</t>
  </si>
  <si>
    <t>http://www.digikey.com/product-detail/en/TCSD-10-S-12.00-01-N/SAM8541-ND/1106679</t>
  </si>
  <si>
    <t>Capacitors</t>
  </si>
  <si>
    <t>http://www.digikey.com/product-detail/en/SR151A200JAR/478-7724-ND/3661264</t>
  </si>
  <si>
    <t>http://www.digikey.com/product-detail/en/CF14JT820R/CF14JT820RCT-ND/1830348</t>
  </si>
  <si>
    <t>Hall Effect Sensors</t>
  </si>
  <si>
    <t>http://www.digikey.com/product-search/en?mpart=OH090U&amp;vendor=365</t>
  </si>
  <si>
    <t>Arduino Due</t>
  </si>
  <si>
    <t>http://www.digikey.com/product-search/en?keywords=1050-1049-ND</t>
  </si>
  <si>
    <t>Due protoshield</t>
  </si>
  <si>
    <t>http://www.digikey.com/product-search/en?keywords=1528-1048-ND</t>
  </si>
  <si>
    <t>http://www.digikey.com/product-detail/en/3m-tc/11.5X12-6-1126/3M9885-ND/2649430</t>
  </si>
  <si>
    <t>CUI 3.3V 2.4A isolated power supply for GPS</t>
  </si>
  <si>
    <t>http://www.digikey.com/products/en?keywords=PYB10-Q24-S3-T</t>
  </si>
  <si>
    <t>80mm fan cover</t>
  </si>
  <si>
    <t>80mm EMI filter guard</t>
  </si>
  <si>
    <t>http://www.digikey.com/product-search/en?keywords=Q330-ND</t>
  </si>
  <si>
    <t>80mm fan filter guard assembly</t>
  </si>
  <si>
    <t>http://www.digikey.com/product-search/en?keywords=1053-1394-nd</t>
  </si>
  <si>
    <t>UART-USB 3.3V </t>
  </si>
  <si>
    <t>http://www.digikey.com/product-search/en?mpart=C232HD-DDHSP-0&amp;vendor=768</t>
  </si>
  <si>
    <t>TTL-USB 3.3V</t>
  </si>
  <si>
    <t>http://www.digikey.com/product-search/en?mpart=TTL-232RG-VREG3V3-WE&amp;vendor=768</t>
  </si>
  <si>
    <t>LED IP-67</t>
  </si>
  <si>
    <t>http://www.digikey.com/product-search/en?keywords=679-2750-ND</t>
  </si>
  <si>
    <t>http://www.digikey.com/product-search/en?keywords=602-1299-ND</t>
  </si>
  <si>
    <t>XBee adapter board</t>
  </si>
  <si>
    <t>http://www.digikey.com/product-detail/en/32400/32400-ND/2666947</t>
  </si>
  <si>
    <t>http://www.digikey.com/product-search/en?keywords=A09-HSM-7-ND</t>
  </si>
  <si>
    <t>900 MHz duck antenna</t>
  </si>
  <si>
    <t>http://www.digikey.com/product-detail/en/digi-international/A09-HASM-7/A09-HASM-7-ND/3482047</t>
  </si>
  <si>
    <t>http://www.digikey.com/product-search/en?keywords=602-1066-ND</t>
  </si>
  <si>
    <t>Power button</t>
  </si>
  <si>
    <t>http://www.digikey.com/product-detail/en/ULV4F2BSS544/EG5194-ND/5299304</t>
  </si>
  <si>
    <t>Reset button</t>
  </si>
  <si>
    <t>http://www.digikey.com/product-search/en?keywords=EG5192-ND</t>
  </si>
  <si>
    <t>Rocker Switch</t>
  </si>
  <si>
    <t>http://www.digikey.com/product-search/en?keywords=603-1763-ND</t>
  </si>
  <si>
    <t>4-pin fan connector</t>
  </si>
  <si>
    <t>http://www.digikey.com/product-search/en?keywords=WM3285-ND</t>
  </si>
  <si>
    <t>Fan connector crimps</t>
  </si>
  <si>
    <t>http://www.digikey.com/product-detail/en/0008500114/WM1114-ND/26475</t>
  </si>
  <si>
    <t>USB dust cover</t>
  </si>
  <si>
    <t>http://www.digikey.com/product-search/en?keywords=MUSB-2A111-024BP-ND</t>
  </si>
  <si>
    <t>Ethernet dust cap</t>
  </si>
  <si>
    <t>0.1” header keying plug</t>
  </si>
  <si>
    <t>http://www.digikey.com/product-search/en?keywords=askp01-nd</t>
  </si>
  <si>
    <t>only need 2 ft per platform</t>
  </si>
  <si>
    <t>Mushroom stop button</t>
  </si>
  <si>
    <t>http://www.amazon.com/Mushroom-Emergency-Latching-Button-Station/dp/B008LT328Y/ref=sr_1_14?</t>
  </si>
  <si>
    <t>HDMI dust cover</t>
  </si>
  <si>
    <t>Lipo Voltage Monitor</t>
  </si>
  <si>
    <t>http://www.amazon.com/gp/product/B0064SHG0Y/ref=ox_sc_act_title_1?ie=UTF8&amp;psc=1&amp;smid=ATVPDKIKX0DER</t>
  </si>
  <si>
    <t>http://www.amazon.com/Assorted-Heat-Shrink-KIT-Multicolors/dp/B00PHL48Y6/ref=pd_sbs_328_11?</t>
  </si>
  <si>
    <t>Epoxy, 30 minute</t>
  </si>
  <si>
    <t>https://www.amazon.com/Great-Planes-30-Minute-Formula-GPMR6047/dp/B001BHI4JU/ref=pd_sim_21_6?ie=UTF8</t>
  </si>
  <si>
    <t>http://www.monoprice.com/product?c_id=103&amp;cp_id=10303&amp;cs_id=1030302&amp;p_id=3896&amp;seq=1&amp;format=2</t>
  </si>
  <si>
    <t>http://www.monoprice.com/product?c_id=102&amp;cp_id=10240&amp;cs_id=1024008&amp;p_id=3959&amp;seq=1&amp;format=2</t>
  </si>
  <si>
    <t>http://www.monoprice.com/product?c_id=103&amp;cp_id=10303&amp;cs_id=1030307&amp;p_id=5137&amp;seq=1&amp;format=2</t>
  </si>
  <si>
    <t>Platform Total:</t>
  </si>
  <si>
    <t>Laptop for Operator Control Station (OCS)</t>
  </si>
  <si>
    <t>Wireless keyboard/mouse</t>
  </si>
  <si>
    <t>Outdoor AC WiFi access point</t>
  </si>
  <si>
    <t>http://www.newegg.com/Product/Product.aspx?Item=N82E16833168140&amp;cm_re=engenius-_-33-168-140-_-Product</t>
  </si>
  <si>
    <t>http://cables4sure.com/cat6-network-outdoor-cables/cat6-network-gell-type-direct-burial-shielded-cable-black-50ft.html</t>
  </si>
  <si>
    <t>Power strip</t>
  </si>
  <si>
    <t>Hemisphere A52 GPS antenna</t>
  </si>
  <si>
    <t>base station antenna</t>
  </si>
  <si>
    <t>http://www.navtechgps.com/hemisphere_gnss_a52_antenna_with_right_angle_connector/?F_Sort=2</t>
  </si>
  <si>
    <t>Antenna tripod</t>
  </si>
  <si>
    <t>http://www.navtechgps.com/departments/equipment/receivers/enclosures_/_sensors/setripod_bundle/?F_Sort=2</t>
  </si>
  <si>
    <t>Navtech gps part #: 052-0005-000#</t>
  </si>
  <si>
    <t>Total:</t>
  </si>
  <si>
    <t>Tools</t>
  </si>
  <si>
    <t>Soldering Iron</t>
  </si>
  <si>
    <t>https://www.pololu.com/product/2779</t>
  </si>
  <si>
    <t>Soldering iron large chisel tip</t>
  </si>
  <si>
    <t>https://www.pololu.com/product/2786</t>
  </si>
  <si>
    <t>Soldering iron pencil tip</t>
  </si>
  <si>
    <t>https://www.pololu.com/product/2788</t>
  </si>
  <si>
    <t>Soldering iron small pencil tip</t>
  </si>
  <si>
    <t>https://www.pololu.com/product/2789</t>
  </si>
  <si>
    <t>Large Crimp Tool</t>
  </si>
  <si>
    <t>https://www.pololu.com/product/1928</t>
  </si>
  <si>
    <t>Tweezers</t>
  </si>
  <si>
    <t>https://www.pololu.com/product/1628</t>
  </si>
  <si>
    <t>Large wire stipper</t>
  </si>
  <si>
    <t>https://www.pololu.com/product/1922</t>
  </si>
  <si>
    <t>Small Wire stripper</t>
  </si>
  <si>
    <t>https://www.pololu.com/product/1923</t>
  </si>
  <si>
    <t>Wire cutter</t>
  </si>
  <si>
    <t>https://www.pololu.com/product/159</t>
  </si>
  <si>
    <t>Pliers</t>
  </si>
  <si>
    <t>https://www.pololu.com/product/150</t>
  </si>
  <si>
    <t>Needle nose pliers</t>
  </si>
  <si>
    <t>https://www.pololu.com/product/2793</t>
  </si>
  <si>
    <t>Heat gun</t>
  </si>
  <si>
    <t>http://www.mcmaster.com/#32605k44/=12zc5bg</t>
  </si>
  <si>
    <t>Utility knife</t>
  </si>
  <si>
    <t>http://www.mcmaster.com/#26775a64/=12zc5ui</t>
  </si>
  <si>
    <t>Utility knife blades</t>
  </si>
  <si>
    <t>http://www.mcmaster.com/#3814a31/=12zc62i</t>
  </si>
  <si>
    <t>Hex driver 2.5mm (for m3)</t>
  </si>
  <si>
    <t>http://www.mcmaster.com/#52975a16/=12zc99f</t>
  </si>
  <si>
    <t>Hex driver 3mm (for m4)</t>
  </si>
  <si>
    <t>http://www.mcmaster.com/#52975a17/=12zc9q6</t>
  </si>
  <si>
    <t>Hot glue gun</t>
  </si>
  <si>
    <t>http://www.mcmaster.com/#75215a65/=12zcd1g</t>
  </si>
  <si>
    <t>Hot glue sticks, 1 lb</t>
  </si>
  <si>
    <t>http://www.mcmaster.com/#7518a54/=12zcdee</t>
  </si>
  <si>
    <t>Socket driver</t>
  </si>
  <si>
    <t>http://www.mcmaster.com/#5522a15/=12zcce8</t>
  </si>
  <si>
    <t>M3 tap set</t>
  </si>
  <si>
    <t>http://www.mcmaster.com/#8305a515/=12zcez8</t>
  </si>
  <si>
    <t>Tap wrench</t>
  </si>
  <si>
    <t>http://www.mcmaster.com/#2546a22/=12zcfyn</t>
  </si>
  <si>
    <t>Third hand</t>
  </si>
  <si>
    <t>http://www.mcmaster.com/#5007a12/=12zck0o</t>
  </si>
  <si>
    <t>Solder, 1/2 lb spool</t>
  </si>
  <si>
    <t>http://www.digikey.com/product-detail/en/multicore/386844/82-117-ND/2498915</t>
  </si>
  <si>
    <t>Version 1.4</t>
  </si>
  <si>
    <t>HPI Baja 5SC RTR</t>
  </si>
  <si>
    <t>Steering Linkage</t>
  </si>
  <si>
    <t>Description</t>
  </si>
  <si>
    <t>Electric Conversion</t>
  </si>
  <si>
    <t>Castle Creations  2028 motor and XL-X ESC</t>
  </si>
  <si>
    <t>RC car chassis</t>
  </si>
  <si>
    <t>Transmitter/Receiver</t>
  </si>
  <si>
    <t>Futaba 4PV</t>
  </si>
  <si>
    <t>http://www.davesmotors.com/Futaba-FUTK4700-4PV-4-Channel-T-FHSS-Computer-Radio-System.html</t>
  </si>
  <si>
    <t>Transmitter Battery</t>
  </si>
  <si>
    <t>LiFe 6.6V 1900mAh 2 Cell Battery </t>
  </si>
  <si>
    <t>http://www.davesmotors.com/LiFe-6-6V-1900mAh-2-Cell-Battery-Pack.html</t>
  </si>
  <si>
    <t>Team FastEddy Battery Box Eliminator for HPI Baja 5B/5T/5SC</t>
  </si>
  <si>
    <t>http://www.davesmotors.com/Turtle-Racing-Billet-Servo-Saver-for-HPI-Baja-5b-5T-5SC-TR1481.html</t>
  </si>
  <si>
    <t>Turtle Racing Billet Servo Saver for HPI Baja 5b/5T/5SC</t>
  </si>
  <si>
    <t>Darksoul V2 Axle Extender Set for HPI Baja 5B/5T/5SC</t>
  </si>
  <si>
    <t>Mecatech Front Hydraulic Brake System for HPI Baja 5B/5T/5SC</t>
  </si>
  <si>
    <t>Hostile "Zero Growth" Foam Inserts for HPI Baja 5T/5SC Front, and Losi 5ive/DBXL/VEKTA.5 Front/Rear</t>
  </si>
  <si>
    <t>Hostile "Zero Growth" Foam Inserts for HPI Baja 5T/5SC Rear</t>
  </si>
  <si>
    <t>https://www.aliexpress.com/item/Rovan-HPI-KM-baja-5B-5T-5SC-Gas-to-Brushless-motor-conversion-mount-kit-851925/32797778803.html</t>
  </si>
  <si>
    <t>HPI Baja 5SC Gas to Brushless motor conversion mount kit</t>
  </si>
  <si>
    <t>Electric Conversion Hardware</t>
  </si>
  <si>
    <t>Steering Servo</t>
  </si>
  <si>
    <t>Savox SV-0235MG</t>
  </si>
  <si>
    <t>Brake Servo</t>
  </si>
  <si>
    <t>Savox SV-1271TG</t>
  </si>
  <si>
    <t>Alloy Horn for Hitec D845/5765/Savox 15T-Spline Servos</t>
  </si>
  <si>
    <t>HPI 104966</t>
  </si>
  <si>
    <t>HPI 75106</t>
  </si>
  <si>
    <t>Body clips 8mm</t>
  </si>
  <si>
    <t>Body clips 6mm</t>
  </si>
  <si>
    <t>DDM steel body clips</t>
  </si>
  <si>
    <t>Silicone shock fluid</t>
  </si>
  <si>
    <t>HPI 86442, 20x70mm</t>
  </si>
  <si>
    <t>HPI 86443, 20x80mm</t>
  </si>
  <si>
    <t>HPI 104968, 25x47mm</t>
  </si>
  <si>
    <t>HPI86478</t>
  </si>
  <si>
    <t>Differential Case Gaskets</t>
  </si>
  <si>
    <t>TeamFastEddy Complete Bearing Upgrade Kit for HPI Baja 5B/5T/5SC</t>
  </si>
  <si>
    <t>Team FastEddy Axle/Transmission Grease</t>
  </si>
  <si>
    <t>HPI 85469</t>
  </si>
  <si>
    <t>Hydraullic Oil for front brakes</t>
  </si>
  <si>
    <t>Racer's Edge Glitch Buster Power Capacitor</t>
  </si>
  <si>
    <t>Brake Linkage Rod</t>
  </si>
  <si>
    <t>Linkage rod for MecaTech brakes</t>
  </si>
  <si>
    <t>FG Filling and ventilation set</t>
  </si>
  <si>
    <t>FG Throttle pivot post, 6534/02</t>
  </si>
  <si>
    <t>Mecatech brake fluid, 50 ml</t>
  </si>
  <si>
    <t>https://rc-car-online.de/en/products/mec_1000_60-1000-60-mecatech-brake-fluid-50-ml.html</t>
  </si>
  <si>
    <t>Brake Line</t>
  </si>
  <si>
    <t>Mecatech brake line, 1 m</t>
  </si>
  <si>
    <t>https://rc-car-online.de/en/products/mec_1000_62-1000-62-mecatech-brake-line-1-m.html</t>
  </si>
  <si>
    <t>Pinion Gear</t>
  </si>
  <si>
    <t xml:space="preserve">Castle Creations 14-tooth </t>
  </si>
  <si>
    <t>ESC</t>
  </si>
  <si>
    <t>Castle Creations Mamba XL-X</t>
  </si>
  <si>
    <t>https://www.mcmaster.com/#1582a457/=14kexr6</t>
  </si>
  <si>
    <t>Stainless Steel Hinge</t>
  </si>
  <si>
    <t>1 ft,  1" Width, 0.133" Knuckle Diameter</t>
  </si>
  <si>
    <t>http://www.castlecreations.com/en/mamba-xl-x-2028-combo-010-0142-00</t>
  </si>
  <si>
    <t>https://www.maxamps.com/maxamps-lipo-9000xl-4s-14-8v-pair-for-8s-x-maxx</t>
  </si>
  <si>
    <t>6.5 mm gold female</t>
  </si>
  <si>
    <t>Battery Charger and power supply</t>
  </si>
  <si>
    <t>6.5mm Gold Male plugs and Dual output 24V power supply</t>
  </si>
  <si>
    <t>6.5mm bullet connectors</t>
  </si>
  <si>
    <t>Castle Gold connectors</t>
  </si>
  <si>
    <t>900 deg/s, 20g calibration</t>
  </si>
  <si>
    <t>http://www.microstrain.com/inertial/3dm-gx5-25</t>
  </si>
  <si>
    <t>WiFi Antenna Cable</t>
  </si>
  <si>
    <t>RP-SMA, 1.75 ft</t>
  </si>
  <si>
    <t>MCX Male to TNC Male, 0.75 ft</t>
  </si>
  <si>
    <t>https://www.edmundoptics.com/imaging-lenses/fixed-focal-length-lenses/3.5mm-fl-compact-fixed-focal-length-lens/</t>
  </si>
  <si>
    <t>Camera Lens</t>
  </si>
  <si>
    <t>IMU, Microstrain 3DM-GX5-25</t>
  </si>
  <si>
    <t>IMU cable, Mini-DB9</t>
  </si>
  <si>
    <t>GPS, Hemisphere Eclipse P307 GPS</t>
  </si>
  <si>
    <t>https://www.subseatechnologies.com/hemisphere-gnss/oem-modules/p306-p307/</t>
  </si>
  <si>
    <t>GPS rover antenna, multi-constellation</t>
  </si>
  <si>
    <t>Antcom 2GNSSA-XT-1</t>
  </si>
  <si>
    <t>Hemisphere GNSS OEM Board Universal Development Kit with activations</t>
  </si>
  <si>
    <t>Must get this UDK to get  overall cheaper price for GPS</t>
  </si>
  <si>
    <t>https://www.subseatechnologies.com/hemisphere-gnss/udk/</t>
  </si>
  <si>
    <t>20-pin module with 20Hz, L1/L2, RTK, GLONASS activations included</t>
  </si>
  <si>
    <t>https://www.ptgrey.com/blackfly-s-13-mp-color-usb3-vision-on-semi-python1300</t>
  </si>
  <si>
    <t>https://www.ptgrey.com/1-meter-circular-6-pin-pre-wired-gpio-hirose-connector</t>
  </si>
  <si>
    <t>Camera</t>
  </si>
  <si>
    <t>Camera GPIO Cable</t>
  </si>
  <si>
    <t>Part ACC-01-3009, 1m, 6 pins, Hirose HR10</t>
  </si>
  <si>
    <t>Part FLIR BFS-U3-13Y3C-C , Blackfly S Color 1.3 MP USB3, 1280x1024</t>
  </si>
  <si>
    <t>Part 68-672, c-mount, 3.5mm fixed focal length</t>
  </si>
  <si>
    <t>GPS Base Station, Hemisphere R330</t>
  </si>
  <si>
    <t>kit including cables and accessories</t>
  </si>
  <si>
    <t>GPS Base Station Activations</t>
  </si>
  <si>
    <t>L2, Glonass, RTK activations</t>
  </si>
  <si>
    <t>https://www.subseatechnologies.com/hemisphere-gnss/position-receivers/r330/</t>
  </si>
  <si>
    <t>https://www.newegg.com/Product/Product.aspx?Item=N82E16824014591&amp;ignorebbr=1</t>
  </si>
  <si>
    <t>https://www.newegg.com/Product/Product.aspx?Item=9SIA1DS14S2069</t>
  </si>
  <si>
    <t>USB 3.0 hub, 7 port with power supply</t>
  </si>
  <si>
    <t>Heat shrink tube, assorted sizes and colors</t>
  </si>
  <si>
    <t>https://www.digikey.com/product-detail/en/alpha-wire/1219-12C-SL005/A1219-12C-100-ND/3702047</t>
  </si>
  <si>
    <t>12 position plug</t>
  </si>
  <si>
    <t>https://www.digikey.com/product-detail/en/hirose-electric-co-ltd/RM15QPS-12PH(71)/H124340-ND/5134352</t>
  </si>
  <si>
    <t>12 position receptacle</t>
  </si>
  <si>
    <t>https://www.digikey.com/product-detail/en/hirose-electric-co-ltd/RM15QRD-12S(71)/H124351-ND/5134358</t>
  </si>
  <si>
    <t>2 pos power plug</t>
  </si>
  <si>
    <t>https://www.digikey.com/product-detail/en/hirose-electric-co-ltd/RM15QPS-2PA(71)/H124342-ND/3978449</t>
  </si>
  <si>
    <t>2 pos power receptacle</t>
  </si>
  <si>
    <t>https://www.digikey.com/product-detail/en/hirose-electric-co-ltd/RM15QRD-2SA-71/H124353-ND/3978442</t>
  </si>
  <si>
    <t>Connector plug Bushing</t>
  </si>
  <si>
    <t>https://www.digikey.com/products/en?keywords=RM12BPG-B(71)</t>
  </si>
  <si>
    <t>https://www.digikey.com/product-detail/en/hirose-electric-co-ltd/RM15QR-C(71)/RM15QR-C(71)-ND/5134356
\</t>
  </si>
  <si>
    <t>https://www.digikey.com/product-detail/en/e-switch/WB242D1121/EG4758-ND/2116237</t>
  </si>
  <si>
    <t>https://www.newegg.com/Product/Product.aspx?item=N82E16813157742</t>
  </si>
  <si>
    <t>https://www.newegg.com/Product/Product.aspx?Item=N82E16819117727</t>
  </si>
  <si>
    <t>GTX 1050Ti SC 4GB</t>
  </si>
  <si>
    <t>https://www.newegg.com/Product/Product.aspx?item=N82E16814487291</t>
  </si>
  <si>
    <t>1TB M.2 2280 SSD</t>
  </si>
  <si>
    <t>https://www.newegg.com/Product/Product.aspx?Item=N82E16820147595</t>
  </si>
  <si>
    <t>https://www.newegg.com/Product/Product.aspx?Item=9SIA6705VF9079</t>
  </si>
  <si>
    <t>4-Pin fan power cable splitter</t>
  </si>
  <si>
    <t>https://www.newegg.com/Product/Product.aspx?Item=9SIA9PV3Y61943</t>
  </si>
  <si>
    <t>Noctua NH-L9i</t>
  </si>
  <si>
    <t>Noctua NA-SYC1</t>
  </si>
  <si>
    <t>i7-7700, LGA1151</t>
  </si>
  <si>
    <t>USB 3 4-port hub</t>
  </si>
  <si>
    <t>https://www.newegg.com/Product/Product.aspx?item=9SIA6PF5SY4083</t>
  </si>
  <si>
    <t>Multimeter</t>
  </si>
  <si>
    <t>Fluke 117</t>
  </si>
  <si>
    <t>https://www.amazon.com/Fluke-117-Electricians-True-Multimeter/dp/B078YWDYWR</t>
  </si>
  <si>
    <t>Tool Chest</t>
  </si>
  <si>
    <t>https://www.mcmaster.com/#6133a6/=19zkxd9</t>
  </si>
  <si>
    <t>https://www.mcmaster.com/#52965a17/=1b47vf0</t>
  </si>
  <si>
    <t>Hex nut driver 5.5mm (for m3)</t>
  </si>
  <si>
    <t>Hex nut driver 7mm (for m4)</t>
  </si>
  <si>
    <t>https://www.mcmaster.com/#52965a19/=1b47vq5</t>
  </si>
  <si>
    <t>https://www.mcmaster.com/#5385a13/=1b47wv8</t>
  </si>
  <si>
    <t>https://www.mcmaster.com/#5637a6/=1b47xal</t>
  </si>
  <si>
    <t>https://www.mcmaster.com/#5682a28/=1b47y0q</t>
  </si>
  <si>
    <t>Screwdriver number 2 phillips</t>
  </si>
  <si>
    <t>Screwdriver number 1 phillips</t>
  </si>
  <si>
    <t>Screwdriver number 0 phillips</t>
  </si>
  <si>
    <t>https://www.mcmaster.com/#5682a91/=1b47ypg</t>
  </si>
  <si>
    <t>https://www.mcmaster.com/#5682a27/=1b47yw0</t>
  </si>
  <si>
    <t>https://www.mcmaster.com/#5682a64/=1b47z51</t>
  </si>
  <si>
    <t>https://www.mcmaster.com/#5682a81/=1b47zg7</t>
  </si>
  <si>
    <t>https://www.mcmaster.com/#5682a77/=1b47zuu</t>
  </si>
  <si>
    <t>Screwdriver number 00 phillips</t>
  </si>
  <si>
    <t>https://www.mcmaster.com/#5682a73/=1b48095</t>
  </si>
  <si>
    <t>Scissors</t>
  </si>
  <si>
    <t>https://smile.amazon.com/gp/product/B000P0LNRE</t>
  </si>
  <si>
    <t>Silver Sharpie, fine point</t>
  </si>
  <si>
    <t>https://smile.amazon.com/gp/product/B00009RAX4/</t>
  </si>
  <si>
    <t>Cord Cover</t>
  </si>
  <si>
    <t>https://www.amazon.com/Electrical-Cord-Wire-Box-Cover/dp/B01HBT5LZ6</t>
  </si>
  <si>
    <t>https://www.amazon.com/Belkin-12-Outlet-Pivot-Plug-Protector-BP112230-08/dp/B000JE9LD4/</t>
  </si>
  <si>
    <t>for GPS base station</t>
  </si>
  <si>
    <t>for GPS base station antenna</t>
  </si>
  <si>
    <t>TNC-TNC Antenna Cable, 5m</t>
  </si>
  <si>
    <t>https://www.amazon.com/gp/product/B0033M0IX6</t>
  </si>
  <si>
    <t>https://www.amazon.com/uxcell-Silicone-Computer-Protector-Female/dp/B016FBO6CA</t>
  </si>
  <si>
    <t>https://www.amazon.com/Foam-Sheet-X12-2mm-Black-pack/dp/B005M2Q9MO</t>
  </si>
  <si>
    <t>https://www.monoprice.com/product?p_id=5435</t>
  </si>
  <si>
    <t>Suggested Maintenance Parts</t>
  </si>
  <si>
    <t>This parts list includes all required parts to construct a complete AutoRally chassis and Mini-ITX AutoRally compute box.</t>
  </si>
  <si>
    <t>Transmitter battery charger</t>
  </si>
  <si>
    <t>https://www.towerhobbies.com/cgi-bin/wti0001p?&amp;I=LXGFTG</t>
  </si>
  <si>
    <t>Futaba FUTM1725</t>
  </si>
  <si>
    <t>USB Isolator</t>
  </si>
  <si>
    <t>https://www.adafruit.com/product/2107</t>
  </si>
  <si>
    <t>Adafruit USB Isolator - 100mA Isolated Low/Full Speed USB</t>
  </si>
  <si>
    <t>Base Station</t>
  </si>
  <si>
    <t>https://www.newegg.com/Product/Product.aspx?Item=N82E16823126188</t>
  </si>
  <si>
    <t>http://store.hp.com/us/en/pdp/hp-probook-440-g5-notebook-pc-customizable-1mj74av-mb</t>
  </si>
  <si>
    <t>HP ProBook 440 G5,  1080 screen, 16Gb RAM, 512 GB M2 SSD</t>
  </si>
  <si>
    <t>LORD Microstrain part number 6224-0100</t>
  </si>
  <si>
    <t>Compute box battery, 6s 11Ah</t>
  </si>
  <si>
    <t>Chassis battery pair, matching 4S 9000mah</t>
  </si>
  <si>
    <t>https://www.amazon.com/Generic-CoBean-Silver-Battery-Storage/dp/B005HTH78W</t>
  </si>
  <si>
    <t>Required parts like a monitor, keyboard, and mouse for the compute box, laptop to run operator control station that you likely already have are included in the list, but don't need to be purchased if you already have them.</t>
  </si>
  <si>
    <t>Tools needed in addition to those included with the chassis are listed at the bottom. There is no need to purchase the tools if you already have access to similar ones.</t>
  </si>
  <si>
    <t>Parts are mostly grouped by seller and each seller is put in a loose category for the platform</t>
  </si>
  <si>
    <t>If your budget allows, the most useful upgrade is a second set of chassis and compute box batteries from MaxAmps.</t>
  </si>
  <si>
    <t>If you are sending out for the compute box fabrication, you do not need to purchase the raw compute box materials from McMaster</t>
  </si>
  <si>
    <t>Compute box raw materials</t>
  </si>
  <si>
    <t>Part Configuration Required Upon Purchase</t>
  </si>
  <si>
    <t>Suggested RTK GPS Base Station Equipment</t>
  </si>
  <si>
    <t>Teensey LC</t>
  </si>
  <si>
    <t>https://www.pjrc.com/store/teensylc_pins.html</t>
  </si>
  <si>
    <t>https://www.pjrc.com/store/teensy36_pins.html</t>
  </si>
  <si>
    <t>The base station GPS provides RTK corrections to the robot to greatly increase the position accuracy. One GPS base station can send corrections to multiple robots.</t>
  </si>
  <si>
    <t>Battery Strap Velcro</t>
  </si>
  <si>
    <t>12"x24" 5/64" thick clear acrylic sheet</t>
  </si>
  <si>
    <t>https://www.mcmaster.com/#8589k22/=1b53vt2</t>
  </si>
  <si>
    <t>0-8" range</t>
  </si>
  <si>
    <t>https://www.amazon.com/Neiko-01408A-Electronic-Digital-Caliper/dp/B000NEA0P8/</t>
  </si>
  <si>
    <t>https://www.digikey.com/product-detail/en/vector-electronics/8029/V2025-ND/1886431</t>
  </si>
  <si>
    <t>Hex drivers, short</t>
  </si>
  <si>
    <t>http://www.davesmotors.com/DDM-Allen-Hex-Hardened-Short-Steel-Drivers-Set-of-5-2-2-5-3-4-5mm.html</t>
  </si>
  <si>
    <t>http://www.davesmotors.com/complete-ddm-hex-driver-set-standard-and-ball-end-with-handles-and-socket-holder.html</t>
  </si>
  <si>
    <t>Shock Piston Set</t>
  </si>
  <si>
    <t>HPI 85413</t>
  </si>
  <si>
    <t>http://www.davesmotors.com/hpi-85413-shock-piston-set-for-vvc_hd-shocks.html</t>
  </si>
  <si>
    <t>Team Associated Silicone Shock Fluid 60wt, 800cSt</t>
  </si>
  <si>
    <t>https://www.towerhobbies.com/cgi-bin/wti0001p?&amp;I=LXMZ17</t>
  </si>
  <si>
    <t>Universal table vice</t>
  </si>
  <si>
    <t>https://www.amazon.com/SE-8436MVC-Universal-Table-Vise/dp/B0013E2AQY</t>
  </si>
  <si>
    <t>Digital Calipers</t>
  </si>
  <si>
    <t>24mm socket</t>
  </si>
  <si>
    <t>https://www.mcmaster.com/#5849a111/=1b9q3k9</t>
  </si>
  <si>
    <t>10 kOhm resistor, 1/4W</t>
  </si>
  <si>
    <t>820 Ohm Resistor, 1/4W</t>
  </si>
  <si>
    <t>https://www.digikey.com/product-detail/en/stackpole-electronics-inc/CF14JT10K0/CF14JT10K0CT-ND/1830374</t>
  </si>
  <si>
    <t>Heavy duty mounting tape</t>
  </si>
  <si>
    <t>1"x50" roll</t>
  </si>
  <si>
    <t>https://www.amazon.com/Scotch-Indoor-Mounting-1-Inch-125-Inches/dp/B00004Z4A8/</t>
  </si>
  <si>
    <t>https://www.mcmaster.com/#97763a822/=1bc84k6</t>
  </si>
  <si>
    <t>Ethernet Panel Mount</t>
  </si>
  <si>
    <t>https://www.adafruit.com/product/909</t>
  </si>
  <si>
    <t>Sway Bar Set</t>
  </si>
  <si>
    <t>http://www.davesmotors.com/hpi-86618-sway-bar-set.html</t>
  </si>
  <si>
    <t>HPI 86618</t>
  </si>
  <si>
    <t>https://www.pololu.com/product/1904</t>
  </si>
  <si>
    <t>5x1 Pin 0.1" crimp housing</t>
  </si>
  <si>
    <t>ASRock Z270M-ITX/ac</t>
  </si>
  <si>
    <t>LGA 1151</t>
  </si>
  <si>
    <t>M5x16mm button head screws</t>
  </si>
  <si>
    <t>Power receptacle dust cover</t>
  </si>
  <si>
    <t>USB A to mini-B, 6 in</t>
  </si>
  <si>
    <t>USB 3.0 A to microB, 0.5m</t>
  </si>
  <si>
    <t>One set of Base station equipment and tools can be used for multiple AutoRally platforms, except for the Operator Control Station laptop. Each platform needs an OCS laptop, but if you already have a spare that can be used.</t>
  </si>
  <si>
    <t>Hex driver set with handles</t>
  </si>
  <si>
    <t>20mm x 500mm, 5-pack</t>
  </si>
  <si>
    <t>https://www.amazon.com/500mm-Rubberized-Non-Slip-Battery-Straps/dp/B01DNFIPAK</t>
  </si>
  <si>
    <t>M3x35mm screw</t>
  </si>
  <si>
    <t>https://www.mcmaster.com/#91292a033/=1bhdb06</t>
  </si>
  <si>
    <t>Tiny Breadboard</t>
  </si>
  <si>
    <t>https://www.adafruit.com/product/65</t>
  </si>
  <si>
    <t>https://www.monoprice.com/product?p_id=4867</t>
  </si>
  <si>
    <t>Hirose RM, 15mm</t>
  </si>
  <si>
    <t>https://www.mcmaster.com/#94669a097/=1bihasc</t>
  </si>
  <si>
    <t>M3x4mm aluminum spacer, 4.5mm OD</t>
  </si>
  <si>
    <t>M3x25mm screw</t>
  </si>
  <si>
    <t>https://www.mcmaster.com/#91274a111/=1biy8za</t>
  </si>
  <si>
    <t>M3x40mm screw</t>
  </si>
  <si>
    <t>https://www.mcmaster.com/#orders/=1biy9ci</t>
  </si>
  <si>
    <t>M3x20mm screw</t>
  </si>
  <si>
    <t>https://www.mcmaster.com/#91292a123/=1bjm0lf</t>
  </si>
  <si>
    <t>https://www.digikey.com/product-detail/en/wurth-electronics-inc/632905731122/732-8224-ND/5723516</t>
  </si>
  <si>
    <t>only need if motherboard has USB C</t>
  </si>
  <si>
    <t>https://www.digikey.com/product-detail/en/vishay-bc-components/AC03000002008JAC00/PPC3W2.0CT-ND/596625</t>
  </si>
  <si>
    <t>2 Ohm resistor, 3W</t>
  </si>
  <si>
    <t>Knob with screw head mount, M3, red</t>
  </si>
  <si>
    <t>https://www.mcmaster.com/#91175a061/=1bmmsv0</t>
  </si>
  <si>
    <t>XBee Pro 900 MHz RPSMA</t>
  </si>
  <si>
    <t>900 MHz whip antenna</t>
  </si>
  <si>
    <t>Lipo Battery Bag, 9 inch x 12 inch</t>
  </si>
  <si>
    <t>Direct Burial Ethernet, 50 feet</t>
  </si>
  <si>
    <t>Screwdriver slotted 1/4 inch</t>
  </si>
  <si>
    <t>Screwdriver slotted 1/8 inch</t>
  </si>
  <si>
    <t>Screwdriver slotted 3/32 inch</t>
  </si>
  <si>
    <t>Adjustable pliers, 8 inch</t>
  </si>
  <si>
    <t>Adjustable wrench, 8 inch</t>
  </si>
  <si>
    <t>USB A to micro-B, 1.5f feet</t>
  </si>
  <si>
    <t>USB A to micro-B, 3 feet</t>
  </si>
  <si>
    <t>USB 3.0 extension, 15 feet</t>
  </si>
  <si>
    <t>HDMI cable, 10 feet</t>
  </si>
  <si>
    <t>Ethernet Cable Cat 5e, 10 feet</t>
  </si>
  <si>
    <t>USB A to mini-B, 3 feet</t>
  </si>
  <si>
    <t>USB A to mini-B, 1.5 feet</t>
  </si>
  <si>
    <t>Craft Foam 2 mm</t>
  </si>
  <si>
    <t>Craft Foam 6 mm</t>
  </si>
  <si>
    <t>USB A female to C male, 50 mm</t>
  </si>
  <si>
    <t>80 mm x 25 mm fan</t>
  </si>
  <si>
    <t>RPSMA cable 12 inch</t>
  </si>
  <si>
    <t>Copper foil sheet 11.5 inch x 12 inch</t>
  </si>
  <si>
    <t>1/8 inch Magnets</t>
  </si>
  <si>
    <t>https://www.digikey.com/product-detail/en/wurth-electronics-inc/726154101/732-3804-ND/3124561</t>
  </si>
  <si>
    <t>M3 nylon spacer, 18mm long, 4.5mm OD</t>
  </si>
  <si>
    <t>https://www.mcmaster.com/#93657a508/=1bp3ipn</t>
  </si>
  <si>
    <t>USB A to A, 10 ft</t>
  </si>
  <si>
    <t>https://cables4sure.com/usb-a-a-cables/10ft-a-a-usb-cable-white.html</t>
  </si>
  <si>
    <t>USB A to RS232 DB9 Female, 10 ft</t>
  </si>
  <si>
    <t>https://www.amazon.com/Serial-Adapter-Chipset-Supports-Windows/dp/B017D51ZRQ</t>
  </si>
  <si>
    <t>(should be included with R330)</t>
  </si>
  <si>
    <t>Hemisphere part#: 427-0030-000#</t>
  </si>
  <si>
    <t>Hemisphere part #: 054-0146-000#</t>
  </si>
  <si>
    <t>Hemisphere part#: 054-0084-000#</t>
  </si>
  <si>
    <t>added onto R330 by Subsea</t>
  </si>
  <si>
    <t>Required, not inlcuded with receiver</t>
  </si>
  <si>
    <t>GPS Base Station AC Adapter</t>
  </si>
  <si>
    <t>GPS Base Station AC Adapter Cable, 2 meters</t>
  </si>
  <si>
    <t>Hemisphere R330 power cable, 3 meters</t>
  </si>
  <si>
    <t>Buzzer, 5V</t>
  </si>
  <si>
    <t>https://www.adafruit.com/product/1536</t>
  </si>
  <si>
    <t>M3x8mm aluminum spacer, 6mm OD</t>
  </si>
  <si>
    <t>https://www.mcmaster.com/#94669a011</t>
  </si>
  <si>
    <t>Computer Monitor</t>
  </si>
  <si>
    <t>for compute box, 27 inch QHD w/ HDMI input</t>
  </si>
  <si>
    <t>8 inch P4 extension cable</t>
  </si>
  <si>
    <t>100' 12-conductor cable, 24 awg stranded wire</t>
  </si>
  <si>
    <t>Breadboard, 2"x3" through hole solder</t>
  </si>
  <si>
    <t>Only needed if using Teensy 3.6 in electronics box</t>
  </si>
  <si>
    <t>Only needed if Arduino Due is nto available electronics box</t>
  </si>
  <si>
    <t>Teensy 3.6, for electronics box</t>
  </si>
  <si>
    <t>https://www.digikey.com/product-detail/en/stackpole-electronics-inc/CF14JT2K20/CF14JT2K20CT-ND/1830358</t>
  </si>
  <si>
    <t>2.2 kOhm resistor, 1/4W</t>
  </si>
  <si>
    <t>3.3 kOhm resistor, 1/4W</t>
  </si>
  <si>
    <t>https://www.digikey.com/product-detail/en/stackpole-electronics-inc/CF14JT3K30/CF14JT3K30CT-ND/1830362</t>
  </si>
  <si>
    <t>Castle Link Programmer</t>
  </si>
  <si>
    <t>http://www.castlecreations.com/en/pc-software-and-cables-2/castle-link-v3-usb-programming-kit-011-0119-00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</si>
</sst>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m&quot;, &quot;yyyy"/>
    <numFmt numFmtId="165" formatCode="\$#,##0.00"/>
    <numFmt numFmtId="166" formatCode="_(\$* #,##0.00_);_(\$* \(#,##0.00\);_(\$* \-??_);_(@_)"/>
  </numFmts>
  <fonts count="24" x14ac:knownFonts="1">
    <font>
      <sz val="11"/>
      <color rgb="FF000000"/>
      <name val="Calibri"/>
      <family val="2"/>
      <charset val="1"/>
    </font>
    <font>
      <b/>
      <sz val="26"/>
      <color rgb="FF000000"/>
      <name val="Calibri"/>
      <family val="2"/>
      <charset val="1"/>
    </font>
    <font>
      <sz val="14"/>
      <color rgb="FF000000"/>
      <name val="Calibri"/>
      <family val="2"/>
      <charset val="1"/>
    </font>
    <font>
      <b/>
      <sz val="12"/>
      <color rgb="FF000000"/>
      <name val="Calibri"/>
      <family val="2"/>
      <charset val="1"/>
    </font>
    <font>
      <sz val="12"/>
      <color rgb="FF000000"/>
      <name val="Calibri"/>
      <family val="2"/>
      <charset val="1"/>
    </font>
    <font>
      <sz val="11"/>
      <name val="Calibri"/>
      <family val="2"/>
      <charset val="1"/>
    </font>
    <font>
      <b/>
      <sz val="24"/>
      <color rgb="FF000000"/>
      <name val="Calibri"/>
      <family val="2"/>
      <charset val="1"/>
    </font>
    <font>
      <u/>
      <sz val="11"/>
      <color rgb="FF0563C1"/>
      <name val="Calibri"/>
      <family val="2"/>
      <charset val="1"/>
    </font>
    <font>
      <u/>
      <sz val="11"/>
      <name val="Calibri"/>
      <family val="2"/>
      <charset val="1"/>
    </font>
    <font>
      <u/>
      <sz val="11"/>
      <color rgb="FF0000FF"/>
      <name val="Calibri"/>
      <family val="2"/>
      <charset val="1"/>
    </font>
    <font>
      <sz val="11"/>
      <color rgb="FF0563C1"/>
      <name val="Calibri"/>
      <family val="2"/>
      <charset val="1"/>
    </font>
    <font>
      <b/>
      <sz val="11"/>
      <color rgb="FF000000"/>
      <name val="Calibri"/>
      <family val="2"/>
      <charset val="1"/>
    </font>
    <font>
      <sz val="11"/>
      <color rgb="FFFF0000"/>
      <name val="Calibri"/>
      <family val="2"/>
      <charset val="1"/>
    </font>
    <font>
      <sz val="11"/>
      <color rgb="FF000000"/>
      <name val="Calibri"/>
      <family val="2"/>
      <charset val="1"/>
    </font>
    <font>
      <sz val="11"/>
      <color rgb="FF9C0006"/>
      <name val="Calibri"/>
      <family val="2"/>
      <scheme val="minor"/>
    </font>
    <font>
      <sz val="10"/>
      <color rgb="FF000000"/>
      <name val="Arial"/>
      <family val="2"/>
    </font>
    <font>
      <sz val="11"/>
      <color rgb="FF000000"/>
      <name val="Calibri"/>
      <family val="2"/>
    </font>
    <font>
      <u/>
      <sz val="11"/>
      <color rgb="FF0563C1"/>
      <name val="Calibri"/>
      <family val="2"/>
    </font>
    <font>
      <sz val="11"/>
      <name val="Calibri"/>
      <family val="2"/>
      <scheme val="minor"/>
    </font>
    <font>
      <sz val="20"/>
      <color rgb="FFFF0000"/>
      <name val="Calibri"/>
      <family val="2"/>
      <charset val="1"/>
    </font>
    <font>
      <sz val="20"/>
      <color rgb="FF000000"/>
      <name val="Calibri"/>
      <family val="2"/>
      <charset val="1"/>
    </font>
    <font>
      <b/>
      <sz val="14"/>
      <color rgb="FF000000"/>
      <name val="Calibri"/>
      <family val="2"/>
    </font>
    <font>
      <b/>
      <sz val="14"/>
      <color rgb="FF000000"/>
      <name val="Calibri"/>
      <family val="2"/>
      <charset val="1"/>
    </font>
    <font>
      <sz val="11"/>
      <color rgb="FF222222"/>
      <name val="Calibri"/>
      <family val="2"/>
      <scheme val="minor"/>
    </font>
  </fonts>
  <fills count="18">
    <fill>
      <patternFill patternType="none"/>
    </fill>
    <fill>
      <patternFill patternType="gray125"/>
    </fill>
    <fill>
      <patternFill patternType="solid">
        <fgColor rgb="FFFFE599"/>
        <bgColor rgb="FFFFE699"/>
      </patternFill>
    </fill>
    <fill>
      <patternFill patternType="solid">
        <fgColor rgb="FF9FC5E8"/>
        <bgColor rgb="FFCCCCFF"/>
      </patternFill>
    </fill>
    <fill>
      <patternFill patternType="solid">
        <fgColor rgb="FFFFFFFF"/>
        <bgColor rgb="FFCCFFFF"/>
      </patternFill>
    </fill>
    <fill>
      <patternFill patternType="solid">
        <fgColor rgb="FFFFC7CE"/>
      </patternFill>
    </fill>
    <fill>
      <patternFill patternType="solid">
        <fgColor theme="0"/>
        <bgColor indexed="64"/>
      </patternFill>
    </fill>
    <fill>
      <patternFill patternType="solid">
        <fgColor theme="0"/>
        <bgColor rgb="FFC5E0B4"/>
      </patternFill>
    </fill>
    <fill>
      <patternFill patternType="solid">
        <fgColor theme="0"/>
        <bgColor rgb="FFCCFFFF"/>
      </patternFill>
    </fill>
    <fill>
      <patternFill patternType="solid">
        <fgColor theme="0"/>
        <bgColor rgb="FFFF8080"/>
      </patternFill>
    </fill>
    <fill>
      <patternFill patternType="solid">
        <fgColor theme="0"/>
        <bgColor rgb="FFFFE699"/>
      </patternFill>
    </fill>
    <fill>
      <patternFill patternType="solid">
        <fgColor theme="0"/>
        <bgColor rgb="FFFFE599"/>
      </patternFill>
    </fill>
    <fill>
      <patternFill patternType="solid">
        <fgColor theme="0"/>
        <bgColor rgb="FFCCCCFF"/>
      </patternFill>
    </fill>
    <fill>
      <patternFill patternType="solid">
        <fgColor theme="7" tint="0.59999389629810485"/>
        <bgColor rgb="FFC5E0B4"/>
      </patternFill>
    </fill>
    <fill>
      <patternFill patternType="solid">
        <fgColor theme="7" tint="0.59999389629810485"/>
        <bgColor rgb="FFB6D7A8"/>
      </patternFill>
    </fill>
    <fill>
      <patternFill patternType="solid">
        <fgColor theme="4" tint="0.59999389629810485"/>
        <bgColor indexed="64"/>
      </patternFill>
    </fill>
    <fill>
      <patternFill patternType="solid">
        <fgColor theme="9" tint="0.59999389629810485"/>
        <bgColor rgb="FFC5E0B4"/>
      </patternFill>
    </fill>
    <fill>
      <patternFill patternType="solid">
        <fgColor theme="9" tint="0.59999389629810485"/>
        <bgColor rgb="FFFFE599"/>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5">
    <xf numFmtId="0" fontId="0" fillId="0" borderId="0"/>
    <xf numFmtId="166" fontId="13" fillId="0" borderId="0" applyBorder="0" applyProtection="0"/>
    <xf numFmtId="0" fontId="7" fillId="0" borderId="0" applyBorder="0" applyProtection="0"/>
    <xf numFmtId="0" fontId="12" fillId="0" borderId="0" applyBorder="0" applyProtection="0"/>
    <xf numFmtId="0" fontId="14" fillId="5" borderId="0" applyNumberFormat="0" applyBorder="0" applyAlignment="0" applyProtection="0"/>
  </cellStyleXfs>
  <cellXfs count="257">
    <xf numFmtId="0" fontId="0" fillId="0" borderId="0" xfId="0"/>
    <xf numFmtId="0" fontId="2" fillId="0" borderId="1" xfId="0" applyFont="1" applyBorder="1" applyAlignment="1">
      <alignment horizontal="center" vertical="center"/>
    </xf>
    <xf numFmtId="0" fontId="3" fillId="0" borderId="0" xfId="0" applyFont="1" applyBorder="1" applyAlignment="1"/>
    <xf numFmtId="164" fontId="4" fillId="0" borderId="0" xfId="0" applyNumberFormat="1" applyFont="1" applyAlignment="1"/>
    <xf numFmtId="165" fontId="3" fillId="0" borderId="0" xfId="0" applyNumberFormat="1" applyFont="1"/>
    <xf numFmtId="0" fontId="3" fillId="0" borderId="0" xfId="0" applyFont="1"/>
    <xf numFmtId="0" fontId="0" fillId="0" borderId="0" xfId="0" applyFont="1" applyBorder="1" applyAlignment="1">
      <alignment horizontal="left"/>
    </xf>
    <xf numFmtId="0" fontId="0" fillId="0" borderId="0" xfId="0" applyFont="1" applyAlignment="1">
      <alignment horizontal="left"/>
    </xf>
    <xf numFmtId="165" fontId="3" fillId="0" borderId="0" xfId="0" applyNumberFormat="1" applyFont="1" applyAlignment="1">
      <alignment horizontal="left"/>
    </xf>
    <xf numFmtId="0" fontId="3" fillId="0" borderId="0" xfId="0" applyFont="1" applyAlignment="1">
      <alignment horizontal="left"/>
    </xf>
    <xf numFmtId="0" fontId="0" fillId="0" borderId="0" xfId="0" applyAlignment="1">
      <alignment horizontal="left"/>
    </xf>
    <xf numFmtId="0" fontId="0" fillId="0" borderId="3" xfId="0" applyFont="1" applyBorder="1" applyAlignment="1"/>
    <xf numFmtId="0" fontId="0" fillId="0" borderId="0" xfId="0" applyFont="1" applyBorder="1" applyAlignment="1"/>
    <xf numFmtId="165" fontId="3" fillId="0" borderId="0" xfId="0" applyNumberFormat="1" applyFont="1" applyBorder="1"/>
    <xf numFmtId="0" fontId="3" fillId="0" borderId="4" xfId="0" applyFont="1" applyBorder="1"/>
    <xf numFmtId="0" fontId="0" fillId="0" borderId="3" xfId="0" applyFont="1" applyBorder="1"/>
    <xf numFmtId="0" fontId="3" fillId="0" borderId="1" xfId="0" applyFont="1" applyBorder="1" applyAlignment="1"/>
    <xf numFmtId="0" fontId="0" fillId="0" borderId="0" xfId="0" applyFont="1" applyBorder="1"/>
    <xf numFmtId="0" fontId="4" fillId="2" borderId="2" xfId="0" applyFont="1" applyFill="1" applyBorder="1" applyAlignment="1"/>
    <xf numFmtId="0" fontId="3" fillId="0" borderId="0" xfId="0" applyFont="1" applyBorder="1"/>
    <xf numFmtId="165" fontId="4" fillId="3" borderId="2" xfId="0" applyNumberFormat="1" applyFont="1" applyFill="1" applyBorder="1" applyAlignment="1"/>
    <xf numFmtId="0" fontId="0" fillId="0" borderId="5" xfId="0" applyFont="1" applyBorder="1"/>
    <xf numFmtId="0" fontId="5" fillId="4" borderId="6" xfId="0" applyFont="1" applyFill="1" applyBorder="1" applyAlignment="1" applyProtection="1"/>
    <xf numFmtId="0" fontId="0" fillId="0" borderId="7" xfId="0" applyFont="1" applyBorder="1"/>
    <xf numFmtId="165" fontId="3" fillId="0" borderId="7" xfId="0" applyNumberFormat="1" applyFont="1" applyBorder="1"/>
    <xf numFmtId="0" fontId="3" fillId="0" borderId="7" xfId="0" applyFont="1" applyBorder="1"/>
    <xf numFmtId="0" fontId="3" fillId="0" borderId="8" xfId="0" applyFont="1" applyBorder="1"/>
    <xf numFmtId="0" fontId="0" fillId="0" borderId="0" xfId="0" applyFont="1"/>
    <xf numFmtId="0" fontId="0" fillId="0" borderId="9" xfId="0" applyFont="1" applyBorder="1" applyAlignment="1">
      <alignment wrapText="1"/>
    </xf>
    <xf numFmtId="0" fontId="0" fillId="0" borderId="6" xfId="0" applyFont="1" applyBorder="1" applyAlignment="1">
      <alignment wrapText="1"/>
    </xf>
    <xf numFmtId="166" fontId="0" fillId="0" borderId="6" xfId="1" applyFont="1" applyBorder="1" applyAlignment="1" applyProtection="1">
      <alignment wrapText="1"/>
    </xf>
    <xf numFmtId="166" fontId="5" fillId="4" borderId="6" xfId="1" applyFont="1" applyFill="1" applyBorder="1" applyAlignment="1" applyProtection="1">
      <alignment wrapText="1"/>
    </xf>
    <xf numFmtId="165" fontId="0" fillId="4" borderId="0" xfId="0" applyNumberFormat="1" applyFont="1" applyFill="1"/>
    <xf numFmtId="0" fontId="0" fillId="0" borderId="0" xfId="0" applyFont="1" applyBorder="1" applyAlignment="1">
      <alignment wrapText="1"/>
    </xf>
    <xf numFmtId="166" fontId="0" fillId="0" borderId="0" xfId="1" applyFont="1" applyBorder="1" applyAlignment="1" applyProtection="1">
      <alignment wrapText="1"/>
    </xf>
    <xf numFmtId="165" fontId="0" fillId="0" borderId="0" xfId="0" applyNumberFormat="1" applyFont="1" applyBorder="1" applyAlignment="1">
      <alignment wrapText="1"/>
    </xf>
    <xf numFmtId="0" fontId="0" fillId="0" borderId="7" xfId="0" applyFont="1" applyBorder="1" applyAlignment="1">
      <alignment wrapText="1"/>
    </xf>
    <xf numFmtId="165" fontId="11" fillId="0" borderId="1" xfId="0" applyNumberFormat="1" applyFont="1" applyBorder="1" applyAlignment="1">
      <alignment wrapText="1"/>
    </xf>
    <xf numFmtId="0" fontId="0" fillId="0" borderId="8" xfId="0" applyFont="1" applyBorder="1" applyAlignment="1">
      <alignment wrapText="1"/>
    </xf>
    <xf numFmtId="0" fontId="0" fillId="0" borderId="0" xfId="0" applyFont="1" applyAlignment="1">
      <alignment wrapText="1"/>
    </xf>
    <xf numFmtId="165" fontId="0" fillId="0" borderId="0" xfId="0" applyNumberFormat="1" applyFont="1" applyAlignment="1">
      <alignment wrapText="1"/>
    </xf>
    <xf numFmtId="0" fontId="5" fillId="0" borderId="0" xfId="0" applyFont="1" applyBorder="1" applyAlignment="1">
      <alignment wrapText="1"/>
    </xf>
    <xf numFmtId="0" fontId="0" fillId="0" borderId="4" xfId="0" applyFont="1" applyBorder="1" applyAlignment="1">
      <alignment wrapText="1"/>
    </xf>
    <xf numFmtId="165" fontId="0" fillId="0" borderId="0" xfId="0" applyNumberFormat="1" applyFont="1"/>
    <xf numFmtId="0" fontId="7" fillId="0" borderId="0" xfId="0" applyFont="1"/>
    <xf numFmtId="165" fontId="0" fillId="0" borderId="0" xfId="0" applyNumberFormat="1" applyFont="1" applyAlignment="1"/>
    <xf numFmtId="0" fontId="7" fillId="0" borderId="0" xfId="0" applyFont="1" applyAlignment="1"/>
    <xf numFmtId="0" fontId="0" fillId="0" borderId="3" xfId="0" applyFont="1" applyBorder="1" applyAlignment="1">
      <alignment wrapText="1"/>
    </xf>
    <xf numFmtId="0" fontId="7" fillId="0" borderId="4" xfId="2" applyFont="1" applyBorder="1" applyAlignment="1" applyProtection="1">
      <alignment wrapText="1"/>
    </xf>
    <xf numFmtId="0" fontId="0" fillId="0" borderId="5" xfId="0" applyFont="1" applyBorder="1" applyAlignment="1">
      <alignment wrapText="1"/>
    </xf>
    <xf numFmtId="165" fontId="0" fillId="0" borderId="7" xfId="0" applyNumberFormat="1" applyFont="1" applyBorder="1" applyAlignment="1">
      <alignment wrapText="1"/>
    </xf>
    <xf numFmtId="0" fontId="7" fillId="0" borderId="0" xfId="0" applyFont="1" applyAlignment="1">
      <alignment wrapText="1"/>
    </xf>
    <xf numFmtId="166" fontId="4" fillId="0" borderId="6" xfId="1" applyFont="1" applyBorder="1" applyAlignment="1" applyProtection="1">
      <alignment wrapText="1"/>
    </xf>
    <xf numFmtId="0" fontId="4" fillId="0" borderId="6" xfId="0" applyFont="1" applyBorder="1" applyAlignment="1">
      <alignment wrapText="1"/>
    </xf>
    <xf numFmtId="165" fontId="4" fillId="0" borderId="6" xfId="0" applyNumberFormat="1" applyFont="1" applyBorder="1" applyAlignment="1">
      <alignment wrapText="1"/>
    </xf>
    <xf numFmtId="0" fontId="7" fillId="0" borderId="10" xfId="2" applyFont="1" applyBorder="1" applyAlignment="1" applyProtection="1">
      <alignment wrapText="1"/>
    </xf>
    <xf numFmtId="0" fontId="5" fillId="0" borderId="9" xfId="0" applyFont="1" applyBorder="1" applyAlignment="1" applyProtection="1">
      <alignment wrapText="1"/>
    </xf>
    <xf numFmtId="166" fontId="4" fillId="0" borderId="0" xfId="1" applyFont="1" applyBorder="1" applyAlignment="1" applyProtection="1">
      <alignment wrapText="1"/>
    </xf>
    <xf numFmtId="0" fontId="4" fillId="0" borderId="0" xfId="0" applyFont="1" applyBorder="1" applyAlignment="1">
      <alignment wrapText="1"/>
    </xf>
    <xf numFmtId="165" fontId="4" fillId="0" borderId="0" xfId="0" applyNumberFormat="1" applyFont="1" applyBorder="1" applyAlignment="1">
      <alignment wrapText="1"/>
    </xf>
    <xf numFmtId="0" fontId="4" fillId="0" borderId="4" xfId="0" applyFont="1" applyBorder="1" applyAlignment="1">
      <alignment wrapText="1"/>
    </xf>
    <xf numFmtId="166" fontId="4" fillId="0" borderId="7" xfId="1" applyFont="1" applyBorder="1" applyAlignment="1" applyProtection="1">
      <alignment wrapText="1"/>
    </xf>
    <xf numFmtId="0" fontId="4" fillId="0" borderId="7" xfId="0" applyFont="1" applyBorder="1" applyAlignment="1">
      <alignment wrapText="1"/>
    </xf>
    <xf numFmtId="166" fontId="4" fillId="0" borderId="9" xfId="1" applyFont="1" applyBorder="1" applyAlignment="1" applyProtection="1">
      <alignment wrapText="1"/>
    </xf>
    <xf numFmtId="165" fontId="4" fillId="0" borderId="10" xfId="0" applyNumberFormat="1" applyFont="1" applyBorder="1" applyAlignment="1">
      <alignment wrapText="1"/>
    </xf>
    <xf numFmtId="0" fontId="4" fillId="0" borderId="8" xfId="0" applyFont="1" applyBorder="1" applyAlignment="1">
      <alignment wrapText="1"/>
    </xf>
    <xf numFmtId="166" fontId="3" fillId="0" borderId="0" xfId="1" applyFont="1" applyBorder="1" applyAlignment="1" applyProtection="1">
      <alignment wrapText="1"/>
    </xf>
    <xf numFmtId="0" fontId="3" fillId="0" borderId="0" xfId="0" applyFont="1" applyAlignment="1">
      <alignment wrapText="1"/>
    </xf>
    <xf numFmtId="165" fontId="3" fillId="0" borderId="0" xfId="0" applyNumberFormat="1" applyFont="1" applyAlignment="1">
      <alignment wrapText="1"/>
    </xf>
    <xf numFmtId="0" fontId="5" fillId="4" borderId="9" xfId="0" applyFont="1" applyFill="1" applyBorder="1" applyAlignment="1" applyProtection="1">
      <alignment wrapText="1"/>
    </xf>
    <xf numFmtId="0" fontId="5" fillId="4" borderId="6" xfId="0" applyFont="1" applyFill="1" applyBorder="1" applyAlignment="1" applyProtection="1">
      <alignment wrapText="1"/>
    </xf>
    <xf numFmtId="0" fontId="7" fillId="4" borderId="10" xfId="2" applyFont="1" applyFill="1" applyBorder="1" applyAlignment="1" applyProtection="1">
      <alignment wrapText="1"/>
    </xf>
    <xf numFmtId="165" fontId="5" fillId="4" borderId="6" xfId="0" applyNumberFormat="1" applyFont="1" applyFill="1" applyBorder="1" applyAlignment="1" applyProtection="1">
      <alignment wrapText="1"/>
    </xf>
    <xf numFmtId="0" fontId="5" fillId="4" borderId="10" xfId="0" applyFont="1" applyFill="1" applyBorder="1" applyAlignment="1" applyProtection="1">
      <alignment wrapText="1"/>
    </xf>
    <xf numFmtId="0" fontId="0" fillId="6" borderId="9" xfId="0" applyFont="1" applyFill="1" applyBorder="1"/>
    <xf numFmtId="0" fontId="3" fillId="6" borderId="6" xfId="0" applyFont="1" applyFill="1" applyBorder="1"/>
    <xf numFmtId="165" fontId="3" fillId="6" borderId="6" xfId="0" applyNumberFormat="1" applyFont="1" applyFill="1" applyBorder="1"/>
    <xf numFmtId="0" fontId="3" fillId="6" borderId="10" xfId="0" applyFont="1" applyFill="1" applyBorder="1"/>
    <xf numFmtId="0" fontId="0" fillId="7" borderId="9" xfId="0" applyFont="1" applyFill="1" applyBorder="1" applyAlignment="1">
      <alignment wrapText="1"/>
    </xf>
    <xf numFmtId="0" fontId="0" fillId="7" borderId="6" xfId="0" applyFont="1" applyFill="1" applyBorder="1" applyAlignment="1">
      <alignment wrapText="1"/>
    </xf>
    <xf numFmtId="166" fontId="0" fillId="7" borderId="6" xfId="1" applyFont="1" applyFill="1" applyBorder="1" applyAlignment="1" applyProtection="1">
      <alignment wrapText="1"/>
    </xf>
    <xf numFmtId="165" fontId="0" fillId="7" borderId="6" xfId="0" applyNumberFormat="1" applyFont="1" applyFill="1" applyBorder="1" applyAlignment="1">
      <alignment wrapText="1"/>
    </xf>
    <xf numFmtId="0" fontId="7" fillId="7" borderId="10" xfId="0" applyFont="1" applyFill="1" applyBorder="1" applyAlignment="1">
      <alignment wrapText="1"/>
    </xf>
    <xf numFmtId="0" fontId="5" fillId="7" borderId="6" xfId="0" applyFont="1" applyFill="1" applyBorder="1" applyAlignment="1">
      <alignment wrapText="1"/>
    </xf>
    <xf numFmtId="0" fontId="0" fillId="6" borderId="9" xfId="0" applyFont="1" applyFill="1" applyBorder="1" applyAlignment="1">
      <alignment wrapText="1"/>
    </xf>
    <xf numFmtId="0" fontId="0" fillId="6" borderId="6" xfId="0" applyFont="1" applyFill="1" applyBorder="1" applyAlignment="1">
      <alignment wrapText="1"/>
    </xf>
    <xf numFmtId="166" fontId="0" fillId="6" borderId="6" xfId="1" applyFont="1" applyFill="1" applyBorder="1" applyAlignment="1" applyProtection="1">
      <alignment wrapText="1"/>
    </xf>
    <xf numFmtId="165" fontId="0" fillId="6" borderId="6" xfId="0" applyNumberFormat="1" applyFont="1" applyFill="1" applyBorder="1" applyAlignment="1">
      <alignment wrapText="1"/>
    </xf>
    <xf numFmtId="0" fontId="7" fillId="6" borderId="10" xfId="0" applyFont="1" applyFill="1" applyBorder="1" applyAlignment="1">
      <alignment wrapText="1"/>
    </xf>
    <xf numFmtId="0" fontId="5" fillId="8" borderId="9" xfId="0" applyFont="1" applyFill="1" applyBorder="1" applyAlignment="1">
      <alignment wrapText="1"/>
    </xf>
    <xf numFmtId="0" fontId="5" fillId="8" borderId="6" xfId="0" applyFont="1" applyFill="1" applyBorder="1" applyAlignment="1">
      <alignment wrapText="1"/>
    </xf>
    <xf numFmtId="166" fontId="5" fillId="8" borderId="6" xfId="1" applyFont="1" applyFill="1" applyBorder="1" applyAlignment="1" applyProtection="1">
      <alignment wrapText="1"/>
    </xf>
    <xf numFmtId="166" fontId="0" fillId="8" borderId="6" xfId="1" applyFont="1" applyFill="1" applyBorder="1" applyAlignment="1" applyProtection="1">
      <alignment wrapText="1"/>
    </xf>
    <xf numFmtId="165" fontId="5" fillId="8" borderId="6" xfId="0" applyNumberFormat="1" applyFont="1" applyFill="1" applyBorder="1" applyAlignment="1">
      <alignment wrapText="1"/>
    </xf>
    <xf numFmtId="0" fontId="8" fillId="8" borderId="10" xfId="0" applyFont="1" applyFill="1" applyBorder="1" applyAlignment="1">
      <alignment wrapText="1"/>
    </xf>
    <xf numFmtId="0" fontId="5" fillId="6" borderId="6" xfId="0" applyFont="1" applyFill="1" applyBorder="1" applyAlignment="1">
      <alignment wrapText="1"/>
    </xf>
    <xf numFmtId="0" fontId="7" fillId="7" borderId="10" xfId="2" applyFont="1" applyFill="1" applyBorder="1" applyAlignment="1" applyProtection="1">
      <alignment wrapText="1"/>
    </xf>
    <xf numFmtId="0" fontId="0" fillId="9" borderId="9" xfId="0" applyFont="1" applyFill="1" applyBorder="1" applyAlignment="1">
      <alignment wrapText="1"/>
    </xf>
    <xf numFmtId="0" fontId="0" fillId="9" borderId="6" xfId="0" applyFont="1" applyFill="1" applyBorder="1" applyAlignment="1">
      <alignment wrapText="1"/>
    </xf>
    <xf numFmtId="166" fontId="0" fillId="9" borderId="6" xfId="1" applyFont="1" applyFill="1" applyBorder="1" applyAlignment="1" applyProtection="1">
      <alignment wrapText="1"/>
    </xf>
    <xf numFmtId="165" fontId="0" fillId="9" borderId="6" xfId="0" applyNumberFormat="1" applyFont="1" applyFill="1" applyBorder="1" applyAlignment="1">
      <alignment wrapText="1"/>
    </xf>
    <xf numFmtId="0" fontId="7" fillId="9" borderId="10" xfId="0" applyFont="1" applyFill="1" applyBorder="1" applyAlignment="1">
      <alignment wrapText="1"/>
    </xf>
    <xf numFmtId="0" fontId="5" fillId="9" borderId="9" xfId="0" applyFont="1" applyFill="1" applyBorder="1" applyAlignment="1">
      <alignment wrapText="1"/>
    </xf>
    <xf numFmtId="0" fontId="5" fillId="9" borderId="6" xfId="0" applyFont="1" applyFill="1" applyBorder="1" applyAlignment="1">
      <alignment wrapText="1"/>
    </xf>
    <xf numFmtId="166" fontId="5" fillId="9" borderId="6" xfId="1" applyFont="1" applyFill="1" applyBorder="1" applyAlignment="1" applyProtection="1">
      <alignment wrapText="1"/>
    </xf>
    <xf numFmtId="0" fontId="9" fillId="9" borderId="10" xfId="0" applyFont="1" applyFill="1" applyBorder="1" applyAlignment="1">
      <alignment wrapText="1"/>
    </xf>
    <xf numFmtId="0" fontId="0" fillId="10" borderId="9" xfId="0" applyFont="1" applyFill="1" applyBorder="1" applyAlignment="1">
      <alignment wrapText="1"/>
    </xf>
    <xf numFmtId="0" fontId="0" fillId="10" borderId="6" xfId="0" applyFont="1" applyFill="1" applyBorder="1" applyAlignment="1">
      <alignment wrapText="1"/>
    </xf>
    <xf numFmtId="166" fontId="0" fillId="10" borderId="6" xfId="1" applyFont="1" applyFill="1" applyBorder="1" applyAlignment="1" applyProtection="1">
      <alignment wrapText="1"/>
    </xf>
    <xf numFmtId="165" fontId="0" fillId="10" borderId="6" xfId="0" applyNumberFormat="1" applyFont="1" applyFill="1" applyBorder="1" applyAlignment="1">
      <alignment wrapText="1"/>
    </xf>
    <xf numFmtId="0" fontId="7" fillId="10" borderId="10" xfId="0" applyFont="1" applyFill="1" applyBorder="1" applyAlignment="1">
      <alignment wrapText="1"/>
    </xf>
    <xf numFmtId="0" fontId="0" fillId="11" borderId="9" xfId="0" applyFont="1" applyFill="1" applyBorder="1" applyAlignment="1">
      <alignment wrapText="1"/>
    </xf>
    <xf numFmtId="0" fontId="0" fillId="11" borderId="6" xfId="0" applyFont="1" applyFill="1" applyBorder="1" applyAlignment="1">
      <alignment wrapText="1"/>
    </xf>
    <xf numFmtId="166" fontId="0" fillId="11" borderId="6" xfId="1" applyFont="1" applyFill="1" applyBorder="1" applyAlignment="1" applyProtection="1">
      <alignment wrapText="1"/>
    </xf>
    <xf numFmtId="0" fontId="7" fillId="11" borderId="10" xfId="2" applyFont="1" applyFill="1" applyBorder="1" applyAlignment="1" applyProtection="1">
      <alignment wrapText="1"/>
    </xf>
    <xf numFmtId="0" fontId="0" fillId="6" borderId="10" xfId="0" applyFont="1" applyFill="1" applyBorder="1" applyAlignment="1">
      <alignment wrapText="1"/>
    </xf>
    <xf numFmtId="0" fontId="0" fillId="12" borderId="9" xfId="0" applyFont="1" applyFill="1" applyBorder="1" applyAlignment="1">
      <alignment wrapText="1"/>
    </xf>
    <xf numFmtId="0" fontId="0" fillId="12" borderId="6" xfId="0" applyFont="1" applyFill="1" applyBorder="1" applyAlignment="1">
      <alignment wrapText="1"/>
    </xf>
    <xf numFmtId="166" fontId="0" fillId="12" borderId="6" xfId="1" applyFont="1" applyFill="1" applyBorder="1" applyAlignment="1" applyProtection="1">
      <alignment wrapText="1"/>
    </xf>
    <xf numFmtId="165" fontId="0" fillId="12" borderId="6" xfId="0" applyNumberFormat="1" applyFont="1" applyFill="1" applyBorder="1" applyAlignment="1">
      <alignment wrapText="1"/>
    </xf>
    <xf numFmtId="0" fontId="7" fillId="12" borderId="10" xfId="0" applyFont="1" applyFill="1" applyBorder="1" applyAlignment="1">
      <alignment wrapText="1"/>
    </xf>
    <xf numFmtId="0" fontId="10" fillId="12" borderId="10" xfId="0" applyFont="1" applyFill="1" applyBorder="1" applyAlignment="1">
      <alignment wrapText="1"/>
    </xf>
    <xf numFmtId="0" fontId="7" fillId="9" borderId="10" xfId="2" applyFont="1" applyFill="1" applyBorder="1" applyAlignment="1" applyProtection="1">
      <alignment wrapText="1"/>
    </xf>
    <xf numFmtId="0" fontId="0" fillId="6" borderId="0" xfId="0" applyFont="1" applyFill="1" applyBorder="1" applyAlignment="1">
      <alignment wrapText="1"/>
    </xf>
    <xf numFmtId="166" fontId="0" fillId="6" borderId="0" xfId="1" applyFont="1" applyFill="1" applyBorder="1" applyAlignment="1" applyProtection="1">
      <alignment wrapText="1"/>
    </xf>
    <xf numFmtId="165" fontId="0" fillId="6" borderId="0" xfId="0" applyNumberFormat="1" applyFont="1" applyFill="1" applyBorder="1" applyAlignment="1">
      <alignment wrapText="1"/>
    </xf>
    <xf numFmtId="0" fontId="0" fillId="6" borderId="7" xfId="0" applyFont="1" applyFill="1" applyBorder="1" applyAlignment="1">
      <alignment wrapText="1"/>
    </xf>
    <xf numFmtId="166" fontId="0" fillId="6" borderId="7" xfId="1" applyFont="1" applyFill="1" applyBorder="1" applyAlignment="1" applyProtection="1">
      <alignment wrapText="1"/>
    </xf>
    <xf numFmtId="165" fontId="11" fillId="6" borderId="1" xfId="0" applyNumberFormat="1" applyFont="1" applyFill="1" applyBorder="1" applyAlignment="1">
      <alignment wrapText="1"/>
    </xf>
    <xf numFmtId="0" fontId="0" fillId="6" borderId="8" xfId="0" applyFont="1" applyFill="1" applyBorder="1" applyAlignment="1">
      <alignment wrapText="1"/>
    </xf>
    <xf numFmtId="0" fontId="0" fillId="8" borderId="9" xfId="0" applyFont="1" applyFill="1" applyBorder="1" applyAlignment="1">
      <alignment wrapText="1"/>
    </xf>
    <xf numFmtId="0" fontId="0" fillId="8" borderId="6" xfId="0" applyFont="1" applyFill="1" applyBorder="1" applyAlignment="1">
      <alignment wrapText="1"/>
    </xf>
    <xf numFmtId="165" fontId="0" fillId="8" borderId="6" xfId="0" applyNumberFormat="1" applyFont="1" applyFill="1" applyBorder="1" applyAlignment="1">
      <alignment wrapText="1"/>
    </xf>
    <xf numFmtId="0" fontId="7" fillId="8" borderId="10" xfId="0" applyFont="1" applyFill="1" applyBorder="1" applyAlignment="1">
      <alignment wrapText="1"/>
    </xf>
    <xf numFmtId="0" fontId="5" fillId="10" borderId="6" xfId="0" applyFont="1" applyFill="1" applyBorder="1" applyAlignment="1">
      <alignment wrapText="1"/>
    </xf>
    <xf numFmtId="0" fontId="7" fillId="10" borderId="10" xfId="2" applyFont="1" applyFill="1" applyBorder="1" applyAlignment="1" applyProtection="1">
      <alignment wrapText="1"/>
    </xf>
    <xf numFmtId="0" fontId="5" fillId="6" borderId="0" xfId="0" applyFont="1" applyFill="1" applyBorder="1" applyAlignment="1">
      <alignment wrapText="1"/>
    </xf>
    <xf numFmtId="0" fontId="0" fillId="6" borderId="4" xfId="0" applyFont="1" applyFill="1" applyBorder="1" applyAlignment="1">
      <alignment wrapText="1"/>
    </xf>
    <xf numFmtId="0" fontId="5" fillId="10" borderId="9" xfId="0" applyFont="1" applyFill="1" applyBorder="1" applyAlignment="1">
      <alignment wrapText="1"/>
    </xf>
    <xf numFmtId="166" fontId="5" fillId="10" borderId="6" xfId="1" applyFont="1" applyFill="1" applyBorder="1" applyAlignment="1" applyProtection="1">
      <alignment wrapText="1"/>
    </xf>
    <xf numFmtId="0" fontId="5" fillId="12" borderId="6" xfId="0" applyFont="1" applyFill="1" applyBorder="1" applyAlignment="1">
      <alignment wrapText="1"/>
    </xf>
    <xf numFmtId="0" fontId="7" fillId="10" borderId="10" xfId="0" applyFont="1" applyFill="1" applyBorder="1" applyAlignment="1">
      <alignment horizontal="left" wrapText="1"/>
    </xf>
    <xf numFmtId="0" fontId="7" fillId="12" borderId="10" xfId="2" applyFont="1" applyFill="1" applyBorder="1" applyAlignment="1" applyProtection="1">
      <alignment wrapText="1"/>
    </xf>
    <xf numFmtId="0" fontId="5" fillId="6" borderId="6" xfId="0" applyFont="1" applyFill="1" applyBorder="1" applyAlignment="1" applyProtection="1">
      <alignment wrapText="1"/>
    </xf>
    <xf numFmtId="165" fontId="5" fillId="6" borderId="6" xfId="0" applyNumberFormat="1" applyFont="1" applyFill="1" applyBorder="1" applyAlignment="1" applyProtection="1">
      <alignment wrapText="1"/>
    </xf>
    <xf numFmtId="0" fontId="0" fillId="0" borderId="0" xfId="0" applyAlignment="1">
      <alignment wrapText="1"/>
    </xf>
    <xf numFmtId="0" fontId="0" fillId="7" borderId="0" xfId="0" applyFont="1" applyFill="1" applyBorder="1" applyAlignment="1">
      <alignment wrapText="1"/>
    </xf>
    <xf numFmtId="0" fontId="15" fillId="0" borderId="0" xfId="0" applyFont="1"/>
    <xf numFmtId="0" fontId="16" fillId="0" borderId="0" xfId="0" applyFont="1"/>
    <xf numFmtId="0" fontId="7" fillId="0" borderId="10" xfId="2" applyBorder="1"/>
    <xf numFmtId="0" fontId="7" fillId="0" borderId="0" xfId="2"/>
    <xf numFmtId="0" fontId="17" fillId="0" borderId="0" xfId="0" applyFont="1"/>
    <xf numFmtId="0" fontId="7" fillId="0" borderId="10" xfId="2" applyBorder="1" applyProtection="1"/>
    <xf numFmtId="166" fontId="5" fillId="4" borderId="7" xfId="1" applyFont="1" applyFill="1" applyBorder="1" applyAlignment="1" applyProtection="1">
      <alignment wrapText="1"/>
    </xf>
    <xf numFmtId="0" fontId="0" fillId="10" borderId="5" xfId="0" applyFont="1" applyFill="1" applyBorder="1" applyAlignment="1">
      <alignment wrapText="1"/>
    </xf>
    <xf numFmtId="0" fontId="0" fillId="10" borderId="7" xfId="0" applyFont="1" applyFill="1" applyBorder="1" applyAlignment="1">
      <alignment wrapText="1"/>
    </xf>
    <xf numFmtId="166" fontId="0" fillId="10" borderId="7" xfId="1" applyFont="1" applyFill="1" applyBorder="1" applyAlignment="1" applyProtection="1">
      <alignment wrapText="1"/>
    </xf>
    <xf numFmtId="165" fontId="0" fillId="10" borderId="7" xfId="0" applyNumberFormat="1" applyFont="1" applyFill="1" applyBorder="1" applyAlignment="1">
      <alignment wrapText="1"/>
    </xf>
    <xf numFmtId="0" fontId="7" fillId="10" borderId="8" xfId="2" applyFont="1" applyFill="1" applyBorder="1" applyAlignment="1" applyProtection="1">
      <alignment wrapText="1"/>
    </xf>
    <xf numFmtId="0" fontId="16" fillId="6" borderId="7" xfId="0" applyFont="1" applyFill="1" applyBorder="1" applyAlignment="1">
      <alignment wrapText="1"/>
    </xf>
    <xf numFmtId="0" fontId="16" fillId="6" borderId="7" xfId="0" applyFont="1" applyFill="1" applyBorder="1" applyAlignment="1">
      <alignment horizontal="right" wrapText="1"/>
    </xf>
    <xf numFmtId="0" fontId="16" fillId="6" borderId="5" xfId="0" applyFont="1" applyFill="1" applyBorder="1" applyAlignment="1">
      <alignment wrapText="1"/>
    </xf>
    <xf numFmtId="0" fontId="16" fillId="6" borderId="9" xfId="0" applyFont="1" applyFill="1" applyBorder="1" applyAlignment="1">
      <alignment wrapText="1"/>
    </xf>
    <xf numFmtId="0" fontId="16" fillId="6" borderId="6" xfId="0" applyFont="1" applyFill="1" applyBorder="1" applyAlignment="1">
      <alignment wrapText="1"/>
    </xf>
    <xf numFmtId="0" fontId="16" fillId="6" borderId="6" xfId="0" applyFont="1" applyFill="1" applyBorder="1" applyAlignment="1">
      <alignment horizontal="right" wrapText="1"/>
    </xf>
    <xf numFmtId="0" fontId="17" fillId="6" borderId="10" xfId="0" applyFont="1" applyFill="1" applyBorder="1" applyAlignment="1">
      <alignment wrapText="1"/>
    </xf>
    <xf numFmtId="0" fontId="7" fillId="6" borderId="10" xfId="2" applyFill="1" applyBorder="1"/>
    <xf numFmtId="0" fontId="0" fillId="4" borderId="12" xfId="0" applyFont="1" applyFill="1" applyBorder="1" applyAlignment="1">
      <alignment wrapText="1"/>
    </xf>
    <xf numFmtId="0" fontId="0" fillId="4" borderId="11" xfId="0" applyFont="1" applyFill="1" applyBorder="1" applyAlignment="1">
      <alignment wrapText="1"/>
    </xf>
    <xf numFmtId="166" fontId="0" fillId="4" borderId="11" xfId="1" applyFont="1" applyFill="1" applyBorder="1" applyAlignment="1" applyProtection="1">
      <alignment wrapText="1"/>
    </xf>
    <xf numFmtId="165" fontId="0" fillId="4" borderId="11" xfId="0" applyNumberFormat="1" applyFont="1" applyFill="1" applyBorder="1" applyAlignment="1">
      <alignment wrapText="1"/>
    </xf>
    <xf numFmtId="0" fontId="7" fillId="4" borderId="13" xfId="2" applyFont="1" applyFill="1" applyBorder="1" applyAlignment="1" applyProtection="1">
      <alignment wrapText="1"/>
    </xf>
    <xf numFmtId="0" fontId="5" fillId="4" borderId="5" xfId="0" applyFont="1" applyFill="1" applyBorder="1" applyAlignment="1" applyProtection="1">
      <alignment wrapText="1"/>
    </xf>
    <xf numFmtId="0" fontId="5" fillId="4" borderId="7" xfId="0" applyFont="1" applyFill="1" applyBorder="1" applyAlignment="1" applyProtection="1">
      <alignment wrapText="1"/>
    </xf>
    <xf numFmtId="165" fontId="5" fillId="4" borderId="7" xfId="0" applyNumberFormat="1" applyFont="1" applyFill="1" applyBorder="1" applyAlignment="1" applyProtection="1">
      <alignment wrapText="1"/>
    </xf>
    <xf numFmtId="0" fontId="7" fillId="4" borderId="8" xfId="2" applyFont="1" applyFill="1" applyBorder="1" applyAlignment="1" applyProtection="1">
      <alignment wrapText="1"/>
    </xf>
    <xf numFmtId="0" fontId="0" fillId="0" borderId="6" xfId="0" applyBorder="1"/>
    <xf numFmtId="0" fontId="0" fillId="13" borderId="9" xfId="0" applyFont="1" applyFill="1" applyBorder="1" applyAlignment="1">
      <alignment wrapText="1"/>
    </xf>
    <xf numFmtId="0" fontId="0" fillId="13" borderId="6" xfId="0" applyFont="1" applyFill="1" applyBorder="1" applyAlignment="1">
      <alignment wrapText="1"/>
    </xf>
    <xf numFmtId="166" fontId="0" fillId="13" borderId="6" xfId="1" applyFont="1" applyFill="1" applyBorder="1" applyAlignment="1" applyProtection="1">
      <alignment wrapText="1"/>
    </xf>
    <xf numFmtId="165" fontId="0" fillId="13" borderId="6" xfId="0" applyNumberFormat="1" applyFont="1" applyFill="1" applyBorder="1" applyAlignment="1">
      <alignment wrapText="1"/>
    </xf>
    <xf numFmtId="0" fontId="7" fillId="13" borderId="10" xfId="0" applyFont="1" applyFill="1" applyBorder="1" applyAlignment="1">
      <alignment wrapText="1"/>
    </xf>
    <xf numFmtId="0" fontId="7" fillId="14" borderId="10" xfId="2" applyFont="1" applyFill="1" applyBorder="1" applyAlignment="1" applyProtection="1">
      <alignment wrapText="1"/>
    </xf>
    <xf numFmtId="0" fontId="5" fillId="13" borderId="6" xfId="0" applyFont="1" applyFill="1" applyBorder="1" applyAlignment="1">
      <alignment wrapText="1"/>
    </xf>
    <xf numFmtId="0" fontId="18" fillId="5" borderId="9" xfId="4" applyFont="1" applyBorder="1" applyAlignment="1">
      <alignment wrapText="1"/>
    </xf>
    <xf numFmtId="0" fontId="18" fillId="5" borderId="6" xfId="4" applyFont="1" applyBorder="1" applyAlignment="1">
      <alignment wrapText="1"/>
    </xf>
    <xf numFmtId="166" fontId="18" fillId="5" borderId="6" xfId="4" applyNumberFormat="1" applyFont="1" applyBorder="1" applyAlignment="1" applyProtection="1">
      <alignment wrapText="1"/>
    </xf>
    <xf numFmtId="165" fontId="18" fillId="5" borderId="6" xfId="4" applyNumberFormat="1" applyFont="1" applyBorder="1" applyAlignment="1">
      <alignment wrapText="1"/>
    </xf>
    <xf numFmtId="0" fontId="18" fillId="5" borderId="10" xfId="4" applyFont="1" applyBorder="1" applyAlignment="1">
      <alignment wrapText="1"/>
    </xf>
    <xf numFmtId="165" fontId="18" fillId="5" borderId="2" xfId="4" applyNumberFormat="1" applyFont="1" applyBorder="1" applyAlignment="1"/>
    <xf numFmtId="0" fontId="18" fillId="5" borderId="10" xfId="4" applyFont="1" applyBorder="1" applyAlignment="1" applyProtection="1">
      <alignment wrapText="1"/>
    </xf>
    <xf numFmtId="0" fontId="0" fillId="15" borderId="9" xfId="0" applyFont="1" applyFill="1" applyBorder="1" applyAlignment="1">
      <alignment wrapText="1"/>
    </xf>
    <xf numFmtId="0" fontId="0" fillId="15" borderId="6" xfId="0" applyFont="1" applyFill="1" applyBorder="1" applyAlignment="1">
      <alignment wrapText="1"/>
    </xf>
    <xf numFmtId="166" fontId="4" fillId="15" borderId="6" xfId="1" applyFont="1" applyFill="1" applyBorder="1" applyAlignment="1" applyProtection="1">
      <alignment wrapText="1"/>
    </xf>
    <xf numFmtId="0" fontId="4" fillId="15" borderId="6" xfId="0" applyFont="1" applyFill="1" applyBorder="1" applyAlignment="1">
      <alignment wrapText="1"/>
    </xf>
    <xf numFmtId="165" fontId="4" fillId="15" borderId="6" xfId="0" applyNumberFormat="1" applyFont="1" applyFill="1" applyBorder="1" applyAlignment="1">
      <alignment wrapText="1"/>
    </xf>
    <xf numFmtId="0" fontId="7" fillId="15" borderId="10" xfId="2" applyFont="1" applyFill="1" applyBorder="1" applyAlignment="1" applyProtection="1">
      <alignment wrapText="1"/>
    </xf>
    <xf numFmtId="0" fontId="0" fillId="15" borderId="10" xfId="0" applyFont="1" applyFill="1" applyBorder="1" applyAlignment="1">
      <alignment wrapText="1"/>
    </xf>
    <xf numFmtId="0" fontId="18" fillId="15" borderId="9" xfId="4" applyFont="1" applyFill="1" applyBorder="1" applyAlignment="1">
      <alignment wrapText="1"/>
    </xf>
    <xf numFmtId="166" fontId="13" fillId="0" borderId="6" xfId="1" applyBorder="1"/>
    <xf numFmtId="166" fontId="0" fillId="0" borderId="10" xfId="0" applyNumberFormat="1" applyFont="1" applyBorder="1" applyAlignment="1">
      <alignment wrapText="1"/>
    </xf>
    <xf numFmtId="0" fontId="20" fillId="0" borderId="6" xfId="0" applyFont="1" applyBorder="1" applyAlignment="1">
      <alignment wrapText="1"/>
    </xf>
    <xf numFmtId="165" fontId="20" fillId="0" borderId="6" xfId="0" applyNumberFormat="1" applyFont="1" applyBorder="1" applyAlignment="1">
      <alignment wrapText="1"/>
    </xf>
    <xf numFmtId="165" fontId="3" fillId="0" borderId="7" xfId="0" applyNumberFormat="1" applyFont="1" applyBorder="1" applyAlignment="1">
      <alignment wrapText="1"/>
    </xf>
    <xf numFmtId="0" fontId="3" fillId="0" borderId="7" xfId="0" applyFont="1" applyBorder="1" applyAlignment="1">
      <alignment wrapText="1"/>
    </xf>
    <xf numFmtId="0" fontId="3" fillId="0" borderId="8" xfId="0" applyFont="1" applyBorder="1" applyAlignment="1">
      <alignment wrapText="1"/>
    </xf>
    <xf numFmtId="165" fontId="4" fillId="16" borderId="2" xfId="0" applyNumberFormat="1" applyFont="1" applyFill="1" applyBorder="1" applyAlignment="1"/>
    <xf numFmtId="0" fontId="0" fillId="17" borderId="9" xfId="0" applyFont="1" applyFill="1" applyBorder="1" applyAlignment="1">
      <alignment wrapText="1"/>
    </xf>
    <xf numFmtId="0" fontId="0" fillId="17" borderId="6" xfId="0" applyFont="1" applyFill="1" applyBorder="1" applyAlignment="1">
      <alignment wrapText="1"/>
    </xf>
    <xf numFmtId="166" fontId="0" fillId="17" borderId="6" xfId="1" applyFont="1" applyFill="1" applyBorder="1" applyAlignment="1" applyProtection="1">
      <alignment wrapText="1"/>
    </xf>
    <xf numFmtId="0" fontId="7" fillId="17" borderId="10" xfId="2" applyFont="1" applyFill="1" applyBorder="1" applyAlignment="1" applyProtection="1">
      <alignment wrapText="1"/>
    </xf>
    <xf numFmtId="0" fontId="0" fillId="9" borderId="12" xfId="0" applyFont="1" applyFill="1" applyBorder="1" applyAlignment="1">
      <alignment wrapText="1"/>
    </xf>
    <xf numFmtId="0" fontId="0" fillId="9" borderId="11" xfId="0" applyFont="1" applyFill="1" applyBorder="1" applyAlignment="1">
      <alignment wrapText="1"/>
    </xf>
    <xf numFmtId="166" fontId="0" fillId="9" borderId="11" xfId="1" applyFont="1" applyFill="1" applyBorder="1" applyAlignment="1" applyProtection="1">
      <alignment wrapText="1"/>
    </xf>
    <xf numFmtId="165" fontId="0" fillId="9" borderId="11" xfId="0" applyNumberFormat="1" applyFont="1" applyFill="1" applyBorder="1" applyAlignment="1">
      <alignment wrapText="1"/>
    </xf>
    <xf numFmtId="0" fontId="7" fillId="9" borderId="13" xfId="0" applyFont="1" applyFill="1" applyBorder="1" applyAlignment="1">
      <alignment wrapText="1"/>
    </xf>
    <xf numFmtId="166" fontId="13" fillId="0" borderId="7" xfId="1" applyBorder="1"/>
    <xf numFmtId="0" fontId="16" fillId="6" borderId="8" xfId="0" applyFont="1" applyFill="1" applyBorder="1" applyAlignment="1">
      <alignment wrapText="1"/>
    </xf>
    <xf numFmtId="0" fontId="23" fillId="0" borderId="9" xfId="0" applyFont="1" applyBorder="1" applyAlignment="1">
      <alignment vertical="center" wrapText="1"/>
    </xf>
    <xf numFmtId="0" fontId="18" fillId="15" borderId="6" xfId="4" applyFont="1" applyFill="1" applyBorder="1" applyAlignment="1">
      <alignment wrapText="1"/>
    </xf>
    <xf numFmtId="166" fontId="18" fillId="15" borderId="6" xfId="4" applyNumberFormat="1" applyFont="1" applyFill="1" applyBorder="1" applyAlignment="1" applyProtection="1">
      <alignment wrapText="1"/>
    </xf>
    <xf numFmtId="165" fontId="18" fillId="15" borderId="6" xfId="4" applyNumberFormat="1" applyFont="1" applyFill="1" applyBorder="1" applyAlignment="1">
      <alignment wrapText="1"/>
    </xf>
    <xf numFmtId="0" fontId="18" fillId="15" borderId="10" xfId="4" applyFont="1" applyFill="1" applyBorder="1" applyAlignment="1" applyProtection="1">
      <alignment wrapText="1"/>
    </xf>
    <xf numFmtId="166" fontId="18" fillId="5" borderId="6" xfId="4" applyNumberFormat="1" applyFont="1" applyBorder="1"/>
    <xf numFmtId="0" fontId="18" fillId="5" borderId="6" xfId="4" applyFont="1" applyBorder="1" applyAlignment="1">
      <alignment horizontal="right" wrapText="1"/>
    </xf>
    <xf numFmtId="0" fontId="18" fillId="5" borderId="10" xfId="4" applyFont="1" applyBorder="1"/>
    <xf numFmtId="0" fontId="1" fillId="0" borderId="1" xfId="0" applyFont="1" applyBorder="1" applyAlignment="1">
      <alignment vertical="center"/>
    </xf>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0" fontId="4" fillId="0" borderId="12" xfId="0" applyFont="1" applyBorder="1" applyAlignment="1">
      <alignment horizontal="left"/>
    </xf>
    <xf numFmtId="0" fontId="4" fillId="0" borderId="11" xfId="0" applyFont="1" applyBorder="1" applyAlignment="1">
      <alignment horizontal="left"/>
    </xf>
    <xf numFmtId="0" fontId="4" fillId="0" borderId="13" xfId="0" applyFont="1" applyBorder="1" applyAlignment="1">
      <alignment horizontal="left"/>
    </xf>
    <xf numFmtId="0" fontId="4" fillId="0" borderId="3" xfId="0" applyFont="1" applyBorder="1" applyAlignment="1">
      <alignment horizontal="left"/>
    </xf>
    <xf numFmtId="0" fontId="4" fillId="0" borderId="0" xfId="0" applyFont="1" applyBorder="1" applyAlignment="1">
      <alignment horizontal="left"/>
    </xf>
    <xf numFmtId="0" fontId="4" fillId="0" borderId="4" xfId="0" applyFont="1" applyBorder="1" applyAlignment="1">
      <alignment horizontal="left"/>
    </xf>
    <xf numFmtId="0" fontId="22" fillId="0" borderId="1" xfId="0" applyFont="1" applyBorder="1" applyAlignment="1">
      <alignment horizontal="left"/>
    </xf>
    <xf numFmtId="0" fontId="6" fillId="6" borderId="1" xfId="0" applyFont="1" applyFill="1" applyBorder="1" applyAlignment="1">
      <alignment horizontal="center" vertical="center" textRotation="90" wrapText="1"/>
    </xf>
    <xf numFmtId="0" fontId="6" fillId="6" borderId="9" xfId="0" applyFont="1" applyFill="1" applyBorder="1" applyAlignment="1">
      <alignment horizontal="center" vertical="center" textRotation="90" wrapText="1"/>
    </xf>
    <xf numFmtId="0" fontId="0" fillId="7" borderId="9" xfId="0" applyFont="1" applyFill="1" applyBorder="1" applyAlignment="1">
      <alignment horizontal="left" wrapText="1"/>
    </xf>
    <xf numFmtId="0" fontId="4" fillId="0" borderId="5" xfId="0" applyFont="1" applyBorder="1" applyAlignment="1">
      <alignment horizontal="left"/>
    </xf>
    <xf numFmtId="0" fontId="4" fillId="0" borderId="7" xfId="0" applyFont="1" applyBorder="1" applyAlignment="1">
      <alignment horizontal="left"/>
    </xf>
    <xf numFmtId="0" fontId="4" fillId="0" borderId="8" xfId="0" applyFont="1" applyBorder="1" applyAlignment="1">
      <alignment horizontal="left"/>
    </xf>
    <xf numFmtId="165" fontId="19" fillId="0" borderId="9" xfId="3" applyNumberFormat="1" applyFont="1" applyBorder="1" applyAlignment="1" applyProtection="1">
      <alignment horizontal="left" wrapText="1"/>
    </xf>
    <xf numFmtId="165" fontId="19" fillId="0" borderId="6" xfId="3" applyNumberFormat="1" applyFont="1" applyBorder="1" applyAlignment="1" applyProtection="1">
      <alignment horizontal="left" wrapText="1"/>
    </xf>
    <xf numFmtId="0" fontId="3" fillId="0" borderId="12" xfId="0" applyFont="1" applyBorder="1" applyAlignment="1">
      <alignment horizontal="left" wrapText="1"/>
    </xf>
    <xf numFmtId="0" fontId="3" fillId="0" borderId="11" xfId="0" applyFont="1" applyBorder="1" applyAlignment="1">
      <alignment horizontal="left" wrapText="1"/>
    </xf>
    <xf numFmtId="0" fontId="3" fillId="0" borderId="13" xfId="0" applyFont="1" applyBorder="1" applyAlignment="1">
      <alignment horizontal="left" wrapText="1"/>
    </xf>
    <xf numFmtId="0" fontId="21" fillId="0" borderId="12" xfId="0" applyFont="1" applyBorder="1" applyAlignment="1">
      <alignment horizontal="left" wrapText="1"/>
    </xf>
    <xf numFmtId="0" fontId="21" fillId="0" borderId="11" xfId="0" applyFont="1" applyBorder="1" applyAlignment="1">
      <alignment horizontal="left" wrapText="1"/>
    </xf>
    <xf numFmtId="0" fontId="21" fillId="0" borderId="13" xfId="0" applyFont="1" applyBorder="1" applyAlignment="1">
      <alignment horizontal="left" wrapText="1"/>
    </xf>
    <xf numFmtId="0" fontId="6" fillId="0" borderId="1" xfId="0" applyFont="1" applyBorder="1" applyAlignment="1">
      <alignment horizontal="center" vertical="center" textRotation="90" wrapText="1"/>
    </xf>
    <xf numFmtId="0" fontId="6" fillId="0" borderId="9" xfId="0" applyFont="1" applyBorder="1" applyAlignment="1">
      <alignment horizontal="center" vertical="center" textRotation="90" wrapText="1"/>
    </xf>
    <xf numFmtId="165" fontId="19" fillId="0" borderId="6" xfId="3" applyNumberFormat="1" applyFont="1" applyBorder="1" applyAlignment="1" applyProtection="1">
      <alignment horizontal="right" wrapText="1"/>
    </xf>
    <xf numFmtId="165" fontId="19" fillId="0" borderId="10" xfId="3" applyNumberFormat="1" applyFont="1" applyBorder="1" applyAlignment="1" applyProtection="1">
      <alignment horizontal="right" wrapText="1"/>
    </xf>
    <xf numFmtId="0" fontId="21" fillId="0" borderId="5" xfId="0" applyFont="1" applyBorder="1" applyAlignment="1">
      <alignment horizontal="left" wrapText="1"/>
    </xf>
    <xf numFmtId="0" fontId="21" fillId="0" borderId="7" xfId="0" applyFont="1" applyBorder="1" applyAlignment="1">
      <alignment horizontal="left" wrapText="1"/>
    </xf>
    <xf numFmtId="0" fontId="21" fillId="0" borderId="8" xfId="0" applyFont="1" applyBorder="1" applyAlignment="1">
      <alignment horizontal="left" wrapText="1"/>
    </xf>
  </cellXfs>
  <cellStyles count="5">
    <cellStyle name="Bad" xfId="4" builtinId="27"/>
    <cellStyle name="Currency" xfId="1" builtinId="4"/>
    <cellStyle name="Explanatory Text" xfId="3" builtinId="53" customBuiltin="1"/>
    <cellStyle name="Hyperlink" xfId="2"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E699"/>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5E0B4"/>
      <rgbColor rgb="FFFFEB9C"/>
      <rgbColor rgb="FF9FC5E8"/>
      <rgbColor rgb="FFEA9999"/>
      <rgbColor rgb="FFCC99FF"/>
      <rgbColor rgb="FFFFE5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mcmaster.com/" TargetMode="External"/><Relationship Id="rId18" Type="http://schemas.openxmlformats.org/officeDocument/2006/relationships/hyperlink" Target="http://www.mcmaster.com/" TargetMode="External"/><Relationship Id="rId26" Type="http://schemas.openxmlformats.org/officeDocument/2006/relationships/hyperlink" Target="http://www.mcmaster.com/" TargetMode="External"/><Relationship Id="rId39" Type="http://schemas.openxmlformats.org/officeDocument/2006/relationships/hyperlink" Target="http://www.digikey.com/product-search/en?keywords=1050-1049-ND" TargetMode="External"/><Relationship Id="rId21" Type="http://schemas.openxmlformats.org/officeDocument/2006/relationships/hyperlink" Target="http://www.mcmaster.com/" TargetMode="External"/><Relationship Id="rId34" Type="http://schemas.openxmlformats.org/officeDocument/2006/relationships/hyperlink" Target="http://www.l-com.com/usb-usb-30-cable-type-micro-b-a-with-thumbscrew-hardware-05m" TargetMode="External"/><Relationship Id="rId42" Type="http://schemas.openxmlformats.org/officeDocument/2006/relationships/hyperlink" Target="http://www.digikey.com/product-search/en?keywords=Q330-ND" TargetMode="External"/><Relationship Id="rId47" Type="http://schemas.openxmlformats.org/officeDocument/2006/relationships/hyperlink" Target="http://www.digikey.com/product-detail/en/digi-international/A09-HASM-7/A09-HASM-7-ND/3482047" TargetMode="External"/><Relationship Id="rId50" Type="http://schemas.openxmlformats.org/officeDocument/2006/relationships/hyperlink" Target="http://www.digikey.com/product-search/en?keywords=EG5192-ND" TargetMode="External"/><Relationship Id="rId55" Type="http://schemas.openxmlformats.org/officeDocument/2006/relationships/hyperlink" Target="http://www.amazon.com/Mushroom-Emergency-Latching-Button-Station/dp/B008LT328Y/ref=sr_1_14?" TargetMode="External"/><Relationship Id="rId63" Type="http://schemas.openxmlformats.org/officeDocument/2006/relationships/hyperlink" Target="https://www.pololu.com/product/2788" TargetMode="External"/><Relationship Id="rId68" Type="http://schemas.openxmlformats.org/officeDocument/2006/relationships/hyperlink" Target="http://www.newegg.com/Product/Product.aspx?Item=N82E16820231971" TargetMode="External"/><Relationship Id="rId76" Type="http://schemas.openxmlformats.org/officeDocument/2006/relationships/hyperlink" Target="https://www.pjrc.com/store/teensylc_pins.html" TargetMode="External"/><Relationship Id="rId7" Type="http://schemas.openxmlformats.org/officeDocument/2006/relationships/hyperlink" Target="http://www.mcmaster.com/" TargetMode="External"/><Relationship Id="rId71" Type="http://schemas.openxmlformats.org/officeDocument/2006/relationships/hyperlink" Target="http://www.davesmotors.com/complete-ddm-hex-driver-set-standard-and-ball-end-with-handles-and-socket-holder.html" TargetMode="External"/><Relationship Id="rId2" Type="http://schemas.openxmlformats.org/officeDocument/2006/relationships/hyperlink" Target="http://www.davesmotors.com/alloy-horn-for-multiplex-rhino-digi-4-hitec-5755mg-servo-new-style.html" TargetMode="External"/><Relationship Id="rId16" Type="http://schemas.openxmlformats.org/officeDocument/2006/relationships/hyperlink" Target="http://www.mcmaster.com/" TargetMode="External"/><Relationship Id="rId29" Type="http://schemas.openxmlformats.org/officeDocument/2006/relationships/hyperlink" Target="http://fieldcomponents.com/RPSMAF-LMR240-RPSMAM-Length.html" TargetMode="External"/><Relationship Id="rId11" Type="http://schemas.openxmlformats.org/officeDocument/2006/relationships/hyperlink" Target="http://www.mcmaster.com/" TargetMode="External"/><Relationship Id="rId24" Type="http://schemas.openxmlformats.org/officeDocument/2006/relationships/hyperlink" Target="http://www.mcmaster.com/" TargetMode="External"/><Relationship Id="rId32" Type="http://schemas.openxmlformats.org/officeDocument/2006/relationships/hyperlink" Target="http://www.l-com.com/usb-usb-cable-waterproof-type-a-male-standard-type-b-male-20m" TargetMode="External"/><Relationship Id="rId37" Type="http://schemas.openxmlformats.org/officeDocument/2006/relationships/hyperlink" Target="http://www.digikey.com/product-detail/en/UF3F3-500/259-1532-ND/1953953" TargetMode="External"/><Relationship Id="rId40" Type="http://schemas.openxmlformats.org/officeDocument/2006/relationships/hyperlink" Target="http://www.digikey.com/product-search/en?keywords=1528-1048-ND" TargetMode="External"/><Relationship Id="rId45" Type="http://schemas.openxmlformats.org/officeDocument/2006/relationships/hyperlink" Target="http://www.digikey.com/product-detail/en/32400/32400-ND/2666947" TargetMode="External"/><Relationship Id="rId53" Type="http://schemas.openxmlformats.org/officeDocument/2006/relationships/hyperlink" Target="http://www.digikey.com/product-detail/en/0008500114/WM1114-ND/26475" TargetMode="External"/><Relationship Id="rId58" Type="http://schemas.openxmlformats.org/officeDocument/2006/relationships/hyperlink" Target="http://www.monoprice.com/product?c_id=103&amp;cp_id=10303&amp;cs_id=1030302&amp;p_id=3896&amp;seq=1&amp;format=2" TargetMode="External"/><Relationship Id="rId66" Type="http://schemas.openxmlformats.org/officeDocument/2006/relationships/hyperlink" Target="https://www.newegg.com/Product/Product.aspx?Item=N82E16824014591&amp;ignorebbr=1" TargetMode="External"/><Relationship Id="rId74" Type="http://schemas.openxmlformats.org/officeDocument/2006/relationships/hyperlink" Target="https://www.subseatechnologies.com/hemisphere-gnss/position-receivers/r330/" TargetMode="External"/><Relationship Id="rId79" Type="http://schemas.openxmlformats.org/officeDocument/2006/relationships/hyperlink" Target="https://www.subseatechnologies.com/hemisphere-gnss/oem-modules/p306-p307/" TargetMode="External"/><Relationship Id="rId5" Type="http://schemas.openxmlformats.org/officeDocument/2006/relationships/hyperlink" Target="http://www.savoxusa.com/Glitch_Buster_Power_Capacitor_p/rce2474.htm" TargetMode="External"/><Relationship Id="rId61" Type="http://schemas.openxmlformats.org/officeDocument/2006/relationships/hyperlink" Target="https://www.pololu.com/product/2779" TargetMode="External"/><Relationship Id="rId82" Type="http://schemas.openxmlformats.org/officeDocument/2006/relationships/hyperlink" Target="https://www.towerhobbies.com/cgi-bin/wti0001p?&amp;I=LXMZ17" TargetMode="External"/><Relationship Id="rId10" Type="http://schemas.openxmlformats.org/officeDocument/2006/relationships/hyperlink" Target="http://www.mcmaster.com/" TargetMode="External"/><Relationship Id="rId19" Type="http://schemas.openxmlformats.org/officeDocument/2006/relationships/hyperlink" Target="http://www.mcmaster.com/" TargetMode="External"/><Relationship Id="rId31" Type="http://schemas.openxmlformats.org/officeDocument/2006/relationships/hyperlink" Target="https://www.pololu.com/product/1906" TargetMode="External"/><Relationship Id="rId44" Type="http://schemas.openxmlformats.org/officeDocument/2006/relationships/hyperlink" Target="http://www.digikey.com/product-search/en?keywords=602-1299-ND" TargetMode="External"/><Relationship Id="rId52" Type="http://schemas.openxmlformats.org/officeDocument/2006/relationships/hyperlink" Target="http://www.digikey.com/product-search/en?keywords=WM3285-ND" TargetMode="External"/><Relationship Id="rId60" Type="http://schemas.openxmlformats.org/officeDocument/2006/relationships/hyperlink" Target="http://www.monoprice.com/product?c_id=103&amp;cp_id=10303&amp;cs_id=1030307&amp;p_id=5137&amp;seq=1&amp;format=2" TargetMode="External"/><Relationship Id="rId65" Type="http://schemas.openxmlformats.org/officeDocument/2006/relationships/hyperlink" Target="https://www.edmundoptics.com/imaging-lenses/fixed-focal-length-lenses/3.5mm-fl-compact-fixed-focal-length-lens/" TargetMode="External"/><Relationship Id="rId73" Type="http://schemas.openxmlformats.org/officeDocument/2006/relationships/hyperlink" Target="https://www.amazon.com/Neiko-01408A-Electronic-Digital-Caliper/dp/B000NEA0P8/" TargetMode="External"/><Relationship Id="rId78" Type="http://schemas.openxmlformats.org/officeDocument/2006/relationships/hyperlink" Target="https://www.subseatechnologies.com/hemisphere-gnss/udk/" TargetMode="External"/><Relationship Id="rId81" Type="http://schemas.openxmlformats.org/officeDocument/2006/relationships/hyperlink" Target="http://www.castlecreations.com/en/mamba-xl-x-2028-combo-010-0142-00" TargetMode="External"/><Relationship Id="rId4" Type="http://schemas.openxmlformats.org/officeDocument/2006/relationships/hyperlink" Target="http://www.davesmotors.com/hpi-85469-front-shock-mounting-set.html" TargetMode="External"/><Relationship Id="rId9" Type="http://schemas.openxmlformats.org/officeDocument/2006/relationships/hyperlink" Target="http://www.mcmaster.com/" TargetMode="External"/><Relationship Id="rId14" Type="http://schemas.openxmlformats.org/officeDocument/2006/relationships/hyperlink" Target="http://www.mcmaster.com/" TargetMode="External"/><Relationship Id="rId22" Type="http://schemas.openxmlformats.org/officeDocument/2006/relationships/hyperlink" Target="http://www.mcmaster.com/" TargetMode="External"/><Relationship Id="rId27" Type="http://schemas.openxmlformats.org/officeDocument/2006/relationships/hyperlink" Target="http://www.mcmaster.com/" TargetMode="External"/><Relationship Id="rId30" Type="http://schemas.openxmlformats.org/officeDocument/2006/relationships/hyperlink" Target="https://www.pololu.com/product/2595" TargetMode="External"/><Relationship Id="rId35" Type="http://schemas.openxmlformats.org/officeDocument/2006/relationships/hyperlink" Target="http://www.newegg.com/Product/Product.aspx?Item=9SIA24G3KG0688" TargetMode="External"/><Relationship Id="rId43" Type="http://schemas.openxmlformats.org/officeDocument/2006/relationships/hyperlink" Target="http://www.digikey.com/product-search/en?keywords=679-2750-ND" TargetMode="External"/><Relationship Id="rId48" Type="http://schemas.openxmlformats.org/officeDocument/2006/relationships/hyperlink" Target="http://www.digikey.com/product-search/en?keywords=602-1066-ND" TargetMode="External"/><Relationship Id="rId56" Type="http://schemas.openxmlformats.org/officeDocument/2006/relationships/hyperlink" Target="http://www.amazon.com/gp/product/B0064SHG0Y/ref=ox_sc_act_title_1?ie=UTF8&amp;psc=1&amp;smid=ATVPDKIKX0DER" TargetMode="External"/><Relationship Id="rId64" Type="http://schemas.openxmlformats.org/officeDocument/2006/relationships/hyperlink" Target="https://www.pololu.com/product/1928" TargetMode="External"/><Relationship Id="rId69" Type="http://schemas.openxmlformats.org/officeDocument/2006/relationships/hyperlink" Target="https://www.newegg.com/Product/Product.aspx?Item=N82E16820147595" TargetMode="External"/><Relationship Id="rId77" Type="http://schemas.openxmlformats.org/officeDocument/2006/relationships/hyperlink" Target="https://www.pjrc.com/store/teensy36_pins.html" TargetMode="External"/><Relationship Id="rId8" Type="http://schemas.openxmlformats.org/officeDocument/2006/relationships/hyperlink" Target="http://www.mcmaster.com/" TargetMode="External"/><Relationship Id="rId51" Type="http://schemas.openxmlformats.org/officeDocument/2006/relationships/hyperlink" Target="http://www.digikey.com/product-search/en?keywords=603-1763-ND" TargetMode="External"/><Relationship Id="rId72" Type="http://schemas.openxmlformats.org/officeDocument/2006/relationships/hyperlink" Target="http://www.davesmotors.com/DDM-Allen-Hex-Hardened-Short-Steel-Drivers-Set-of-5-2-2-5-3-4-5mm.html" TargetMode="External"/><Relationship Id="rId80" Type="http://schemas.openxmlformats.org/officeDocument/2006/relationships/hyperlink" Target="https://www.maxamps.com/maxamps-lipo-9000xl-4s-14-8v-pair-for-8s-x-maxx" TargetMode="External"/><Relationship Id="rId3" Type="http://schemas.openxmlformats.org/officeDocument/2006/relationships/hyperlink" Target="http://www.davesmotors.com/hpi-104966-super-heavy-duty-drive-shaft-18x116mm-2pcs.html" TargetMode="External"/><Relationship Id="rId12" Type="http://schemas.openxmlformats.org/officeDocument/2006/relationships/hyperlink" Target="http://www.mcmaster.com/" TargetMode="External"/><Relationship Id="rId17" Type="http://schemas.openxmlformats.org/officeDocument/2006/relationships/hyperlink" Target="http://www.mcmaster.com/" TargetMode="External"/><Relationship Id="rId25" Type="http://schemas.openxmlformats.org/officeDocument/2006/relationships/hyperlink" Target="http://www.mcmaster.com/" TargetMode="External"/><Relationship Id="rId33" Type="http://schemas.openxmlformats.org/officeDocument/2006/relationships/hyperlink" Target="http://www.l-com.com/usb-usb-cable-waterproof-panel-mount-type-a-female-standard-type-a-male-05m" TargetMode="External"/><Relationship Id="rId38" Type="http://schemas.openxmlformats.org/officeDocument/2006/relationships/hyperlink" Target="http://www.digikey.com/product-search/en?keywords=1568-1192-ND" TargetMode="External"/><Relationship Id="rId46" Type="http://schemas.openxmlformats.org/officeDocument/2006/relationships/hyperlink" Target="http://www.digikey.com/product-search/en?keywords=A09-HSM-7-ND" TargetMode="External"/><Relationship Id="rId59" Type="http://schemas.openxmlformats.org/officeDocument/2006/relationships/hyperlink" Target="http://www.monoprice.com/product?c_id=102&amp;cp_id=10240&amp;cs_id=1024008&amp;p_id=3959&amp;seq=1&amp;format=2" TargetMode="External"/><Relationship Id="rId67" Type="http://schemas.openxmlformats.org/officeDocument/2006/relationships/hyperlink" Target="https://www.digikey.com/product-detail/en/hirose-electric-co-ltd/RM15QR-C(71)/RM15QR-C(71)-ND/5134356/" TargetMode="External"/><Relationship Id="rId20" Type="http://schemas.openxmlformats.org/officeDocument/2006/relationships/hyperlink" Target="http://www.mcmaster.com/" TargetMode="External"/><Relationship Id="rId41" Type="http://schemas.openxmlformats.org/officeDocument/2006/relationships/hyperlink" Target="http://www.digikey.com/product-detail/en/3m-tc/11.5X12-6-1126/3M9885-ND/2649430" TargetMode="External"/><Relationship Id="rId54" Type="http://schemas.openxmlformats.org/officeDocument/2006/relationships/hyperlink" Target="http://www.digikey.com/product-search/en?keywords=MUSB-2A111-024BP-ND" TargetMode="External"/><Relationship Id="rId62" Type="http://schemas.openxmlformats.org/officeDocument/2006/relationships/hyperlink" Target="https://www.pololu.com/product/2786" TargetMode="External"/><Relationship Id="rId70" Type="http://schemas.openxmlformats.org/officeDocument/2006/relationships/hyperlink" Target="https://www.newegg.com/Product/Product.aspx?Item=9SIA9PV3Y61943" TargetMode="External"/><Relationship Id="rId75" Type="http://schemas.openxmlformats.org/officeDocument/2006/relationships/hyperlink" Target="http://store.hp.com/us/en/pdp/hp-probook-440-g5-notebook-pc-customizable-1mj74av-mb" TargetMode="External"/><Relationship Id="rId83" Type="http://schemas.openxmlformats.org/officeDocument/2006/relationships/printerSettings" Target="../printerSettings/printerSettings1.bin"/><Relationship Id="rId1" Type="http://schemas.openxmlformats.org/officeDocument/2006/relationships/hyperlink" Target="http://www.davesmotors.com/Mecatech-Front-Hydraulic-Brake-System-for-HPI-Baja-5B-5T-RCTB01013.html" TargetMode="External"/><Relationship Id="rId6" Type="http://schemas.openxmlformats.org/officeDocument/2006/relationships/hyperlink" Target="http://www.mcmaster.com/" TargetMode="External"/><Relationship Id="rId15" Type="http://schemas.openxmlformats.org/officeDocument/2006/relationships/hyperlink" Target="http://www.mcmaster.com/" TargetMode="External"/><Relationship Id="rId23" Type="http://schemas.openxmlformats.org/officeDocument/2006/relationships/hyperlink" Target="http://www.mcmaster.com/" TargetMode="External"/><Relationship Id="rId28" Type="http://schemas.openxmlformats.org/officeDocument/2006/relationships/hyperlink" Target="http://www.mcmaster.com/" TargetMode="External"/><Relationship Id="rId36" Type="http://schemas.openxmlformats.org/officeDocument/2006/relationships/hyperlink" Target="http://www.newegg.com/Product/Product.aspx?Item=9SIA3M31HT9189" TargetMode="External"/><Relationship Id="rId49" Type="http://schemas.openxmlformats.org/officeDocument/2006/relationships/hyperlink" Target="http://www.digikey.com/product-detail/en/ULV4F2BSS544/EG5194-ND/5299304" TargetMode="External"/><Relationship Id="rId57" Type="http://schemas.openxmlformats.org/officeDocument/2006/relationships/hyperlink" Target="http://www.amazon.com/Assorted-Heat-Shrink-KIT-Multicolors/dp/B00PHL48Y6/ref=pd_sbs_328_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46"/>
  <sheetViews>
    <sheetView tabSelected="1" topLeftCell="A19" zoomScaleNormal="100" workbookViewId="0">
      <selection activeCell="A19" sqref="A19:A126"/>
    </sheetView>
  </sheetViews>
  <sheetFormatPr defaultRowHeight="14.5" x14ac:dyDescent="0.35"/>
  <cols>
    <col min="1" max="1" width="13.90625"/>
    <col min="2" max="2" width="40.26953125" customWidth="1"/>
    <col min="3" max="3" width="58.6328125" bestFit="1" customWidth="1"/>
    <col min="4" max="4" width="10.54296875"/>
    <col min="6" max="6" width="10.6328125"/>
    <col min="7" max="7" width="13.1796875"/>
    <col min="8" max="8" width="104.6328125" bestFit="1" customWidth="1"/>
    <col min="9" max="9" width="14"/>
    <col min="10" max="26" width="7.26953125"/>
    <col min="27" max="1025" width="14.54296875"/>
  </cols>
  <sheetData>
    <row r="1" spans="1:8" ht="33.5" x14ac:dyDescent="0.35">
      <c r="A1" s="226" t="s">
        <v>0</v>
      </c>
      <c r="B1" s="226"/>
      <c r="C1" s="226"/>
      <c r="D1" s="227" t="s">
        <v>298</v>
      </c>
      <c r="E1" s="227"/>
      <c r="F1" s="228">
        <v>43160</v>
      </c>
      <c r="G1" s="228"/>
      <c r="H1" s="1" t="s">
        <v>1</v>
      </c>
    </row>
    <row r="2" spans="1:8" ht="15.5" x14ac:dyDescent="0.35">
      <c r="A2" s="2"/>
      <c r="B2" s="2"/>
      <c r="C2" s="3"/>
      <c r="D2" s="4"/>
      <c r="E2" s="5"/>
      <c r="F2" s="4"/>
      <c r="G2" s="4"/>
      <c r="H2" s="5"/>
    </row>
    <row r="3" spans="1:8" ht="15.5" customHeight="1" x14ac:dyDescent="0.35">
      <c r="A3" s="229" t="s">
        <v>462</v>
      </c>
      <c r="B3" s="230"/>
      <c r="C3" s="230"/>
      <c r="D3" s="230"/>
      <c r="E3" s="230"/>
      <c r="F3" s="230"/>
      <c r="G3" s="230"/>
      <c r="H3" s="231"/>
    </row>
    <row r="4" spans="1:8" ht="15.5" customHeight="1" x14ac:dyDescent="0.35">
      <c r="A4" s="232" t="s">
        <v>477</v>
      </c>
      <c r="B4" s="233"/>
      <c r="C4" s="233"/>
      <c r="D4" s="233"/>
      <c r="E4" s="233"/>
      <c r="F4" s="233"/>
      <c r="G4" s="233"/>
      <c r="H4" s="234"/>
    </row>
    <row r="5" spans="1:8" ht="15.5" customHeight="1" x14ac:dyDescent="0.35">
      <c r="A5" s="232" t="s">
        <v>478</v>
      </c>
      <c r="B5" s="233"/>
      <c r="C5" s="233"/>
      <c r="D5" s="233"/>
      <c r="E5" s="233"/>
      <c r="F5" s="233"/>
      <c r="G5" s="233"/>
      <c r="H5" s="234"/>
    </row>
    <row r="6" spans="1:8" ht="15.5" customHeight="1" x14ac:dyDescent="0.35">
      <c r="A6" s="232" t="s">
        <v>480</v>
      </c>
      <c r="B6" s="233"/>
      <c r="C6" s="233"/>
      <c r="D6" s="233"/>
      <c r="E6" s="233"/>
      <c r="F6" s="233"/>
      <c r="G6" s="233"/>
      <c r="H6" s="234"/>
    </row>
    <row r="7" spans="1:8" ht="15.5" customHeight="1" x14ac:dyDescent="0.35">
      <c r="A7" s="239" t="s">
        <v>481</v>
      </c>
      <c r="B7" s="240"/>
      <c r="C7" s="240"/>
      <c r="D7" s="240"/>
      <c r="E7" s="240"/>
      <c r="F7" s="240"/>
      <c r="G7" s="240"/>
      <c r="H7" s="241"/>
    </row>
    <row r="8" spans="1:8" s="10" customFormat="1" ht="15.5" x14ac:dyDescent="0.35">
      <c r="A8" s="6"/>
      <c r="B8" s="6"/>
      <c r="C8" s="7"/>
      <c r="D8" s="7"/>
      <c r="E8" s="7"/>
      <c r="F8" s="8"/>
      <c r="G8" s="8"/>
      <c r="H8" s="9"/>
    </row>
    <row r="9" spans="1:8" ht="18.5" x14ac:dyDescent="0.45">
      <c r="A9" s="235" t="s">
        <v>479</v>
      </c>
      <c r="B9" s="235"/>
      <c r="C9" s="235"/>
      <c r="D9" s="235"/>
      <c r="E9" s="235"/>
      <c r="F9" s="235"/>
      <c r="G9" s="235"/>
      <c r="H9" s="235"/>
    </row>
    <row r="10" spans="1:8" ht="15.5" x14ac:dyDescent="0.35">
      <c r="A10" s="11"/>
      <c r="B10" s="12"/>
      <c r="C10" s="12"/>
      <c r="D10" s="12"/>
      <c r="E10" s="12"/>
      <c r="F10" s="13"/>
      <c r="G10" s="13"/>
      <c r="H10" s="14"/>
    </row>
    <row r="11" spans="1:8" ht="15.5" x14ac:dyDescent="0.35">
      <c r="A11" s="15"/>
      <c r="B11" s="16" t="s">
        <v>2</v>
      </c>
      <c r="C11" s="17"/>
      <c r="D11" s="17"/>
      <c r="E11" s="12"/>
      <c r="F11" s="13"/>
      <c r="G11" s="13"/>
      <c r="H11" s="14"/>
    </row>
    <row r="12" spans="1:8" ht="15.5" x14ac:dyDescent="0.35">
      <c r="A12" s="15"/>
      <c r="B12" s="206" t="s">
        <v>482</v>
      </c>
      <c r="C12" s="17"/>
      <c r="D12" s="17"/>
      <c r="E12" s="12"/>
      <c r="F12" s="13"/>
      <c r="G12" s="13"/>
      <c r="H12" s="14"/>
    </row>
    <row r="13" spans="1:8" ht="15.5" x14ac:dyDescent="0.35">
      <c r="A13" s="15"/>
      <c r="B13" s="18" t="s">
        <v>461</v>
      </c>
      <c r="C13" s="17"/>
      <c r="D13" s="17"/>
      <c r="E13" s="17"/>
      <c r="F13" s="17"/>
      <c r="G13" s="13"/>
      <c r="H13" s="14"/>
    </row>
    <row r="14" spans="1:8" ht="15.5" x14ac:dyDescent="0.35">
      <c r="A14" s="15"/>
      <c r="B14" s="189" t="s">
        <v>483</v>
      </c>
      <c r="C14" s="17"/>
      <c r="D14" s="13"/>
      <c r="E14" s="19"/>
      <c r="F14" s="13"/>
      <c r="G14" s="13"/>
      <c r="H14" s="14"/>
    </row>
    <row r="15" spans="1:8" ht="15.5" x14ac:dyDescent="0.35">
      <c r="A15" s="15"/>
      <c r="B15" s="20" t="s">
        <v>484</v>
      </c>
      <c r="C15" s="17"/>
      <c r="D15" s="13"/>
      <c r="E15" s="19"/>
      <c r="F15" s="13"/>
      <c r="G15" s="13"/>
      <c r="H15" s="14"/>
    </row>
    <row r="16" spans="1:8" ht="15.5" x14ac:dyDescent="0.35">
      <c r="A16" s="21"/>
      <c r="B16" s="22"/>
      <c r="C16" s="23"/>
      <c r="D16" s="24"/>
      <c r="E16" s="25"/>
      <c r="F16" s="24"/>
      <c r="G16" s="24"/>
      <c r="H16" s="26"/>
    </row>
    <row r="17" spans="1:8" ht="15.5" x14ac:dyDescent="0.35">
      <c r="A17" s="27"/>
      <c r="B17" s="5"/>
      <c r="C17" s="27"/>
      <c r="D17" s="27"/>
      <c r="E17" s="27"/>
      <c r="F17" s="27"/>
      <c r="G17" s="27"/>
      <c r="H17" s="27"/>
    </row>
    <row r="18" spans="1:8" ht="15.5" x14ac:dyDescent="0.35">
      <c r="A18" s="74"/>
      <c r="B18" s="75" t="s">
        <v>3</v>
      </c>
      <c r="C18" s="75" t="s">
        <v>301</v>
      </c>
      <c r="D18" s="76" t="s">
        <v>4</v>
      </c>
      <c r="E18" s="75" t="s">
        <v>5</v>
      </c>
      <c r="F18" s="76" t="s">
        <v>6</v>
      </c>
      <c r="G18" s="76" t="s">
        <v>7</v>
      </c>
      <c r="H18" s="77" t="s">
        <v>8</v>
      </c>
    </row>
    <row r="19" spans="1:8" ht="14.5" customHeight="1" x14ac:dyDescent="0.35">
      <c r="A19" s="236" t="s">
        <v>9</v>
      </c>
      <c r="B19" s="78" t="s">
        <v>304</v>
      </c>
      <c r="C19" s="79" t="s">
        <v>299</v>
      </c>
      <c r="D19" s="80">
        <v>1280</v>
      </c>
      <c r="E19" s="79">
        <v>1</v>
      </c>
      <c r="F19" s="80">
        <f t="shared" ref="F19:F42" si="0">D19*E19</f>
        <v>1280</v>
      </c>
      <c r="G19" s="81"/>
      <c r="H19" s="82" t="str">
        <f>HYPERLINK("http://www.davesmotors.com/hpi-109964b-hpi-baja-5sc-1_5-gas-rc-short-course-truck-w_2_4-ghz-radio-black.html","http://www.davesmotors.com/hpi-109964b-hpi-baja-5sc-1_5-gas-rc-short-course-truck-w_2_4-ghz-radio-black.html")</f>
        <v>http://www.davesmotors.com/hpi-109964b-hpi-baja-5sc-1_5-gas-rc-short-course-truck-w_2_4-ghz-radio-black.html</v>
      </c>
    </row>
    <row r="20" spans="1:8" x14ac:dyDescent="0.35">
      <c r="A20" s="236"/>
      <c r="B20" s="78" t="s">
        <v>305</v>
      </c>
      <c r="C20" s="79" t="s">
        <v>306</v>
      </c>
      <c r="D20" s="80">
        <v>279.99</v>
      </c>
      <c r="E20" s="79">
        <v>1</v>
      </c>
      <c r="F20" s="80">
        <f t="shared" si="0"/>
        <v>279.99</v>
      </c>
      <c r="G20" s="81"/>
      <c r="H20" s="82" t="s">
        <v>307</v>
      </c>
    </row>
    <row r="21" spans="1:8" x14ac:dyDescent="0.35">
      <c r="A21" s="236"/>
      <c r="B21" s="78" t="s">
        <v>308</v>
      </c>
      <c r="C21" s="79" t="s">
        <v>309</v>
      </c>
      <c r="D21" s="80">
        <v>34.99</v>
      </c>
      <c r="E21" s="79">
        <v>1</v>
      </c>
      <c r="F21" s="80">
        <f t="shared" si="0"/>
        <v>34.99</v>
      </c>
      <c r="G21" s="81"/>
      <c r="H21" s="82" t="s">
        <v>310</v>
      </c>
    </row>
    <row r="22" spans="1:8" s="145" customFormat="1" x14ac:dyDescent="0.35">
      <c r="A22" s="236"/>
      <c r="B22" s="78" t="s">
        <v>10</v>
      </c>
      <c r="C22" s="79" t="s">
        <v>311</v>
      </c>
      <c r="D22" s="80">
        <v>49.99</v>
      </c>
      <c r="E22" s="79">
        <v>1</v>
      </c>
      <c r="F22" s="80">
        <f t="shared" si="0"/>
        <v>49.99</v>
      </c>
      <c r="G22" s="81"/>
      <c r="H22" s="82" t="str">
        <f>HYPERLINK("http://www.davesmotors.com/tr800","http://www.davesmotors.com/tr800")</f>
        <v>http://www.davesmotors.com/tr800</v>
      </c>
    </row>
    <row r="23" spans="1:8" x14ac:dyDescent="0.35">
      <c r="A23" s="236"/>
      <c r="B23" s="78" t="s">
        <v>300</v>
      </c>
      <c r="C23" s="79" t="s">
        <v>313</v>
      </c>
      <c r="D23" s="80">
        <v>89.99</v>
      </c>
      <c r="E23" s="79">
        <v>1</v>
      </c>
      <c r="F23" s="80">
        <f t="shared" si="0"/>
        <v>89.99</v>
      </c>
      <c r="G23" s="81"/>
      <c r="H23" s="82" t="s">
        <v>312</v>
      </c>
    </row>
    <row r="24" spans="1:8" x14ac:dyDescent="0.35">
      <c r="A24" s="236"/>
      <c r="B24" s="78" t="s">
        <v>11</v>
      </c>
      <c r="C24" s="79" t="s">
        <v>314</v>
      </c>
      <c r="D24" s="80">
        <v>59.99</v>
      </c>
      <c r="E24" s="79">
        <v>1</v>
      </c>
      <c r="F24" s="80">
        <f t="shared" si="0"/>
        <v>59.99</v>
      </c>
      <c r="G24" s="81"/>
      <c r="H24" s="82" t="str">
        <f>HYPERLINK("http://www.davesmotors.com/s.nl/it.A/id.3515/.f","http://www.davesmotors.com/s.nl/it.A/id.3515/.f")</f>
        <v>http://www.davesmotors.com/s.nl/it.A/id.3515/.f</v>
      </c>
    </row>
    <row r="25" spans="1:8" ht="16.5" customHeight="1" x14ac:dyDescent="0.35">
      <c r="A25" s="236"/>
      <c r="B25" s="78" t="s">
        <v>12</v>
      </c>
      <c r="C25" s="79" t="s">
        <v>315</v>
      </c>
      <c r="D25" s="80">
        <v>329</v>
      </c>
      <c r="E25" s="79">
        <v>1</v>
      </c>
      <c r="F25" s="80">
        <f t="shared" si="0"/>
        <v>329</v>
      </c>
      <c r="G25" s="81"/>
      <c r="H25" s="82" t="s">
        <v>13</v>
      </c>
    </row>
    <row r="26" spans="1:8" ht="29" x14ac:dyDescent="0.35">
      <c r="A26" s="236"/>
      <c r="B26" s="78" t="s">
        <v>14</v>
      </c>
      <c r="C26" s="79" t="s">
        <v>316</v>
      </c>
      <c r="D26" s="80">
        <v>44.99</v>
      </c>
      <c r="E26" s="79">
        <v>1</v>
      </c>
      <c r="F26" s="80">
        <f t="shared" si="0"/>
        <v>44.99</v>
      </c>
      <c r="G26" s="81"/>
      <c r="H26" s="82" t="str">
        <f>HYPERLINK("http://www.davesmotors.com/hostile-zero-growth-foams-hpi-baja-5t-5sc-losi-5ive-desert-buggy-xl-dbxl-HPI4817-LOSB7241-LOS45006.html","http://www.davesmotors.com/hostile-zero-growth-foams-hpi-baja-5t-5sc-losi-5ive-desert-buggy-xl-dbxl-HPI4817-LOSB7241-LOS45006.html")</f>
        <v>http://www.davesmotors.com/hostile-zero-growth-foams-hpi-baja-5t-5sc-losi-5ive-desert-buggy-xl-dbxl-HPI4817-LOSB7241-LOS45006.html</v>
      </c>
    </row>
    <row r="27" spans="1:8" x14ac:dyDescent="0.35">
      <c r="A27" s="236"/>
      <c r="B27" s="78" t="s">
        <v>15</v>
      </c>
      <c r="C27" s="79" t="s">
        <v>317</v>
      </c>
      <c r="D27" s="80">
        <v>44.99</v>
      </c>
      <c r="E27" s="79">
        <v>1</v>
      </c>
      <c r="F27" s="80">
        <f t="shared" si="0"/>
        <v>44.99</v>
      </c>
      <c r="G27" s="81"/>
      <c r="H27" s="82" t="str">
        <f>HYPERLINK("http://www.davesmotors.com/hostile-zero-growth-foams-hpi-baja-5t-5sc-rear-HPI4818-4818.html","http://www.davesmotors.com/hostile-zero-growth-foams-hpi-baja-5t-5sc-rear-HPI4818-4818.html")</f>
        <v>http://www.davesmotors.com/hostile-zero-growth-foams-hpi-baja-5t-5sc-rear-HPI4818-4818.html</v>
      </c>
    </row>
    <row r="28" spans="1:8" x14ac:dyDescent="0.35">
      <c r="A28" s="236"/>
      <c r="B28" s="78" t="s">
        <v>20</v>
      </c>
      <c r="C28" s="79" t="s">
        <v>325</v>
      </c>
      <c r="D28" s="80">
        <v>9.99</v>
      </c>
      <c r="E28" s="79">
        <v>1</v>
      </c>
      <c r="F28" s="80">
        <f>D28*E28</f>
        <v>9.99</v>
      </c>
      <c r="G28" s="81"/>
      <c r="H28" s="82" t="s">
        <v>21</v>
      </c>
    </row>
    <row r="29" spans="1:8" x14ac:dyDescent="0.35">
      <c r="A29" s="236"/>
      <c r="B29" s="78" t="s">
        <v>498</v>
      </c>
      <c r="C29" s="79" t="s">
        <v>499</v>
      </c>
      <c r="D29" s="80">
        <v>19.989999999999998</v>
      </c>
      <c r="E29" s="79">
        <v>1</v>
      </c>
      <c r="F29" s="80">
        <f>D29*E29</f>
        <v>19.989999999999998</v>
      </c>
      <c r="G29" s="81"/>
      <c r="H29" s="82" t="s">
        <v>500</v>
      </c>
    </row>
    <row r="30" spans="1:8" x14ac:dyDescent="0.35">
      <c r="A30" s="236"/>
      <c r="B30" s="78" t="s">
        <v>16</v>
      </c>
      <c r="C30" s="79" t="s">
        <v>48</v>
      </c>
      <c r="D30" s="80">
        <v>1.95</v>
      </c>
      <c r="E30" s="79">
        <v>1</v>
      </c>
      <c r="F30" s="80">
        <f t="shared" si="0"/>
        <v>1.95</v>
      </c>
      <c r="G30" s="81"/>
      <c r="H30" s="82" t="s">
        <v>17</v>
      </c>
    </row>
    <row r="31" spans="1:8" x14ac:dyDescent="0.35">
      <c r="A31" s="236"/>
      <c r="B31" s="78" t="s">
        <v>18</v>
      </c>
      <c r="C31" s="79" t="s">
        <v>48</v>
      </c>
      <c r="D31" s="80">
        <v>1.95</v>
      </c>
      <c r="E31" s="79">
        <v>1</v>
      </c>
      <c r="F31" s="80">
        <f t="shared" si="0"/>
        <v>1.95</v>
      </c>
      <c r="G31" s="81"/>
      <c r="H31" s="82" t="s">
        <v>19</v>
      </c>
    </row>
    <row r="32" spans="1:8" x14ac:dyDescent="0.35">
      <c r="A32" s="236"/>
      <c r="B32" s="78" t="s">
        <v>328</v>
      </c>
      <c r="C32" s="146" t="s">
        <v>330</v>
      </c>
      <c r="D32" s="80">
        <v>3.99</v>
      </c>
      <c r="E32" s="79">
        <v>1</v>
      </c>
      <c r="F32" s="80">
        <f t="shared" si="0"/>
        <v>3.99</v>
      </c>
      <c r="G32" s="81"/>
      <c r="H32" s="82" t="str">
        <f>HYPERLINK("http://www.davesmotors.com/ddm-steel-body-clips-8mm-for-15-and-18-scale-set-of-50.html","http://www.davesmotors.com/ddm-steel-body-clips-8mm-for-15-and-18-scale-set-of-50.html")</f>
        <v>http://www.davesmotors.com/ddm-steel-body-clips-8mm-for-15-and-18-scale-set-of-50.html</v>
      </c>
    </row>
    <row r="33" spans="1:8" x14ac:dyDescent="0.35">
      <c r="A33" s="236"/>
      <c r="B33" s="78" t="s">
        <v>329</v>
      </c>
      <c r="C33" s="79" t="s">
        <v>327</v>
      </c>
      <c r="D33" s="80">
        <v>5.99</v>
      </c>
      <c r="E33" s="79">
        <v>1</v>
      </c>
      <c r="F33" s="80">
        <f t="shared" si="0"/>
        <v>5.99</v>
      </c>
      <c r="G33" s="81"/>
      <c r="H33" s="82" t="str">
        <f>HYPERLINK("http://www.davesmotors.com/hpi-75106-body-clip-set-6mm.html","http://www.davesmotors.com/hpi-75106-body-clip-set-6mm.html")</f>
        <v>http://www.davesmotors.com/hpi-75106-body-clip-set-6mm.html</v>
      </c>
    </row>
    <row r="34" spans="1:8" x14ac:dyDescent="0.35">
      <c r="A34" s="236"/>
      <c r="B34" s="177" t="s">
        <v>22</v>
      </c>
      <c r="C34" s="178" t="s">
        <v>326</v>
      </c>
      <c r="D34" s="179">
        <v>49.49</v>
      </c>
      <c r="E34" s="178">
        <v>1</v>
      </c>
      <c r="F34" s="179">
        <f t="shared" si="0"/>
        <v>49.49</v>
      </c>
      <c r="G34" s="180"/>
      <c r="H34" s="181" t="s">
        <v>23</v>
      </c>
    </row>
    <row r="35" spans="1:8" x14ac:dyDescent="0.35">
      <c r="A35" s="236"/>
      <c r="B35" s="177" t="s">
        <v>30</v>
      </c>
      <c r="C35" s="177" t="s">
        <v>339</v>
      </c>
      <c r="D35" s="179">
        <v>7.5</v>
      </c>
      <c r="E35" s="178">
        <v>1</v>
      </c>
      <c r="F35" s="179">
        <f>D35*E35</f>
        <v>7.5</v>
      </c>
      <c r="G35" s="180"/>
      <c r="H35" s="182" t="s">
        <v>31</v>
      </c>
    </row>
    <row r="36" spans="1:8" x14ac:dyDescent="0.35">
      <c r="A36" s="236"/>
      <c r="B36" s="177" t="s">
        <v>24</v>
      </c>
      <c r="C36" s="178" t="s">
        <v>334</v>
      </c>
      <c r="D36" s="179">
        <v>11.99</v>
      </c>
      <c r="E36" s="178">
        <v>2</v>
      </c>
      <c r="F36" s="179">
        <f t="shared" si="0"/>
        <v>23.98</v>
      </c>
      <c r="G36" s="180"/>
      <c r="H36" s="181" t="str">
        <f>HYPERLINK("http://www.davesmotors.com/hpi-104968-axle-boot-25x47mm-4pcs.html","http://www.davesmotors.com/hpi-104968-axle-boot-25x47mm-4pcs.html")</f>
        <v>http://www.davesmotors.com/hpi-104968-axle-boot-25x47mm-4pcs.html</v>
      </c>
    </row>
    <row r="37" spans="1:8" x14ac:dyDescent="0.35">
      <c r="A37" s="236"/>
      <c r="B37" s="177" t="s">
        <v>25</v>
      </c>
      <c r="C37" s="178" t="s">
        <v>333</v>
      </c>
      <c r="D37" s="179">
        <v>9.99</v>
      </c>
      <c r="E37" s="178">
        <v>2</v>
      </c>
      <c r="F37" s="179">
        <f t="shared" si="0"/>
        <v>19.98</v>
      </c>
      <c r="G37" s="180"/>
      <c r="H37" s="181" t="str">
        <f>HYPERLINK("http://www.davesmotors.com/hpi-86443-rear-shock-boot-set-20x80mm.html","http://www.davesmotors.com/hpi-86443-rear-shock-boot-set-20x80mm.html")</f>
        <v>http://www.davesmotors.com/hpi-86443-rear-shock-boot-set-20x80mm.html</v>
      </c>
    </row>
    <row r="38" spans="1:8" x14ac:dyDescent="0.35">
      <c r="A38" s="236"/>
      <c r="B38" s="177" t="s">
        <v>26</v>
      </c>
      <c r="C38" s="178" t="s">
        <v>332</v>
      </c>
      <c r="D38" s="179">
        <v>6.3</v>
      </c>
      <c r="E38" s="178">
        <v>2</v>
      </c>
      <c r="F38" s="179">
        <f t="shared" si="0"/>
        <v>12.6</v>
      </c>
      <c r="G38" s="180"/>
      <c r="H38" s="181" t="str">
        <f>HYPERLINK("http://www.davesmotors.com/hpi-86442-front-shock-boot-set-20x70mm.html","http://www.davesmotors.com/hpi-86442-front-shock-boot-set-20x70mm.html")</f>
        <v>http://www.davesmotors.com/hpi-86442-front-shock-boot-set-20x70mm.html</v>
      </c>
    </row>
    <row r="39" spans="1:8" x14ac:dyDescent="0.35">
      <c r="A39" s="236"/>
      <c r="B39" s="177" t="s">
        <v>336</v>
      </c>
      <c r="C39" s="178" t="s">
        <v>335</v>
      </c>
      <c r="D39" s="179">
        <v>16.989999999999998</v>
      </c>
      <c r="E39" s="178">
        <v>1</v>
      </c>
      <c r="F39" s="179">
        <f t="shared" si="0"/>
        <v>16.989999999999998</v>
      </c>
      <c r="G39" s="180"/>
      <c r="H39" s="181" t="str">
        <f>HYPERLINK("http://www.davesmotors.com/hpi-86478-differential-case-gasket-set.html","http://www.davesmotors.com/hpi-86478-differential-case-gasket-set.html")</f>
        <v>http://www.davesmotors.com/hpi-86478-differential-case-gasket-set.html</v>
      </c>
    </row>
    <row r="40" spans="1:8" x14ac:dyDescent="0.35">
      <c r="A40" s="236"/>
      <c r="B40" s="177" t="s">
        <v>27</v>
      </c>
      <c r="C40" s="178" t="s">
        <v>337</v>
      </c>
      <c r="D40" s="179">
        <v>41</v>
      </c>
      <c r="E40" s="178">
        <v>1</v>
      </c>
      <c r="F40" s="179">
        <f t="shared" si="0"/>
        <v>41</v>
      </c>
      <c r="G40" s="180"/>
      <c r="H40" s="181" t="str">
        <f>HYPERLINK("http://www.davesmotors.com/s.nl/it.A/id.4336/.f","http://www.davesmotors.com/s.nl/it.A/id.4336/.f")</f>
        <v>http://www.davesmotors.com/s.nl/it.A/id.4336/.f</v>
      </c>
    </row>
    <row r="41" spans="1:8" x14ac:dyDescent="0.35">
      <c r="A41" s="236"/>
      <c r="B41" s="177" t="s">
        <v>28</v>
      </c>
      <c r="C41" s="178" t="s">
        <v>338</v>
      </c>
      <c r="D41" s="179">
        <v>17</v>
      </c>
      <c r="E41" s="183">
        <v>1</v>
      </c>
      <c r="F41" s="179">
        <f t="shared" si="0"/>
        <v>17</v>
      </c>
      <c r="G41" s="180"/>
      <c r="H41" s="181" t="s">
        <v>29</v>
      </c>
    </row>
    <row r="42" spans="1:8" x14ac:dyDescent="0.35">
      <c r="A42" s="236"/>
      <c r="B42" s="177" t="s">
        <v>517</v>
      </c>
      <c r="C42" s="178" t="s">
        <v>519</v>
      </c>
      <c r="D42" s="179">
        <v>62.99</v>
      </c>
      <c r="E42" s="183">
        <v>1</v>
      </c>
      <c r="F42" s="179">
        <f t="shared" si="0"/>
        <v>62.99</v>
      </c>
      <c r="G42" s="180"/>
      <c r="H42" s="181" t="s">
        <v>518</v>
      </c>
    </row>
    <row r="43" spans="1:8" x14ac:dyDescent="0.35">
      <c r="A43" s="236"/>
    </row>
    <row r="44" spans="1:8" x14ac:dyDescent="0.35">
      <c r="A44" s="236"/>
      <c r="B44" s="78" t="s">
        <v>321</v>
      </c>
      <c r="C44" s="79" t="s">
        <v>322</v>
      </c>
      <c r="D44" s="80">
        <v>85.99</v>
      </c>
      <c r="E44" s="79">
        <v>1</v>
      </c>
      <c r="F44" s="80">
        <f>D44*E44</f>
        <v>85.99</v>
      </c>
      <c r="G44" s="81"/>
      <c r="H44" s="82" t="str">
        <f>HYPERLINK("http://www.savoxusa.com/Savox_SV0235MG_Digital_Servo_p/savsv0235mg.htm","http://www.savoxusa.com/Savox_SV0235MG_Digital_Servo_p/savsv0235mg.htm")</f>
        <v>http://www.savoxusa.com/Savox_SV0235MG_Digital_Servo_p/savsv0235mg.htm</v>
      </c>
    </row>
    <row r="45" spans="1:8" x14ac:dyDescent="0.35">
      <c r="A45" s="236"/>
      <c r="B45" s="78" t="s">
        <v>323</v>
      </c>
      <c r="C45" s="79" t="s">
        <v>324</v>
      </c>
      <c r="D45" s="80">
        <v>79.989999999999995</v>
      </c>
      <c r="E45" s="79">
        <v>1</v>
      </c>
      <c r="F45" s="80">
        <f>D45*E45</f>
        <v>79.989999999999995</v>
      </c>
      <c r="G45" s="81"/>
      <c r="H45" s="82" t="str">
        <f>HYPERLINK("http://www.savoxusa.com/Savox_SV1271TG_Digital_Servo_p/savsv1271sg.htm","http://www.savoxusa.com/Savox_SV1271TG_Digital_Servo_p/savsv1271sg.htm")</f>
        <v>http://www.savoxusa.com/Savox_SV1271TG_Digital_Servo_p/savsv1271sg.htm</v>
      </c>
    </row>
    <row r="46" spans="1:8" x14ac:dyDescent="0.35">
      <c r="A46" s="236"/>
      <c r="B46" s="78" t="s">
        <v>32</v>
      </c>
      <c r="C46" s="79" t="s">
        <v>341</v>
      </c>
      <c r="D46" s="80">
        <v>5.99</v>
      </c>
      <c r="E46" s="83">
        <v>1</v>
      </c>
      <c r="F46" s="80">
        <f>D46*E46</f>
        <v>5.99</v>
      </c>
      <c r="G46" s="81"/>
      <c r="H46" s="82" t="s">
        <v>33</v>
      </c>
    </row>
    <row r="47" spans="1:8" x14ac:dyDescent="0.35">
      <c r="A47" s="236"/>
      <c r="B47" s="78"/>
      <c r="C47" s="79"/>
      <c r="D47" s="80"/>
      <c r="E47" s="79"/>
      <c r="F47" s="80"/>
      <c r="G47" s="81"/>
      <c r="H47" s="82"/>
    </row>
    <row r="48" spans="1:8" ht="29" x14ac:dyDescent="0.35">
      <c r="A48" s="236"/>
      <c r="B48" s="78" t="s">
        <v>320</v>
      </c>
      <c r="C48" s="79" t="s">
        <v>319</v>
      </c>
      <c r="D48" s="80">
        <v>99.99</v>
      </c>
      <c r="E48" s="79">
        <v>1</v>
      </c>
      <c r="F48" s="80">
        <f>D48*E48</f>
        <v>99.99</v>
      </c>
      <c r="G48" s="81"/>
      <c r="H48" s="82" t="s">
        <v>318</v>
      </c>
    </row>
    <row r="49" spans="1:8" x14ac:dyDescent="0.35">
      <c r="A49" s="236"/>
      <c r="B49" s="78"/>
      <c r="C49" s="79"/>
      <c r="D49" s="80"/>
      <c r="E49" s="79"/>
      <c r="F49" s="80"/>
      <c r="G49" s="81"/>
      <c r="H49" s="82"/>
    </row>
    <row r="50" spans="1:8" x14ac:dyDescent="0.35">
      <c r="A50" s="236"/>
      <c r="B50" s="78" t="s">
        <v>489</v>
      </c>
      <c r="C50" s="79" t="s">
        <v>530</v>
      </c>
      <c r="D50" s="80">
        <v>7.99</v>
      </c>
      <c r="E50" s="79">
        <v>1</v>
      </c>
      <c r="F50" s="80">
        <f t="shared" ref="F50:F51" si="1">D50*E50</f>
        <v>7.99</v>
      </c>
      <c r="G50" s="81"/>
      <c r="H50" s="82" t="s">
        <v>531</v>
      </c>
    </row>
    <row r="51" spans="1:8" x14ac:dyDescent="0.35">
      <c r="A51" s="236"/>
      <c r="B51" s="78" t="s">
        <v>511</v>
      </c>
      <c r="C51" s="79" t="s">
        <v>512</v>
      </c>
      <c r="D51" s="80">
        <v>4.34</v>
      </c>
      <c r="E51" s="79">
        <v>1</v>
      </c>
      <c r="F51" s="80">
        <f t="shared" si="1"/>
        <v>4.34</v>
      </c>
      <c r="G51" s="81"/>
      <c r="H51" s="82" t="s">
        <v>513</v>
      </c>
    </row>
    <row r="52" spans="1:8" ht="14" customHeight="1" x14ac:dyDescent="0.35">
      <c r="A52" s="236"/>
      <c r="B52" s="78"/>
      <c r="C52" s="79"/>
      <c r="D52" s="80"/>
      <c r="E52" s="79"/>
      <c r="F52" s="80"/>
      <c r="G52" s="81"/>
      <c r="H52" s="82"/>
    </row>
    <row r="53" spans="1:8" x14ac:dyDescent="0.35">
      <c r="A53" s="236"/>
      <c r="B53" s="78" t="s">
        <v>463</v>
      </c>
      <c r="C53" s="79" t="s">
        <v>465</v>
      </c>
      <c r="D53" s="80">
        <v>34.99</v>
      </c>
      <c r="E53" s="79">
        <v>1</v>
      </c>
      <c r="F53" s="80">
        <f t="shared" ref="F53:F54" si="2">D53*E53</f>
        <v>34.99</v>
      </c>
      <c r="G53" s="81"/>
      <c r="H53" s="82" t="s">
        <v>464</v>
      </c>
    </row>
    <row r="54" spans="1:8" x14ac:dyDescent="0.35">
      <c r="A54" s="236"/>
      <c r="B54" s="78" t="s">
        <v>331</v>
      </c>
      <c r="C54" s="79" t="s">
        <v>501</v>
      </c>
      <c r="D54" s="80">
        <v>4.49</v>
      </c>
      <c r="E54" s="79">
        <v>4</v>
      </c>
      <c r="F54" s="80">
        <f t="shared" si="2"/>
        <v>17.96</v>
      </c>
      <c r="G54" s="81"/>
      <c r="H54" s="149" t="s">
        <v>502</v>
      </c>
    </row>
    <row r="55" spans="1:8" x14ac:dyDescent="0.35">
      <c r="A55" s="236"/>
      <c r="B55" s="89"/>
      <c r="C55" s="90"/>
      <c r="D55" s="91"/>
      <c r="E55" s="90"/>
      <c r="F55" s="80"/>
      <c r="G55" s="93"/>
      <c r="H55" s="94"/>
    </row>
    <row r="56" spans="1:8" x14ac:dyDescent="0.35">
      <c r="A56" s="236"/>
      <c r="B56" s="78" t="s">
        <v>342</v>
      </c>
      <c r="C56" s="147" t="s">
        <v>343</v>
      </c>
      <c r="D56" s="80">
        <v>5.23</v>
      </c>
      <c r="E56" s="79">
        <v>1</v>
      </c>
      <c r="F56" s="80">
        <f>D56*E56</f>
        <v>5.23</v>
      </c>
      <c r="G56" s="81"/>
      <c r="H56" s="82" t="s">
        <v>34</v>
      </c>
    </row>
    <row r="57" spans="1:8" x14ac:dyDescent="0.35">
      <c r="A57" s="236"/>
      <c r="B57" s="78" t="s">
        <v>35</v>
      </c>
      <c r="C57" s="79" t="s">
        <v>344</v>
      </c>
      <c r="D57" s="80">
        <v>4.4800000000000004</v>
      </c>
      <c r="E57" s="79">
        <v>1</v>
      </c>
      <c r="F57" s="80">
        <f>D57*E57</f>
        <v>4.4800000000000004</v>
      </c>
      <c r="G57" s="81"/>
      <c r="H57" s="82" t="s">
        <v>36</v>
      </c>
    </row>
    <row r="58" spans="1:8" x14ac:dyDescent="0.35">
      <c r="A58" s="236"/>
      <c r="B58" s="78" t="s">
        <v>37</v>
      </c>
      <c r="C58" s="79" t="s">
        <v>345</v>
      </c>
      <c r="D58" s="80">
        <v>5.87</v>
      </c>
      <c r="E58" s="79">
        <v>1</v>
      </c>
      <c r="F58" s="80">
        <f>D58*E58</f>
        <v>5.87</v>
      </c>
      <c r="G58" s="81"/>
      <c r="H58" s="82" t="s">
        <v>38</v>
      </c>
    </row>
    <row r="59" spans="1:8" x14ac:dyDescent="0.35">
      <c r="A59" s="236"/>
      <c r="B59" s="78" t="s">
        <v>348</v>
      </c>
      <c r="C59" s="147" t="s">
        <v>349</v>
      </c>
      <c r="D59" s="80">
        <v>5.98</v>
      </c>
      <c r="E59" s="79">
        <v>1</v>
      </c>
      <c r="F59" s="80">
        <f>D59*E59</f>
        <v>5.98</v>
      </c>
      <c r="G59" s="81"/>
      <c r="H59" s="82" t="s">
        <v>350</v>
      </c>
    </row>
    <row r="60" spans="1:8" x14ac:dyDescent="0.35">
      <c r="A60" s="236"/>
      <c r="B60" s="78" t="s">
        <v>340</v>
      </c>
      <c r="C60" s="147" t="s">
        <v>346</v>
      </c>
      <c r="D60" s="80">
        <v>10.85</v>
      </c>
      <c r="E60" s="79">
        <v>1</v>
      </c>
      <c r="F60" s="80">
        <f>D60*E60</f>
        <v>10.85</v>
      </c>
      <c r="G60" s="81"/>
      <c r="H60" s="82" t="s">
        <v>347</v>
      </c>
    </row>
    <row r="61" spans="1:8" x14ac:dyDescent="0.35">
      <c r="A61" s="236"/>
      <c r="B61" s="84"/>
      <c r="C61" s="85"/>
      <c r="D61" s="86"/>
      <c r="E61" s="95"/>
      <c r="F61" s="86"/>
      <c r="G61" s="87"/>
      <c r="H61" s="88"/>
    </row>
    <row r="62" spans="1:8" x14ac:dyDescent="0.35">
      <c r="A62" s="236"/>
      <c r="B62" s="78" t="s">
        <v>39</v>
      </c>
      <c r="C62" s="79"/>
      <c r="D62" s="80">
        <v>5.53</v>
      </c>
      <c r="E62" s="79">
        <v>2</v>
      </c>
      <c r="F62" s="80">
        <f>D62*E62</f>
        <v>11.06</v>
      </c>
      <c r="G62" s="81"/>
      <c r="H62" s="82" t="s">
        <v>40</v>
      </c>
    </row>
    <row r="63" spans="1:8" x14ac:dyDescent="0.35">
      <c r="A63" s="236"/>
      <c r="B63" s="78" t="s">
        <v>41</v>
      </c>
      <c r="C63" s="79"/>
      <c r="D63" s="80">
        <v>7.83</v>
      </c>
      <c r="E63" s="83">
        <v>2</v>
      </c>
      <c r="F63" s="80">
        <f>D63*E63</f>
        <v>15.66</v>
      </c>
      <c r="G63" s="81"/>
      <c r="H63" s="96" t="s">
        <v>42</v>
      </c>
    </row>
    <row r="64" spans="1:8" x14ac:dyDescent="0.35">
      <c r="A64" s="236"/>
    </row>
    <row r="65" spans="1:8" x14ac:dyDescent="0.35">
      <c r="A65" s="236"/>
      <c r="B65" s="78" t="s">
        <v>302</v>
      </c>
      <c r="C65" s="79" t="s">
        <v>303</v>
      </c>
      <c r="D65" s="80">
        <v>403.71</v>
      </c>
      <c r="E65" s="176">
        <v>1</v>
      </c>
      <c r="F65" s="80">
        <f>D65*E65</f>
        <v>403.71</v>
      </c>
      <c r="G65" s="176"/>
      <c r="H65" s="149" t="s">
        <v>358</v>
      </c>
    </row>
    <row r="66" spans="1:8" x14ac:dyDescent="0.35">
      <c r="A66" s="236"/>
      <c r="B66" s="78" t="s">
        <v>44</v>
      </c>
      <c r="C66" s="79"/>
      <c r="D66" s="80">
        <v>90</v>
      </c>
      <c r="E66" s="79">
        <v>1</v>
      </c>
      <c r="F66" s="80">
        <f>D66*E66</f>
        <v>90</v>
      </c>
      <c r="G66" s="81"/>
      <c r="H66" s="82" t="s">
        <v>45</v>
      </c>
    </row>
    <row r="67" spans="1:8" x14ac:dyDescent="0.35">
      <c r="A67" s="236"/>
      <c r="B67" s="78" t="s">
        <v>607</v>
      </c>
      <c r="C67" s="79"/>
      <c r="D67" s="80">
        <v>20.149999999999999</v>
      </c>
      <c r="E67" s="79">
        <v>1</v>
      </c>
      <c r="F67" s="80">
        <f>D67*E67</f>
        <v>20.149999999999999</v>
      </c>
      <c r="G67" s="81"/>
      <c r="H67" s="82" t="s">
        <v>608</v>
      </c>
    </row>
    <row r="68" spans="1:8" x14ac:dyDescent="0.35">
      <c r="A68" s="236"/>
      <c r="B68" s="177" t="s">
        <v>351</v>
      </c>
      <c r="C68" s="178" t="s">
        <v>352</v>
      </c>
      <c r="D68" s="179">
        <v>12.07</v>
      </c>
      <c r="E68" s="178">
        <v>2</v>
      </c>
      <c r="F68" s="179">
        <f>D68*E68</f>
        <v>24.14</v>
      </c>
      <c r="G68" s="180"/>
      <c r="H68" s="181" t="s">
        <v>43</v>
      </c>
    </row>
    <row r="69" spans="1:8" x14ac:dyDescent="0.35">
      <c r="A69" s="236"/>
      <c r="B69" s="177" t="s">
        <v>353</v>
      </c>
      <c r="C69" s="178" t="s">
        <v>354</v>
      </c>
      <c r="D69" s="179">
        <v>193.76</v>
      </c>
      <c r="E69" s="178">
        <v>1</v>
      </c>
      <c r="F69" s="179">
        <f>D69*E69</f>
        <v>193.76</v>
      </c>
      <c r="G69" s="180"/>
      <c r="H69" s="181" t="s">
        <v>46</v>
      </c>
    </row>
    <row r="70" spans="1:8" x14ac:dyDescent="0.35">
      <c r="A70" s="236"/>
      <c r="B70" s="84"/>
      <c r="C70" s="85"/>
      <c r="D70" s="86"/>
      <c r="E70" s="85"/>
      <c r="F70" s="86"/>
      <c r="G70" s="87"/>
      <c r="H70" s="88"/>
    </row>
    <row r="71" spans="1:8" x14ac:dyDescent="0.35">
      <c r="A71" s="236"/>
      <c r="B71" s="78" t="s">
        <v>47</v>
      </c>
      <c r="C71" s="79" t="s">
        <v>48</v>
      </c>
      <c r="D71" s="80">
        <v>7.8</v>
      </c>
      <c r="E71" s="79">
        <v>1</v>
      </c>
      <c r="F71" s="80">
        <f t="shared" ref="F71:F108" si="3">D71*E71</f>
        <v>7.8</v>
      </c>
      <c r="G71" s="81"/>
      <c r="H71" s="82" t="s">
        <v>49</v>
      </c>
    </row>
    <row r="72" spans="1:8" x14ac:dyDescent="0.35">
      <c r="A72" s="236"/>
      <c r="B72" s="78" t="s">
        <v>50</v>
      </c>
      <c r="C72" s="79"/>
      <c r="D72" s="80">
        <v>2.4</v>
      </c>
      <c r="E72" s="79">
        <v>4</v>
      </c>
      <c r="F72" s="80">
        <f t="shared" si="3"/>
        <v>9.6</v>
      </c>
      <c r="G72" s="81"/>
      <c r="H72" s="82" t="s">
        <v>51</v>
      </c>
    </row>
    <row r="73" spans="1:8" x14ac:dyDescent="0.35">
      <c r="A73" s="236"/>
      <c r="B73" s="78" t="s">
        <v>52</v>
      </c>
      <c r="C73" s="79" t="s">
        <v>53</v>
      </c>
      <c r="D73" s="80">
        <v>2.84</v>
      </c>
      <c r="E73" s="79">
        <v>1</v>
      </c>
      <c r="F73" s="80">
        <f t="shared" si="3"/>
        <v>2.84</v>
      </c>
      <c r="G73" s="81"/>
      <c r="H73" s="82" t="s">
        <v>54</v>
      </c>
    </row>
    <row r="74" spans="1:8" x14ac:dyDescent="0.35">
      <c r="A74" s="236"/>
      <c r="B74" s="78" t="s">
        <v>576</v>
      </c>
      <c r="C74" s="79"/>
      <c r="D74" s="80">
        <v>1.72</v>
      </c>
      <c r="E74" s="79">
        <v>6</v>
      </c>
      <c r="F74" s="80">
        <f t="shared" si="3"/>
        <v>10.32</v>
      </c>
      <c r="G74" s="81"/>
      <c r="H74" s="82" t="s">
        <v>577</v>
      </c>
    </row>
    <row r="75" spans="1:8" x14ac:dyDescent="0.35">
      <c r="A75" s="236"/>
      <c r="B75" s="78" t="s">
        <v>539</v>
      </c>
      <c r="C75" s="79"/>
      <c r="D75" s="80">
        <v>0.3</v>
      </c>
      <c r="E75" s="79">
        <v>10</v>
      </c>
      <c r="F75" s="80">
        <f t="shared" si="3"/>
        <v>3</v>
      </c>
      <c r="G75" s="81"/>
      <c r="H75" s="82" t="s">
        <v>538</v>
      </c>
    </row>
    <row r="76" spans="1:8" x14ac:dyDescent="0.35">
      <c r="A76" s="236"/>
      <c r="B76" s="78" t="s">
        <v>593</v>
      </c>
      <c r="C76" s="79"/>
      <c r="D76" s="80">
        <v>1.33</v>
      </c>
      <c r="E76" s="79">
        <v>10</v>
      </c>
      <c r="F76" s="80">
        <f t="shared" si="3"/>
        <v>13.3</v>
      </c>
      <c r="G76" s="81"/>
      <c r="H76" s="82" t="s">
        <v>594</v>
      </c>
    </row>
    <row r="77" spans="1:8" x14ac:dyDescent="0.35">
      <c r="A77" s="236"/>
      <c r="B77" s="97" t="s">
        <v>55</v>
      </c>
      <c r="C77" s="98" t="s">
        <v>53</v>
      </c>
      <c r="D77" s="99">
        <v>2.06</v>
      </c>
      <c r="E77" s="98">
        <v>2</v>
      </c>
      <c r="F77" s="99">
        <f t="shared" si="3"/>
        <v>4.12</v>
      </c>
      <c r="G77" s="100"/>
      <c r="H77" s="101" t="s">
        <v>56</v>
      </c>
    </row>
    <row r="78" spans="1:8" x14ac:dyDescent="0.35">
      <c r="A78" s="236"/>
      <c r="B78" s="97" t="s">
        <v>57</v>
      </c>
      <c r="C78" s="98" t="s">
        <v>53</v>
      </c>
      <c r="D78" s="99">
        <v>1.62</v>
      </c>
      <c r="E78" s="98">
        <v>1</v>
      </c>
      <c r="F78" s="99">
        <f t="shared" si="3"/>
        <v>1.62</v>
      </c>
      <c r="G78" s="100"/>
      <c r="H78" s="101" t="s">
        <v>58</v>
      </c>
    </row>
    <row r="79" spans="1:8" x14ac:dyDescent="0.35">
      <c r="A79" s="236"/>
      <c r="B79" s="97" t="s">
        <v>550</v>
      </c>
      <c r="C79" s="98" t="s">
        <v>69</v>
      </c>
      <c r="D79" s="99">
        <v>8.48</v>
      </c>
      <c r="E79" s="98">
        <v>1</v>
      </c>
      <c r="F79" s="99">
        <f t="shared" si="3"/>
        <v>8.48</v>
      </c>
      <c r="G79" s="100"/>
      <c r="H79" s="101" t="s">
        <v>551</v>
      </c>
    </row>
    <row r="80" spans="1:8" x14ac:dyDescent="0.35">
      <c r="A80" s="236"/>
      <c r="B80" s="102" t="s">
        <v>59</v>
      </c>
      <c r="C80" s="103" t="s">
        <v>53</v>
      </c>
      <c r="D80" s="104">
        <v>8.56</v>
      </c>
      <c r="E80" s="103">
        <v>1</v>
      </c>
      <c r="F80" s="99">
        <f t="shared" si="3"/>
        <v>8.56</v>
      </c>
      <c r="G80" s="103"/>
      <c r="H80" s="105" t="s">
        <v>60</v>
      </c>
    </row>
    <row r="81" spans="1:8" x14ac:dyDescent="0.35">
      <c r="A81" s="236"/>
      <c r="B81" s="97" t="s">
        <v>61</v>
      </c>
      <c r="C81" s="98" t="s">
        <v>53</v>
      </c>
      <c r="D81" s="99">
        <v>6.58</v>
      </c>
      <c r="E81" s="98">
        <v>1</v>
      </c>
      <c r="F81" s="99">
        <f t="shared" si="3"/>
        <v>6.58</v>
      </c>
      <c r="G81" s="100"/>
      <c r="H81" s="101" t="s">
        <v>62</v>
      </c>
    </row>
    <row r="82" spans="1:8" x14ac:dyDescent="0.35">
      <c r="A82" s="236"/>
      <c r="B82" s="97" t="s">
        <v>63</v>
      </c>
      <c r="C82" s="98" t="s">
        <v>53</v>
      </c>
      <c r="D82" s="99">
        <v>4.4000000000000004</v>
      </c>
      <c r="E82" s="98">
        <v>1</v>
      </c>
      <c r="F82" s="99">
        <f t="shared" si="3"/>
        <v>4.4000000000000004</v>
      </c>
      <c r="G82" s="100"/>
      <c r="H82" s="101" t="s">
        <v>64</v>
      </c>
    </row>
    <row r="83" spans="1:8" x14ac:dyDescent="0.35">
      <c r="A83" s="236"/>
      <c r="B83" s="97" t="s">
        <v>65</v>
      </c>
      <c r="C83" s="98" t="s">
        <v>53</v>
      </c>
      <c r="D83" s="99">
        <v>7.75</v>
      </c>
      <c r="E83" s="98">
        <v>1</v>
      </c>
      <c r="F83" s="99">
        <f t="shared" si="3"/>
        <v>7.75</v>
      </c>
      <c r="G83" s="100"/>
      <c r="H83" s="101" t="s">
        <v>66</v>
      </c>
    </row>
    <row r="84" spans="1:8" x14ac:dyDescent="0.35">
      <c r="A84" s="236"/>
      <c r="B84" s="97" t="s">
        <v>67</v>
      </c>
      <c r="C84" s="98" t="s">
        <v>53</v>
      </c>
      <c r="D84" s="99">
        <v>8.1999999999999993</v>
      </c>
      <c r="E84" s="98">
        <v>1</v>
      </c>
      <c r="F84" s="99">
        <f t="shared" si="3"/>
        <v>8.1999999999999993</v>
      </c>
      <c r="G84" s="100"/>
      <c r="H84" s="101" t="s">
        <v>68</v>
      </c>
    </row>
    <row r="85" spans="1:8" x14ac:dyDescent="0.35">
      <c r="A85" s="236"/>
      <c r="B85" s="97" t="s">
        <v>544</v>
      </c>
      <c r="C85" s="98" t="s">
        <v>53</v>
      </c>
      <c r="D85" s="99">
        <v>6.18</v>
      </c>
      <c r="E85" s="98">
        <v>1</v>
      </c>
      <c r="F85" s="99">
        <f t="shared" si="3"/>
        <v>6.18</v>
      </c>
      <c r="G85" s="100"/>
      <c r="H85" s="101" t="s">
        <v>545</v>
      </c>
    </row>
    <row r="86" spans="1:8" x14ac:dyDescent="0.35">
      <c r="A86" s="236"/>
      <c r="B86" s="97" t="s">
        <v>540</v>
      </c>
      <c r="C86" s="98" t="s">
        <v>71</v>
      </c>
      <c r="D86" s="99">
        <v>4.8</v>
      </c>
      <c r="E86" s="98">
        <v>1</v>
      </c>
      <c r="F86" s="99">
        <f t="shared" si="3"/>
        <v>4.8</v>
      </c>
      <c r="G86" s="100"/>
      <c r="H86" s="101" t="s">
        <v>541</v>
      </c>
    </row>
    <row r="87" spans="1:8" x14ac:dyDescent="0.35">
      <c r="A87" s="236"/>
      <c r="B87" s="78" t="s">
        <v>532</v>
      </c>
      <c r="C87" s="79" t="s">
        <v>71</v>
      </c>
      <c r="D87" s="80">
        <v>3.4</v>
      </c>
      <c r="E87" s="79">
        <v>1</v>
      </c>
      <c r="F87" s="80">
        <f t="shared" si="3"/>
        <v>3.4</v>
      </c>
      <c r="G87" s="81"/>
      <c r="H87" s="82" t="s">
        <v>533</v>
      </c>
    </row>
    <row r="88" spans="1:8" x14ac:dyDescent="0.35">
      <c r="A88" s="236"/>
      <c r="B88" s="78" t="s">
        <v>542</v>
      </c>
      <c r="C88" s="79" t="s">
        <v>71</v>
      </c>
      <c r="D88" s="80">
        <v>2.39</v>
      </c>
      <c r="E88" s="79">
        <v>1</v>
      </c>
      <c r="F88" s="80">
        <f t="shared" si="3"/>
        <v>2.39</v>
      </c>
      <c r="G88" s="81"/>
      <c r="H88" s="82" t="s">
        <v>543</v>
      </c>
    </row>
    <row r="89" spans="1:8" x14ac:dyDescent="0.35">
      <c r="A89" s="236"/>
      <c r="B89" s="78" t="s">
        <v>70</v>
      </c>
      <c r="C89" s="79" t="s">
        <v>71</v>
      </c>
      <c r="D89" s="80">
        <v>3.39</v>
      </c>
      <c r="E89" s="79">
        <v>1</v>
      </c>
      <c r="F89" s="80">
        <f t="shared" si="3"/>
        <v>3.39</v>
      </c>
      <c r="G89" s="81"/>
      <c r="H89" s="82" t="s">
        <v>72</v>
      </c>
    </row>
    <row r="90" spans="1:8" x14ac:dyDescent="0.35">
      <c r="A90" s="236"/>
      <c r="B90" s="78" t="s">
        <v>73</v>
      </c>
      <c r="C90" s="79" t="s">
        <v>71</v>
      </c>
      <c r="D90" s="80">
        <v>2.67</v>
      </c>
      <c r="E90" s="79">
        <v>1</v>
      </c>
      <c r="F90" s="80">
        <f t="shared" si="3"/>
        <v>2.67</v>
      </c>
      <c r="G90" s="81"/>
      <c r="H90" s="82" t="s">
        <v>74</v>
      </c>
    </row>
    <row r="91" spans="1:8" x14ac:dyDescent="0.35">
      <c r="A91" s="236"/>
      <c r="B91" s="78" t="s">
        <v>75</v>
      </c>
      <c r="C91" s="79"/>
      <c r="D91" s="80">
        <v>2.52</v>
      </c>
      <c r="E91" s="79">
        <v>1</v>
      </c>
      <c r="F91" s="80">
        <f t="shared" si="3"/>
        <v>2.52</v>
      </c>
      <c r="G91" s="81"/>
      <c r="H91" s="82" t="s">
        <v>76</v>
      </c>
    </row>
    <row r="92" spans="1:8" x14ac:dyDescent="0.35">
      <c r="A92" s="236"/>
      <c r="B92" s="78" t="s">
        <v>77</v>
      </c>
      <c r="C92" s="79" t="s">
        <v>78</v>
      </c>
      <c r="D92" s="80">
        <v>11.09</v>
      </c>
      <c r="E92" s="79">
        <v>1</v>
      </c>
      <c r="F92" s="80">
        <f t="shared" si="3"/>
        <v>11.09</v>
      </c>
      <c r="G92" s="81"/>
      <c r="H92" s="82" t="str">
        <f>HYPERLINK("http://www.mcmaster.com/#9657k408/=zybqrr","http://www.mcmaster.com/#9657k408/=zybqrr")</f>
        <v>http://www.mcmaster.com/#9657k408/=zybqrr</v>
      </c>
    </row>
    <row r="93" spans="1:8" x14ac:dyDescent="0.35">
      <c r="A93" s="236"/>
      <c r="B93" s="106" t="s">
        <v>79</v>
      </c>
      <c r="C93" s="107"/>
      <c r="D93" s="108">
        <v>1.38</v>
      </c>
      <c r="E93" s="107">
        <v>8</v>
      </c>
      <c r="F93" s="108">
        <f t="shared" si="3"/>
        <v>11.04</v>
      </c>
      <c r="G93" s="109"/>
      <c r="H93" s="110" t="s">
        <v>80</v>
      </c>
    </row>
    <row r="94" spans="1:8" x14ac:dyDescent="0.35">
      <c r="A94" s="236"/>
      <c r="B94" s="106" t="s">
        <v>81</v>
      </c>
      <c r="C94" s="107" t="s">
        <v>53</v>
      </c>
      <c r="D94" s="108">
        <v>2.2799999999999998</v>
      </c>
      <c r="E94" s="107">
        <v>1</v>
      </c>
      <c r="F94" s="108">
        <f t="shared" si="3"/>
        <v>2.2799999999999998</v>
      </c>
      <c r="G94" s="109"/>
      <c r="H94" s="110" t="s">
        <v>82</v>
      </c>
    </row>
    <row r="95" spans="1:8" x14ac:dyDescent="0.35">
      <c r="A95" s="236"/>
      <c r="B95" s="106" t="s">
        <v>83</v>
      </c>
      <c r="C95" s="107" t="s">
        <v>53</v>
      </c>
      <c r="D95" s="108">
        <v>1.86</v>
      </c>
      <c r="E95" s="107">
        <v>1</v>
      </c>
      <c r="F95" s="108">
        <f t="shared" si="3"/>
        <v>1.86</v>
      </c>
      <c r="G95" s="109"/>
      <c r="H95" s="110" t="s">
        <v>84</v>
      </c>
    </row>
    <row r="96" spans="1:8" x14ac:dyDescent="0.35">
      <c r="A96" s="236"/>
      <c r="B96" s="106" t="s">
        <v>85</v>
      </c>
      <c r="C96" s="107" t="s">
        <v>53</v>
      </c>
      <c r="D96" s="108">
        <v>9.5500000000000007</v>
      </c>
      <c r="E96" s="107">
        <v>1</v>
      </c>
      <c r="F96" s="108">
        <f t="shared" si="3"/>
        <v>9.5500000000000007</v>
      </c>
      <c r="G96" s="109"/>
      <c r="H96" s="110" t="s">
        <v>86</v>
      </c>
    </row>
    <row r="97" spans="1:9" x14ac:dyDescent="0.35">
      <c r="A97" s="236"/>
      <c r="B97" s="78" t="s">
        <v>524</v>
      </c>
      <c r="C97" s="79" t="s">
        <v>48</v>
      </c>
      <c r="D97" s="108">
        <v>8.33</v>
      </c>
      <c r="E97" s="107">
        <v>1</v>
      </c>
      <c r="F97" s="108">
        <f>D97*E97</f>
        <v>8.33</v>
      </c>
      <c r="G97" s="109"/>
      <c r="H97" s="110" t="s">
        <v>514</v>
      </c>
    </row>
    <row r="98" spans="1:9" x14ac:dyDescent="0.35">
      <c r="A98" s="236"/>
      <c r="B98" s="106" t="s">
        <v>87</v>
      </c>
      <c r="C98" s="107" t="s">
        <v>53</v>
      </c>
      <c r="D98" s="108">
        <v>4.05</v>
      </c>
      <c r="E98" s="107">
        <v>1</v>
      </c>
      <c r="F98" s="108">
        <f t="shared" si="3"/>
        <v>4.05</v>
      </c>
      <c r="G98" s="109"/>
      <c r="H98" s="110" t="s">
        <v>88</v>
      </c>
    </row>
    <row r="99" spans="1:9" x14ac:dyDescent="0.35">
      <c r="A99" s="236"/>
      <c r="B99" s="106" t="s">
        <v>89</v>
      </c>
      <c r="C99" s="107" t="s">
        <v>90</v>
      </c>
      <c r="D99" s="108">
        <v>11.4</v>
      </c>
      <c r="E99" s="107">
        <v>1</v>
      </c>
      <c r="F99" s="108">
        <f t="shared" si="3"/>
        <v>11.4</v>
      </c>
      <c r="G99" s="109"/>
      <c r="H99" s="110" t="s">
        <v>91</v>
      </c>
    </row>
    <row r="100" spans="1:9" x14ac:dyDescent="0.35">
      <c r="A100" s="236"/>
      <c r="B100" s="106" t="s">
        <v>92</v>
      </c>
      <c r="C100" s="107" t="s">
        <v>53</v>
      </c>
      <c r="D100" s="108">
        <v>8.15</v>
      </c>
      <c r="E100" s="107">
        <v>1</v>
      </c>
      <c r="F100" s="108">
        <f t="shared" si="3"/>
        <v>8.15</v>
      </c>
      <c r="G100" s="109"/>
      <c r="H100" s="110" t="s">
        <v>93</v>
      </c>
    </row>
    <row r="101" spans="1:9" x14ac:dyDescent="0.35">
      <c r="A101" s="236"/>
      <c r="B101" s="111" t="s">
        <v>94</v>
      </c>
      <c r="C101" s="112" t="s">
        <v>48</v>
      </c>
      <c r="D101" s="113">
        <v>7.52</v>
      </c>
      <c r="E101" s="112">
        <v>1</v>
      </c>
      <c r="F101" s="113">
        <f t="shared" si="3"/>
        <v>7.52</v>
      </c>
      <c r="G101" s="112"/>
      <c r="H101" s="114" t="s">
        <v>95</v>
      </c>
    </row>
    <row r="102" spans="1:9" x14ac:dyDescent="0.35">
      <c r="A102" s="236"/>
      <c r="B102" s="207" t="s">
        <v>356</v>
      </c>
      <c r="C102" s="208" t="s">
        <v>357</v>
      </c>
      <c r="D102" s="209">
        <v>3.33</v>
      </c>
      <c r="E102" s="208">
        <v>1</v>
      </c>
      <c r="F102" s="209">
        <f t="shared" si="3"/>
        <v>3.33</v>
      </c>
      <c r="G102" s="208"/>
      <c r="H102" s="210" t="s">
        <v>355</v>
      </c>
    </row>
    <row r="103" spans="1:9" x14ac:dyDescent="0.35">
      <c r="A103" s="236"/>
      <c r="B103" s="207" t="s">
        <v>96</v>
      </c>
      <c r="C103" s="208" t="s">
        <v>97</v>
      </c>
      <c r="D103" s="209">
        <v>30.79</v>
      </c>
      <c r="E103" s="208">
        <v>1</v>
      </c>
      <c r="F103" s="209">
        <f t="shared" si="3"/>
        <v>30.79</v>
      </c>
      <c r="G103" s="208"/>
      <c r="H103" s="210" t="s">
        <v>98</v>
      </c>
    </row>
    <row r="104" spans="1:9" x14ac:dyDescent="0.35">
      <c r="A104" s="236"/>
      <c r="B104" s="207" t="s">
        <v>99</v>
      </c>
      <c r="C104" s="208" t="s">
        <v>97</v>
      </c>
      <c r="D104" s="209">
        <v>9.65</v>
      </c>
      <c r="E104" s="208">
        <v>1</v>
      </c>
      <c r="F104" s="209">
        <f t="shared" si="3"/>
        <v>9.65</v>
      </c>
      <c r="G104" s="208"/>
      <c r="H104" s="210" t="s">
        <v>100</v>
      </c>
    </row>
    <row r="105" spans="1:9" x14ac:dyDescent="0.35">
      <c r="A105" s="236"/>
      <c r="B105" s="207" t="s">
        <v>101</v>
      </c>
      <c r="C105" s="208"/>
      <c r="D105" s="209">
        <v>6.86</v>
      </c>
      <c r="E105" s="208">
        <v>1</v>
      </c>
      <c r="F105" s="209">
        <f t="shared" si="3"/>
        <v>6.86</v>
      </c>
      <c r="G105" s="208"/>
      <c r="H105" s="210" t="s">
        <v>102</v>
      </c>
    </row>
    <row r="106" spans="1:9" x14ac:dyDescent="0.35">
      <c r="A106" s="236"/>
      <c r="B106" s="207" t="s">
        <v>103</v>
      </c>
      <c r="C106" s="208"/>
      <c r="D106" s="209">
        <v>13.37</v>
      </c>
      <c r="E106" s="208">
        <v>1</v>
      </c>
      <c r="F106" s="209">
        <f t="shared" si="3"/>
        <v>13.37</v>
      </c>
      <c r="G106" s="208"/>
      <c r="H106" s="210" t="s">
        <v>104</v>
      </c>
    </row>
    <row r="107" spans="1:9" x14ac:dyDescent="0.35">
      <c r="A107" s="236"/>
      <c r="B107" s="207" t="s">
        <v>105</v>
      </c>
      <c r="C107" s="208"/>
      <c r="D107" s="209">
        <v>45.97</v>
      </c>
      <c r="E107" s="208">
        <v>1</v>
      </c>
      <c r="F107" s="209">
        <f t="shared" si="3"/>
        <v>45.97</v>
      </c>
      <c r="G107" s="208"/>
      <c r="H107" s="210" t="s">
        <v>106</v>
      </c>
    </row>
    <row r="108" spans="1:9" x14ac:dyDescent="0.35">
      <c r="A108" s="236"/>
      <c r="B108" s="111" t="s">
        <v>490</v>
      </c>
      <c r="C108" s="112"/>
      <c r="D108" s="113">
        <v>8.15</v>
      </c>
      <c r="E108" s="112">
        <v>1</v>
      </c>
      <c r="F108" s="113">
        <f t="shared" si="3"/>
        <v>8.15</v>
      </c>
      <c r="G108" s="112"/>
      <c r="H108" s="114" t="s">
        <v>491</v>
      </c>
    </row>
    <row r="109" spans="1:9" x14ac:dyDescent="0.35">
      <c r="A109" s="236"/>
      <c r="B109" s="116" t="s">
        <v>107</v>
      </c>
      <c r="C109" s="117" t="s">
        <v>53</v>
      </c>
      <c r="D109" s="118">
        <v>2.4300000000000002</v>
      </c>
      <c r="E109" s="117">
        <v>2</v>
      </c>
      <c r="F109" s="118">
        <f t="shared" ref="F109:F114" si="4">D109*E109</f>
        <v>4.8600000000000003</v>
      </c>
      <c r="G109" s="119"/>
      <c r="H109" s="120" t="s">
        <v>108</v>
      </c>
    </row>
    <row r="110" spans="1:9" x14ac:dyDescent="0.35">
      <c r="A110" s="236"/>
      <c r="B110" s="116" t="s">
        <v>109</v>
      </c>
      <c r="C110" s="117" t="s">
        <v>69</v>
      </c>
      <c r="D110" s="118">
        <v>3.5</v>
      </c>
      <c r="E110" s="117">
        <v>1</v>
      </c>
      <c r="F110" s="118">
        <f t="shared" si="4"/>
        <v>3.5</v>
      </c>
      <c r="G110" s="119"/>
      <c r="H110" s="120" t="s">
        <v>110</v>
      </c>
    </row>
    <row r="111" spans="1:9" x14ac:dyDescent="0.35">
      <c r="A111" s="236"/>
      <c r="B111" s="116" t="s">
        <v>111</v>
      </c>
      <c r="C111" s="117" t="s">
        <v>71</v>
      </c>
      <c r="D111" s="118">
        <v>3.43</v>
      </c>
      <c r="E111" s="117">
        <v>2</v>
      </c>
      <c r="F111" s="118">
        <f t="shared" si="4"/>
        <v>6.86</v>
      </c>
      <c r="G111" s="119"/>
      <c r="H111" s="120" t="s">
        <v>112</v>
      </c>
      <c r="I111" s="32"/>
    </row>
    <row r="112" spans="1:9" x14ac:dyDescent="0.35">
      <c r="A112" s="236"/>
      <c r="B112" s="116" t="s">
        <v>113</v>
      </c>
      <c r="C112" s="117"/>
      <c r="D112" s="118">
        <v>7.89</v>
      </c>
      <c r="E112" s="117">
        <v>1</v>
      </c>
      <c r="F112" s="118">
        <f t="shared" si="4"/>
        <v>7.89</v>
      </c>
      <c r="G112" s="119"/>
      <c r="H112" s="121" t="s">
        <v>114</v>
      </c>
    </row>
    <row r="113" spans="1:8" x14ac:dyDescent="0.35">
      <c r="A113" s="236"/>
      <c r="B113" s="116" t="s">
        <v>115</v>
      </c>
      <c r="C113" s="117"/>
      <c r="D113" s="118">
        <v>7.89</v>
      </c>
      <c r="E113" s="117">
        <v>1</v>
      </c>
      <c r="F113" s="118">
        <f t="shared" si="4"/>
        <v>7.89</v>
      </c>
      <c r="G113" s="119"/>
      <c r="H113" s="120" t="s">
        <v>116</v>
      </c>
    </row>
    <row r="114" spans="1:8" x14ac:dyDescent="0.35">
      <c r="A114" s="236"/>
      <c r="B114" s="116" t="s">
        <v>117</v>
      </c>
      <c r="C114" s="117" t="s">
        <v>118</v>
      </c>
      <c r="D114" s="118">
        <v>13.63</v>
      </c>
      <c r="E114" s="117">
        <v>1</v>
      </c>
      <c r="F114" s="118">
        <f t="shared" si="4"/>
        <v>13.63</v>
      </c>
      <c r="G114" s="119"/>
      <c r="H114" s="120" t="s">
        <v>119</v>
      </c>
    </row>
    <row r="115" spans="1:8" x14ac:dyDescent="0.35">
      <c r="A115" s="236"/>
      <c r="B115" s="84"/>
      <c r="C115" s="85"/>
      <c r="D115" s="86"/>
      <c r="E115" s="85"/>
      <c r="F115" s="86"/>
      <c r="G115" s="87"/>
      <c r="H115" s="115"/>
    </row>
    <row r="116" spans="1:8" x14ac:dyDescent="0.35">
      <c r="A116" s="236"/>
      <c r="B116" s="184" t="s">
        <v>475</v>
      </c>
      <c r="C116" s="185" t="s">
        <v>360</v>
      </c>
      <c r="D116" s="186">
        <v>489.99</v>
      </c>
      <c r="E116" s="185">
        <v>1</v>
      </c>
      <c r="F116" s="186">
        <f t="shared" ref="F116:F122" si="5">D116*E116</f>
        <v>489.99</v>
      </c>
      <c r="G116" s="187"/>
      <c r="H116" s="149" t="s">
        <v>359</v>
      </c>
    </row>
    <row r="117" spans="1:8" x14ac:dyDescent="0.35">
      <c r="A117" s="236"/>
      <c r="B117" s="184" t="s">
        <v>474</v>
      </c>
      <c r="C117" s="185" t="s">
        <v>360</v>
      </c>
      <c r="D117" s="186">
        <v>399.99</v>
      </c>
      <c r="E117" s="185">
        <v>1</v>
      </c>
      <c r="F117" s="186">
        <f t="shared" si="5"/>
        <v>399.99</v>
      </c>
      <c r="G117" s="187"/>
      <c r="H117" s="149" t="str">
        <f>HYPERLINK("http://www.maxamps.com/proddetail.php?prod=Lipo-11000-222-Pack","http://www.maxamps.com/proddetail.php?prod=Lipo-11000-222-Pack")</f>
        <v>http://www.maxamps.com/proddetail.php?prod=Lipo-11000-222-Pack</v>
      </c>
    </row>
    <row r="118" spans="1:8" x14ac:dyDescent="0.35">
      <c r="A118" s="236"/>
      <c r="B118" s="184" t="s">
        <v>361</v>
      </c>
      <c r="C118" s="185" t="s">
        <v>362</v>
      </c>
      <c r="D118" s="186">
        <v>456.98</v>
      </c>
      <c r="E118" s="185">
        <v>1</v>
      </c>
      <c r="F118" s="186">
        <f t="shared" si="5"/>
        <v>456.98</v>
      </c>
      <c r="G118" s="187"/>
      <c r="H118" s="149" t="str">
        <f>HYPERLINK("http://www.maxamps.com/EOS0720i-DUO3-6151.htm","http://www.maxamps.com/EOS0720i-DUO3-6151.htm")</f>
        <v>http://www.maxamps.com/EOS0720i-DUO3-6151.htm</v>
      </c>
    </row>
    <row r="119" spans="1:8" x14ac:dyDescent="0.35">
      <c r="A119" s="236"/>
      <c r="B119" s="97" t="s">
        <v>363</v>
      </c>
      <c r="C119" s="98" t="s">
        <v>364</v>
      </c>
      <c r="D119" s="99">
        <v>6.49</v>
      </c>
      <c r="E119" s="98">
        <v>6</v>
      </c>
      <c r="F119" s="99">
        <f t="shared" si="5"/>
        <v>38.94</v>
      </c>
      <c r="G119" s="100"/>
      <c r="H119" s="101" t="str">
        <f>HYPERLINK("http://www.maxamps.com/Castle-65mm-SET.htm","http://www.maxamps.com/Castle-65mm-SET.htm")</f>
        <v>http://www.maxamps.com/Castle-65mm-SET.htm</v>
      </c>
    </row>
    <row r="120" spans="1:8" x14ac:dyDescent="0.35">
      <c r="A120" s="236"/>
      <c r="B120" s="97" t="s">
        <v>120</v>
      </c>
      <c r="C120" s="98"/>
      <c r="D120" s="99">
        <v>4</v>
      </c>
      <c r="E120" s="98">
        <v>4</v>
      </c>
      <c r="F120" s="99">
        <f t="shared" si="5"/>
        <v>16</v>
      </c>
      <c r="G120" s="100"/>
      <c r="H120" s="101" t="str">
        <f>HYPERLINK("http://www.maxamps.com/4mm-SET.htm","http://www.maxamps.com/4mm-SET.htm")</f>
        <v>http://www.maxamps.com/4mm-SET.htm</v>
      </c>
    </row>
    <row r="121" spans="1:8" x14ac:dyDescent="0.35">
      <c r="A121" s="236"/>
      <c r="B121" s="97" t="s">
        <v>122</v>
      </c>
      <c r="C121" s="98" t="s">
        <v>121</v>
      </c>
      <c r="D121" s="99">
        <v>0.99</v>
      </c>
      <c r="E121" s="98">
        <v>5</v>
      </c>
      <c r="F121" s="99">
        <f t="shared" si="5"/>
        <v>4.95</v>
      </c>
      <c r="G121" s="100"/>
      <c r="H121" s="101" t="str">
        <f>HYPERLINK("http://www.maxamps.com/16AWG-RED.htm","http://www.maxamps.com/16AWG-RED.htm")</f>
        <v>http://www.maxamps.com/16AWG-RED.htm</v>
      </c>
    </row>
    <row r="122" spans="1:8" x14ac:dyDescent="0.35">
      <c r="A122" s="236"/>
      <c r="B122" s="97" t="s">
        <v>123</v>
      </c>
      <c r="C122" s="98" t="s">
        <v>121</v>
      </c>
      <c r="D122" s="99">
        <v>0.99</v>
      </c>
      <c r="E122" s="98">
        <v>5</v>
      </c>
      <c r="F122" s="99">
        <f t="shared" si="5"/>
        <v>4.95</v>
      </c>
      <c r="G122" s="100"/>
      <c r="H122" s="101" t="str">
        <f>HYPERLINK("http://www.maxamps.com/16AWG-BLACK.htm","http://www.maxamps.com/16AWG-BLACK.htm")</f>
        <v>http://www.maxamps.com/16AWG-BLACK.htm</v>
      </c>
    </row>
    <row r="123" spans="1:8" x14ac:dyDescent="0.35">
      <c r="A123" s="236"/>
      <c r="B123" s="84"/>
      <c r="C123" s="85"/>
      <c r="D123" s="86"/>
      <c r="E123" s="85"/>
      <c r="F123" s="86"/>
      <c r="G123" s="87"/>
      <c r="H123" s="88"/>
    </row>
    <row r="124" spans="1:8" x14ac:dyDescent="0.35">
      <c r="A124" s="236"/>
      <c r="B124" s="97" t="s">
        <v>124</v>
      </c>
      <c r="C124" s="98"/>
      <c r="D124" s="99">
        <v>14.95</v>
      </c>
      <c r="E124" s="98">
        <v>1</v>
      </c>
      <c r="F124" s="99">
        <f>D124*E124</f>
        <v>14.95</v>
      </c>
      <c r="G124" s="100"/>
      <c r="H124" s="101" t="s">
        <v>125</v>
      </c>
    </row>
    <row r="125" spans="1:8" x14ac:dyDescent="0.35">
      <c r="A125" s="236"/>
      <c r="B125" s="84"/>
      <c r="C125" s="85"/>
      <c r="D125" s="86"/>
      <c r="E125" s="85"/>
      <c r="F125" s="86"/>
      <c r="G125" s="87"/>
      <c r="H125" s="88"/>
    </row>
    <row r="126" spans="1:8" x14ac:dyDescent="0.35">
      <c r="A126" s="236"/>
      <c r="B126" s="126"/>
      <c r="C126" s="126"/>
      <c r="D126" s="127"/>
      <c r="E126" s="126"/>
      <c r="F126" s="127"/>
      <c r="G126" s="128">
        <f>SUM(F19:F125)</f>
        <v>5424.1399999999958</v>
      </c>
      <c r="H126" s="129"/>
    </row>
    <row r="127" spans="1:8" x14ac:dyDescent="0.35">
      <c r="A127" s="39"/>
      <c r="B127" s="39"/>
      <c r="C127" s="39"/>
      <c r="D127" s="34"/>
      <c r="E127" s="39"/>
      <c r="F127" s="34"/>
      <c r="G127" s="40"/>
      <c r="H127" s="39"/>
    </row>
    <row r="128" spans="1:8" ht="13.75" customHeight="1" x14ac:dyDescent="0.35">
      <c r="A128" s="236" t="s">
        <v>126</v>
      </c>
      <c r="B128" s="106" t="s">
        <v>384</v>
      </c>
      <c r="C128" s="107" t="s">
        <v>387</v>
      </c>
      <c r="D128" s="108">
        <v>395</v>
      </c>
      <c r="E128" s="107">
        <v>2</v>
      </c>
      <c r="F128" s="108">
        <f>D128*E128</f>
        <v>790</v>
      </c>
      <c r="G128" s="109"/>
      <c r="H128" s="110" t="s">
        <v>382</v>
      </c>
    </row>
    <row r="129" spans="1:8" x14ac:dyDescent="0.35">
      <c r="A129" s="236"/>
      <c r="B129" s="106" t="s">
        <v>385</v>
      </c>
      <c r="C129" s="107" t="s">
        <v>386</v>
      </c>
      <c r="D129" s="108">
        <v>25</v>
      </c>
      <c r="E129" s="107">
        <v>2</v>
      </c>
      <c r="F129" s="108">
        <f>D129*E129</f>
        <v>50</v>
      </c>
      <c r="G129" s="109"/>
      <c r="H129" s="110" t="s">
        <v>383</v>
      </c>
    </row>
    <row r="130" spans="1:8" x14ac:dyDescent="0.35">
      <c r="A130" s="236"/>
      <c r="B130" s="106"/>
      <c r="C130" s="107"/>
      <c r="D130" s="108"/>
      <c r="E130" s="107"/>
      <c r="F130" s="108"/>
      <c r="G130" s="109"/>
      <c r="H130" s="110"/>
    </row>
    <row r="131" spans="1:8" x14ac:dyDescent="0.35">
      <c r="A131" s="236"/>
      <c r="B131" s="106" t="s">
        <v>371</v>
      </c>
      <c r="C131" s="107" t="s">
        <v>388</v>
      </c>
      <c r="D131" s="108">
        <v>375</v>
      </c>
      <c r="E131" s="107">
        <v>2</v>
      </c>
      <c r="F131" s="108">
        <f>D131*E131</f>
        <v>750</v>
      </c>
      <c r="G131" s="109"/>
      <c r="H131" s="149" t="s">
        <v>370</v>
      </c>
    </row>
    <row r="132" spans="1:8" x14ac:dyDescent="0.35">
      <c r="A132" s="236"/>
      <c r="B132" s="84"/>
      <c r="C132" s="85"/>
      <c r="D132" s="86"/>
      <c r="E132" s="85"/>
      <c r="F132" s="86"/>
      <c r="G132" s="87"/>
      <c r="H132" s="88"/>
    </row>
    <row r="133" spans="1:8" x14ac:dyDescent="0.35">
      <c r="A133" s="236"/>
      <c r="B133" s="106" t="s">
        <v>526</v>
      </c>
      <c r="C133" s="107"/>
      <c r="D133" s="108">
        <v>2.95</v>
      </c>
      <c r="E133" s="107">
        <v>2</v>
      </c>
      <c r="F133" s="108">
        <f t="shared" ref="F133:F138" si="6">D133*E133</f>
        <v>5.9</v>
      </c>
      <c r="G133" s="109"/>
      <c r="H133" s="110" t="str">
        <f>HYPERLINK("http://www.adafruit.com/products/899","http://www.adafruit.com/products/899")</f>
        <v>http://www.adafruit.com/products/899</v>
      </c>
    </row>
    <row r="134" spans="1:8" x14ac:dyDescent="0.35">
      <c r="A134" s="236"/>
      <c r="B134" s="106" t="s">
        <v>127</v>
      </c>
      <c r="C134" s="107"/>
      <c r="D134" s="108">
        <v>5.95</v>
      </c>
      <c r="E134" s="107">
        <v>1</v>
      </c>
      <c r="F134" s="108">
        <f t="shared" si="6"/>
        <v>5.95</v>
      </c>
      <c r="G134" s="109"/>
      <c r="H134" s="110" t="s">
        <v>128</v>
      </c>
    </row>
    <row r="135" spans="1:8" x14ac:dyDescent="0.35">
      <c r="A135" s="236"/>
      <c r="B135" s="106" t="s">
        <v>515</v>
      </c>
      <c r="C135" s="107"/>
      <c r="D135" s="108">
        <v>4.95</v>
      </c>
      <c r="E135" s="107">
        <v>1</v>
      </c>
      <c r="F135" s="108">
        <f t="shared" si="6"/>
        <v>4.95</v>
      </c>
      <c r="G135" s="109"/>
      <c r="H135" s="110" t="s">
        <v>516</v>
      </c>
    </row>
    <row r="136" spans="1:8" x14ac:dyDescent="0.35">
      <c r="A136" s="236"/>
      <c r="B136" s="106" t="s">
        <v>466</v>
      </c>
      <c r="C136" s="107" t="s">
        <v>468</v>
      </c>
      <c r="D136" s="108">
        <v>34.950000000000003</v>
      </c>
      <c r="E136" s="107">
        <v>1</v>
      </c>
      <c r="F136" s="108">
        <f t="shared" si="6"/>
        <v>34.950000000000003</v>
      </c>
      <c r="G136" s="109"/>
      <c r="H136" s="110" t="s">
        <v>467</v>
      </c>
    </row>
    <row r="137" spans="1:8" x14ac:dyDescent="0.35">
      <c r="A137" s="236"/>
      <c r="B137" s="106" t="s">
        <v>591</v>
      </c>
      <c r="C137" s="107"/>
      <c r="D137" s="108">
        <v>0.95</v>
      </c>
      <c r="E137" s="107">
        <v>1</v>
      </c>
      <c r="F137" s="108">
        <f t="shared" si="6"/>
        <v>0.95</v>
      </c>
      <c r="G137" s="109"/>
      <c r="H137" s="110" t="s">
        <v>592</v>
      </c>
    </row>
    <row r="138" spans="1:8" x14ac:dyDescent="0.35">
      <c r="A138" s="236"/>
      <c r="B138" s="106" t="s">
        <v>534</v>
      </c>
      <c r="C138" s="107"/>
      <c r="D138" s="108">
        <v>4</v>
      </c>
      <c r="E138" s="107">
        <v>1</v>
      </c>
      <c r="F138" s="108">
        <f t="shared" si="6"/>
        <v>4</v>
      </c>
      <c r="G138" s="109"/>
      <c r="H138" s="110" t="s">
        <v>535</v>
      </c>
    </row>
    <row r="139" spans="1:8" x14ac:dyDescent="0.35">
      <c r="A139" s="236"/>
      <c r="B139" s="84"/>
      <c r="C139" s="85"/>
      <c r="D139" s="86"/>
      <c r="E139" s="85"/>
      <c r="F139" s="86"/>
      <c r="G139" s="87"/>
      <c r="H139" s="88"/>
    </row>
    <row r="140" spans="1:8" x14ac:dyDescent="0.35">
      <c r="A140" s="236"/>
      <c r="B140" s="184" t="s">
        <v>372</v>
      </c>
      <c r="C140" s="185" t="s">
        <v>365</v>
      </c>
      <c r="D140" s="186">
        <v>1495</v>
      </c>
      <c r="E140" s="185">
        <v>1</v>
      </c>
      <c r="F140" s="186">
        <f>D140*E140</f>
        <v>1495</v>
      </c>
      <c r="G140" s="187"/>
      <c r="H140" s="188" t="s">
        <v>366</v>
      </c>
    </row>
    <row r="141" spans="1:8" x14ac:dyDescent="0.35">
      <c r="A141" s="236"/>
      <c r="B141" s="106" t="s">
        <v>373</v>
      </c>
      <c r="C141" s="107"/>
      <c r="D141" s="108">
        <v>45</v>
      </c>
      <c r="E141" s="107">
        <v>1</v>
      </c>
      <c r="F141" s="108">
        <f>D141*E141</f>
        <v>45</v>
      </c>
      <c r="G141" s="109"/>
      <c r="H141" s="148" t="s">
        <v>473</v>
      </c>
    </row>
    <row r="142" spans="1:8" x14ac:dyDescent="0.35">
      <c r="A142" s="236"/>
      <c r="B142" s="130"/>
      <c r="C142" s="131"/>
      <c r="D142" s="92"/>
      <c r="E142" s="131"/>
      <c r="F142" s="92"/>
      <c r="G142" s="132"/>
      <c r="H142" s="133"/>
    </row>
    <row r="143" spans="1:8" x14ac:dyDescent="0.35">
      <c r="A143" s="236"/>
      <c r="B143" s="184" t="s">
        <v>367</v>
      </c>
      <c r="C143" s="185" t="s">
        <v>368</v>
      </c>
      <c r="D143" s="186">
        <v>17.399999999999999</v>
      </c>
      <c r="E143" s="185">
        <v>2</v>
      </c>
      <c r="F143" s="186">
        <f>D143*E143</f>
        <v>34.799999999999997</v>
      </c>
      <c r="G143" s="187"/>
      <c r="H143" s="149" t="s">
        <v>129</v>
      </c>
    </row>
    <row r="144" spans="1:8" x14ac:dyDescent="0.35">
      <c r="A144" s="236"/>
      <c r="B144" s="184" t="s">
        <v>130</v>
      </c>
      <c r="C144" s="185" t="s">
        <v>369</v>
      </c>
      <c r="D144" s="186">
        <v>25.48</v>
      </c>
      <c r="E144" s="185">
        <v>2</v>
      </c>
      <c r="F144" s="186">
        <f>D144*E144</f>
        <v>50.96</v>
      </c>
      <c r="G144" s="187"/>
      <c r="H144" s="149" t="str">
        <f>HYPERLINK("https://fieldcomponents.com/RMCXM-RG316DS-RTNCM-Length.html","https://fieldcomponents.com/RMCXM-RG316DS-RTNCM-Length.html")</f>
        <v>https://fieldcomponents.com/RMCXM-RG316DS-RTNCM-Length.html</v>
      </c>
    </row>
    <row r="145" spans="1:8" x14ac:dyDescent="0.35">
      <c r="A145" s="236"/>
      <c r="B145" s="130"/>
      <c r="C145" s="131"/>
      <c r="D145" s="92"/>
      <c r="E145" s="131"/>
      <c r="F145" s="92"/>
      <c r="G145" s="132"/>
      <c r="H145" s="133"/>
    </row>
    <row r="146" spans="1:8" x14ac:dyDescent="0.35">
      <c r="A146" s="236"/>
      <c r="B146" s="184" t="s">
        <v>374</v>
      </c>
      <c r="C146" s="185" t="s">
        <v>381</v>
      </c>
      <c r="D146" s="186">
        <v>270</v>
      </c>
      <c r="E146" s="185">
        <v>1</v>
      </c>
      <c r="F146" s="186">
        <f>D146*E146</f>
        <v>270</v>
      </c>
      <c r="G146" s="187"/>
      <c r="H146" s="149" t="s">
        <v>375</v>
      </c>
    </row>
    <row r="147" spans="1:8" ht="29" x14ac:dyDescent="0.35">
      <c r="A147" s="236"/>
      <c r="B147" s="184" t="s">
        <v>378</v>
      </c>
      <c r="C147" s="185" t="s">
        <v>379</v>
      </c>
      <c r="D147" s="186">
        <v>1650</v>
      </c>
      <c r="E147" s="185">
        <v>1</v>
      </c>
      <c r="F147" s="186">
        <f>D147*E147</f>
        <v>1650</v>
      </c>
      <c r="G147" s="187"/>
      <c r="H147" s="149" t="s">
        <v>380</v>
      </c>
    </row>
    <row r="148" spans="1:8" ht="29" x14ac:dyDescent="0.35">
      <c r="A148" s="236"/>
      <c r="B148" s="78" t="s">
        <v>376</v>
      </c>
      <c r="C148" s="79" t="s">
        <v>377</v>
      </c>
      <c r="D148" s="80">
        <v>578</v>
      </c>
      <c r="E148" s="79">
        <v>1</v>
      </c>
      <c r="F148" s="80">
        <f>D148*E148</f>
        <v>578</v>
      </c>
      <c r="G148" s="81"/>
      <c r="H148" s="82" t="str">
        <f>HYPERLINK("http://www.navtechgps.com/departments/equipment/antennas/gnss/antcom_active_l1/l2/l5/l_band_gps_and_l1/l2_glonass_in_2_6_diameter_fixed_mount_configuration/?F_BrandId=4","http://www.navtechgps.com/departments/equipment/antennas/gnss/antcom_active_l1/l2/l5/l_band_gps_and_l1/l2_glonass_in_2_6_diameter_fixed_mount_configuration/?F_BrandId=4")</f>
        <v>http://www.navtechgps.com/departments/equipment/antennas/gnss/antcom_active_l1/l2/l5/l_band_gps_and_l1/l2_glonass_in_2_6_diameter_fixed_mount_configuration/?F_BrandId=4</v>
      </c>
    </row>
    <row r="149" spans="1:8" x14ac:dyDescent="0.35">
      <c r="A149" s="236"/>
      <c r="B149" s="84"/>
      <c r="C149" s="85"/>
      <c r="D149" s="86"/>
      <c r="E149" s="85"/>
      <c r="F149" s="86"/>
      <c r="G149" s="87"/>
      <c r="H149" s="88"/>
    </row>
    <row r="150" spans="1:8" x14ac:dyDescent="0.35">
      <c r="A150" s="236"/>
      <c r="B150" s="78" t="s">
        <v>131</v>
      </c>
      <c r="C150" s="79"/>
      <c r="D150" s="80">
        <v>10</v>
      </c>
      <c r="E150" s="79">
        <v>2</v>
      </c>
      <c r="F150" s="80">
        <f t="shared" ref="F150:F169" si="7">D150*E150</f>
        <v>20</v>
      </c>
      <c r="G150" s="81"/>
      <c r="H150" s="82" t="str">
        <f>HYPERLINK("http://www.pololu.com/product/2806","http://www.pololu.com/product/2806")</f>
        <v>http://www.pololu.com/product/2806</v>
      </c>
    </row>
    <row r="151" spans="1:8" x14ac:dyDescent="0.35">
      <c r="A151" s="236"/>
      <c r="B151" s="78" t="s">
        <v>132</v>
      </c>
      <c r="C151" s="79"/>
      <c r="D151" s="80">
        <v>10</v>
      </c>
      <c r="E151" s="79">
        <v>2</v>
      </c>
      <c r="F151" s="80">
        <f t="shared" si="7"/>
        <v>20</v>
      </c>
      <c r="G151" s="81"/>
      <c r="H151" s="82" t="str">
        <f>HYPERLINK("http://www.pololu.com/product/2804","http://www.pololu.com/product/2804")</f>
        <v>http://www.pololu.com/product/2804</v>
      </c>
    </row>
    <row r="152" spans="1:8" x14ac:dyDescent="0.35">
      <c r="A152" s="236"/>
      <c r="B152" s="78" t="s">
        <v>133</v>
      </c>
      <c r="C152" s="79"/>
      <c r="D152" s="80">
        <v>2.25</v>
      </c>
      <c r="E152" s="79">
        <v>5</v>
      </c>
      <c r="F152" s="80">
        <f t="shared" si="7"/>
        <v>11.25</v>
      </c>
      <c r="G152" s="81"/>
      <c r="H152" s="82" t="s">
        <v>134</v>
      </c>
    </row>
    <row r="153" spans="1:8" x14ac:dyDescent="0.35">
      <c r="A153" s="236"/>
      <c r="B153" s="78" t="s">
        <v>135</v>
      </c>
      <c r="C153" s="79"/>
      <c r="D153" s="80">
        <v>1</v>
      </c>
      <c r="E153" s="79">
        <v>1</v>
      </c>
      <c r="F153" s="80">
        <f t="shared" si="7"/>
        <v>1</v>
      </c>
      <c r="G153" s="81"/>
      <c r="H153" s="82" t="str">
        <f>HYPERLINK("http://www.pololu.com/product/965","http://www.pololu.com/product/965")</f>
        <v>http://www.pololu.com/product/965</v>
      </c>
    </row>
    <row r="154" spans="1:8" x14ac:dyDescent="0.35">
      <c r="A154" s="236"/>
      <c r="B154" s="78" t="s">
        <v>136</v>
      </c>
      <c r="C154" s="79"/>
      <c r="D154" s="80">
        <v>4.5</v>
      </c>
      <c r="E154" s="79">
        <v>1</v>
      </c>
      <c r="F154" s="80">
        <f t="shared" si="7"/>
        <v>4.5</v>
      </c>
      <c r="G154" s="81"/>
      <c r="H154" s="82" t="s">
        <v>137</v>
      </c>
    </row>
    <row r="155" spans="1:8" x14ac:dyDescent="0.35">
      <c r="A155" s="236"/>
      <c r="B155" s="78" t="s">
        <v>138</v>
      </c>
      <c r="C155" s="79"/>
      <c r="D155" s="80">
        <v>4.5</v>
      </c>
      <c r="E155" s="79">
        <v>1</v>
      </c>
      <c r="F155" s="80">
        <f t="shared" si="7"/>
        <v>4.5</v>
      </c>
      <c r="G155" s="81"/>
      <c r="H155" s="82" t="str">
        <f>HYPERLINK("http://www.pololu.com/product/2624","http://www.pololu.com/product/2624")</f>
        <v>http://www.pololu.com/product/2624</v>
      </c>
    </row>
    <row r="156" spans="1:8" x14ac:dyDescent="0.35">
      <c r="A156" s="236"/>
      <c r="B156" s="78" t="s">
        <v>139</v>
      </c>
      <c r="C156" s="79"/>
      <c r="D156" s="80">
        <v>4.5</v>
      </c>
      <c r="E156" s="79">
        <v>1</v>
      </c>
      <c r="F156" s="80">
        <f t="shared" si="7"/>
        <v>4.5</v>
      </c>
      <c r="G156" s="81"/>
      <c r="H156" s="82" t="s">
        <v>140</v>
      </c>
    </row>
    <row r="157" spans="1:8" x14ac:dyDescent="0.35">
      <c r="A157" s="236"/>
      <c r="B157" s="78" t="s">
        <v>141</v>
      </c>
      <c r="C157" s="79"/>
      <c r="D157" s="80">
        <v>4.5</v>
      </c>
      <c r="E157" s="79">
        <v>1</v>
      </c>
      <c r="F157" s="80">
        <f t="shared" si="7"/>
        <v>4.5</v>
      </c>
      <c r="G157" s="81"/>
      <c r="H157" s="82" t="str">
        <f>HYPERLINK("https://www.pololu.com/product/2620","https://www.pololu.com/product/2620")</f>
        <v>https://www.pololu.com/product/2620</v>
      </c>
    </row>
    <row r="158" spans="1:8" x14ac:dyDescent="0.35">
      <c r="A158" s="236"/>
      <c r="B158" s="78" t="s">
        <v>142</v>
      </c>
      <c r="C158" s="79" t="s">
        <v>143</v>
      </c>
      <c r="D158" s="80">
        <v>0.69</v>
      </c>
      <c r="E158" s="79">
        <v>1</v>
      </c>
      <c r="F158" s="80">
        <f t="shared" si="7"/>
        <v>0.69</v>
      </c>
      <c r="G158" s="81"/>
      <c r="H158" s="82" t="s">
        <v>144</v>
      </c>
    </row>
    <row r="159" spans="1:8" x14ac:dyDescent="0.35">
      <c r="A159" s="236"/>
      <c r="B159" s="78" t="s">
        <v>145</v>
      </c>
      <c r="C159" s="79" t="s">
        <v>143</v>
      </c>
      <c r="D159" s="80">
        <v>0.79</v>
      </c>
      <c r="E159" s="79">
        <v>1</v>
      </c>
      <c r="F159" s="80">
        <f t="shared" si="7"/>
        <v>0.79</v>
      </c>
      <c r="G159" s="81"/>
      <c r="H159" s="82" t="s">
        <v>146</v>
      </c>
    </row>
    <row r="160" spans="1:8" x14ac:dyDescent="0.35">
      <c r="A160" s="236"/>
      <c r="B160" s="78" t="s">
        <v>147</v>
      </c>
      <c r="C160" s="79" t="s">
        <v>71</v>
      </c>
      <c r="D160" s="80">
        <v>0.59</v>
      </c>
      <c r="E160" s="79">
        <v>1</v>
      </c>
      <c r="F160" s="80">
        <f t="shared" si="7"/>
        <v>0.59</v>
      </c>
      <c r="G160" s="81"/>
      <c r="H160" s="82" t="str">
        <f>HYPERLINK("https://www.pololu.com/product/1900","https://www.pololu.com/product/1900")</f>
        <v>https://www.pololu.com/product/1900</v>
      </c>
    </row>
    <row r="161" spans="1:8" x14ac:dyDescent="0.35">
      <c r="A161" s="236"/>
      <c r="B161" s="78" t="s">
        <v>148</v>
      </c>
      <c r="C161" s="79" t="s">
        <v>71</v>
      </c>
      <c r="D161" s="80">
        <v>0.69</v>
      </c>
      <c r="E161" s="79">
        <v>1</v>
      </c>
      <c r="F161" s="80">
        <f t="shared" si="7"/>
        <v>0.69</v>
      </c>
      <c r="G161" s="81"/>
      <c r="H161" s="82" t="str">
        <f>HYPERLINK("https://www.pololu.com/product/1901","https://www.pololu.com/product/1901")</f>
        <v>https://www.pololu.com/product/1901</v>
      </c>
    </row>
    <row r="162" spans="1:8" x14ac:dyDescent="0.35">
      <c r="A162" s="236"/>
      <c r="B162" s="78" t="s">
        <v>149</v>
      </c>
      <c r="C162" s="79" t="s">
        <v>71</v>
      </c>
      <c r="D162" s="80">
        <v>0.79</v>
      </c>
      <c r="E162" s="79">
        <v>2</v>
      </c>
      <c r="F162" s="80">
        <f t="shared" si="7"/>
        <v>1.58</v>
      </c>
      <c r="G162" s="81"/>
      <c r="H162" s="82" t="str">
        <f>HYPERLINK("https://www.pololu.com/product/1902","https://www.pololu.com/product/1902")</f>
        <v>https://www.pololu.com/product/1902</v>
      </c>
    </row>
    <row r="163" spans="1:8" x14ac:dyDescent="0.35">
      <c r="A163" s="236"/>
      <c r="B163" s="78" t="s">
        <v>150</v>
      </c>
      <c r="C163" s="79" t="s">
        <v>48</v>
      </c>
      <c r="D163" s="80">
        <v>0.59</v>
      </c>
      <c r="E163" s="79">
        <v>1</v>
      </c>
      <c r="F163" s="80">
        <f t="shared" si="7"/>
        <v>0.59</v>
      </c>
      <c r="G163" s="81"/>
      <c r="H163" s="82" t="str">
        <f>HYPERLINK("https://www.pololu.com/product/1903","https://www.pololu.com/product/1903")</f>
        <v>https://www.pololu.com/product/1903</v>
      </c>
    </row>
    <row r="164" spans="1:8" x14ac:dyDescent="0.35">
      <c r="A164" s="236"/>
      <c r="B164" s="78" t="s">
        <v>521</v>
      </c>
      <c r="C164" s="79" t="s">
        <v>48</v>
      </c>
      <c r="D164" s="80">
        <v>0.69</v>
      </c>
      <c r="E164" s="79">
        <v>1</v>
      </c>
      <c r="F164" s="80">
        <f t="shared" si="7"/>
        <v>0.69</v>
      </c>
      <c r="G164" s="81"/>
      <c r="H164" s="82" t="s">
        <v>520</v>
      </c>
    </row>
    <row r="165" spans="1:8" x14ac:dyDescent="0.35">
      <c r="A165" s="236"/>
      <c r="B165" s="78" t="s">
        <v>151</v>
      </c>
      <c r="C165" s="79" t="s">
        <v>48</v>
      </c>
      <c r="D165" s="80">
        <v>0.89</v>
      </c>
      <c r="E165" s="83">
        <v>1</v>
      </c>
      <c r="F165" s="80">
        <f t="shared" si="7"/>
        <v>0.89</v>
      </c>
      <c r="G165" s="81"/>
      <c r="H165" s="82" t="s">
        <v>152</v>
      </c>
    </row>
    <row r="166" spans="1:8" x14ac:dyDescent="0.35">
      <c r="A166" s="236"/>
      <c r="B166" s="97" t="s">
        <v>153</v>
      </c>
      <c r="C166" s="98"/>
      <c r="D166" s="99">
        <v>6</v>
      </c>
      <c r="E166" s="98">
        <v>2</v>
      </c>
      <c r="F166" s="99">
        <f t="shared" si="7"/>
        <v>12</v>
      </c>
      <c r="G166" s="100"/>
      <c r="H166" s="101" t="str">
        <f>HYPERLINK("http://www.pololu.com/product/1930","http://www.pololu.com/product/1930")</f>
        <v>http://www.pololu.com/product/1930</v>
      </c>
    </row>
    <row r="167" spans="1:8" x14ac:dyDescent="0.35">
      <c r="A167" s="236"/>
      <c r="B167" s="97" t="s">
        <v>154</v>
      </c>
      <c r="C167" s="98"/>
      <c r="D167" s="99">
        <v>8</v>
      </c>
      <c r="E167" s="98">
        <v>1</v>
      </c>
      <c r="F167" s="99">
        <f t="shared" si="7"/>
        <v>8</v>
      </c>
      <c r="G167" s="100"/>
      <c r="H167" s="101" t="str">
        <f>HYPERLINK("http://www.pololu.com/product/1931","http://www.pololu.com/product/1931")</f>
        <v>http://www.pololu.com/product/1931</v>
      </c>
    </row>
    <row r="168" spans="1:8" x14ac:dyDescent="0.35">
      <c r="A168" s="236"/>
      <c r="B168" s="97" t="s">
        <v>155</v>
      </c>
      <c r="C168" s="98"/>
      <c r="D168" s="99">
        <v>1.95</v>
      </c>
      <c r="E168" s="98">
        <v>4</v>
      </c>
      <c r="F168" s="99">
        <f t="shared" si="7"/>
        <v>7.8</v>
      </c>
      <c r="G168" s="100"/>
      <c r="H168" s="101" t="str">
        <f>HYPERLINK("https://www.pololu.com/product/1926","https://www.pololu.com/product/1926")</f>
        <v>https://www.pololu.com/product/1926</v>
      </c>
    </row>
    <row r="169" spans="1:8" x14ac:dyDescent="0.35">
      <c r="A169" s="236"/>
      <c r="B169" s="97" t="s">
        <v>156</v>
      </c>
      <c r="C169" s="98"/>
      <c r="D169" s="99">
        <v>2.95</v>
      </c>
      <c r="E169" s="98">
        <v>4</v>
      </c>
      <c r="F169" s="99">
        <f t="shared" si="7"/>
        <v>11.8</v>
      </c>
      <c r="G169" s="100"/>
      <c r="H169" s="101" t="str">
        <f>HYPERLINK("http://www.pololu.com/product/1927","http://www.pololu.com/product/1927")</f>
        <v>http://www.pololu.com/product/1927</v>
      </c>
    </row>
    <row r="170" spans="1:8" x14ac:dyDescent="0.35">
      <c r="A170" s="236"/>
      <c r="B170" s="211"/>
      <c r="C170" s="212"/>
      <c r="D170" s="213"/>
      <c r="E170" s="212"/>
      <c r="F170" s="213"/>
      <c r="G170" s="214"/>
      <c r="H170" s="215"/>
    </row>
    <row r="171" spans="1:8" x14ac:dyDescent="0.35">
      <c r="A171" s="237"/>
      <c r="B171" s="162" t="s">
        <v>485</v>
      </c>
      <c r="C171" s="163"/>
      <c r="D171" s="199">
        <v>14.65</v>
      </c>
      <c r="E171" s="164">
        <v>2</v>
      </c>
      <c r="F171" s="80">
        <f t="shared" ref="F171:F172" si="8">D171*E171</f>
        <v>29.3</v>
      </c>
      <c r="G171" s="163"/>
      <c r="H171" s="149" t="s">
        <v>486</v>
      </c>
    </row>
    <row r="172" spans="1:8" x14ac:dyDescent="0.35">
      <c r="A172" s="237"/>
      <c r="B172" s="184" t="s">
        <v>602</v>
      </c>
      <c r="C172" s="185" t="s">
        <v>601</v>
      </c>
      <c r="D172" s="223">
        <v>33.25</v>
      </c>
      <c r="E172" s="224">
        <v>0</v>
      </c>
      <c r="F172" s="186">
        <f t="shared" si="8"/>
        <v>0</v>
      </c>
      <c r="G172" s="185"/>
      <c r="H172" s="225" t="s">
        <v>487</v>
      </c>
    </row>
    <row r="173" spans="1:8" x14ac:dyDescent="0.35">
      <c r="A173" s="237"/>
      <c r="B173" s="161"/>
      <c r="C173" s="159"/>
      <c r="D173" s="216"/>
      <c r="E173" s="160"/>
      <c r="F173" s="80"/>
      <c r="G173" s="159"/>
      <c r="H173" s="217"/>
    </row>
    <row r="174" spans="1:8" x14ac:dyDescent="0.35">
      <c r="A174" s="236"/>
      <c r="B174" s="78" t="s">
        <v>574</v>
      </c>
      <c r="C174" s="79" t="s">
        <v>48</v>
      </c>
      <c r="D174" s="80">
        <v>1.4</v>
      </c>
      <c r="E174" s="79">
        <v>5</v>
      </c>
      <c r="F174" s="80">
        <f>D174*E174</f>
        <v>7</v>
      </c>
      <c r="G174" s="81"/>
      <c r="H174" s="82" t="str">
        <f>HYPERLINK("https://www.kjmagnetics.com/proddetail.asp?prod=D21B-N52","https://www.kjmagnetics.com/proddetail.asp?prod=D21B-N52")</f>
        <v>https://www.kjmagnetics.com/proddetail.asp?prod=D21B-N52</v>
      </c>
    </row>
    <row r="175" spans="1:8" x14ac:dyDescent="0.35">
      <c r="A175" s="236"/>
      <c r="B175" s="84"/>
      <c r="C175" s="85"/>
      <c r="D175" s="86"/>
      <c r="E175" s="85"/>
      <c r="F175" s="86"/>
      <c r="G175" s="87"/>
      <c r="H175" s="88"/>
    </row>
    <row r="176" spans="1:8" x14ac:dyDescent="0.35">
      <c r="A176" s="236"/>
      <c r="B176" s="78" t="s">
        <v>157</v>
      </c>
      <c r="C176" s="79"/>
      <c r="D176" s="80">
        <v>23.39</v>
      </c>
      <c r="E176" s="83">
        <v>1</v>
      </c>
      <c r="F176" s="80">
        <f>D176*E176</f>
        <v>23.39</v>
      </c>
      <c r="G176" s="81"/>
      <c r="H176" s="96" t="s">
        <v>158</v>
      </c>
    </row>
    <row r="177" spans="1:15" x14ac:dyDescent="0.35">
      <c r="A177" s="236"/>
      <c r="B177" s="106" t="s">
        <v>159</v>
      </c>
      <c r="C177" s="107"/>
      <c r="D177" s="108">
        <v>19.53</v>
      </c>
      <c r="E177" s="134">
        <v>1</v>
      </c>
      <c r="F177" s="108">
        <f>D177*E177</f>
        <v>19.53</v>
      </c>
      <c r="G177" s="109"/>
      <c r="H177" s="135" t="s">
        <v>160</v>
      </c>
    </row>
    <row r="178" spans="1:15" x14ac:dyDescent="0.35">
      <c r="A178" s="236"/>
      <c r="B178" s="106" t="s">
        <v>527</v>
      </c>
      <c r="C178" s="107"/>
      <c r="D178" s="108">
        <v>18.13</v>
      </c>
      <c r="E178" s="107">
        <v>2</v>
      </c>
      <c r="F178" s="108">
        <f>D178*E178</f>
        <v>36.26</v>
      </c>
      <c r="G178" s="109"/>
      <c r="H178" s="110" t="s">
        <v>161</v>
      </c>
    </row>
    <row r="179" spans="1:15" x14ac:dyDescent="0.35">
      <c r="A179" s="236"/>
      <c r="B179" s="123"/>
      <c r="C179" s="123"/>
      <c r="D179" s="124"/>
      <c r="E179" s="136"/>
      <c r="F179" s="124"/>
      <c r="G179" s="125"/>
      <c r="H179" s="137"/>
    </row>
    <row r="180" spans="1:15" x14ac:dyDescent="0.35">
      <c r="A180" s="236"/>
      <c r="B180" s="126"/>
      <c r="C180" s="126"/>
      <c r="D180" s="127"/>
      <c r="E180" s="126"/>
      <c r="F180" s="127"/>
      <c r="G180" s="128">
        <f>SUM(F128:F178)</f>
        <v>6002.3000000000011</v>
      </c>
      <c r="H180" s="129"/>
    </row>
    <row r="181" spans="1:15" x14ac:dyDescent="0.35">
      <c r="A181" s="39"/>
      <c r="B181" s="39"/>
      <c r="C181" s="39"/>
      <c r="D181" s="34"/>
      <c r="E181" s="39"/>
      <c r="F181" s="34"/>
      <c r="G181" s="40"/>
      <c r="H181" s="39"/>
    </row>
    <row r="182" spans="1:15" x14ac:dyDescent="0.35">
      <c r="A182" s="39"/>
      <c r="B182" s="39"/>
      <c r="C182" s="39"/>
      <c r="D182" s="34"/>
      <c r="E182" s="39"/>
      <c r="F182" s="34"/>
      <c r="G182" s="40"/>
      <c r="H182" s="39"/>
    </row>
    <row r="183" spans="1:15" ht="14.5" customHeight="1" x14ac:dyDescent="0.35">
      <c r="A183" s="237" t="s">
        <v>162</v>
      </c>
      <c r="B183" s="218" t="s">
        <v>522</v>
      </c>
      <c r="C183" s="163" t="s">
        <v>523</v>
      </c>
      <c r="D183" s="199">
        <v>108.99</v>
      </c>
      <c r="E183" s="164">
        <v>1</v>
      </c>
      <c r="F183" s="108">
        <f t="shared" ref="F183:F194" si="9">D183*E183</f>
        <v>108.99</v>
      </c>
      <c r="G183" s="163"/>
      <c r="H183" s="165" t="s">
        <v>411</v>
      </c>
      <c r="I183" s="27"/>
      <c r="J183" s="27"/>
      <c r="K183" s="43"/>
      <c r="L183" s="27"/>
      <c r="M183" s="43"/>
      <c r="N183" s="43"/>
      <c r="O183" s="44"/>
    </row>
    <row r="184" spans="1:15" x14ac:dyDescent="0.35">
      <c r="A184" s="237"/>
      <c r="B184" s="162" t="s">
        <v>163</v>
      </c>
      <c r="C184" s="163" t="s">
        <v>422</v>
      </c>
      <c r="D184" s="199">
        <v>304.99</v>
      </c>
      <c r="E184" s="164">
        <v>1</v>
      </c>
      <c r="F184" s="108">
        <f t="shared" si="9"/>
        <v>304.99</v>
      </c>
      <c r="G184" s="163"/>
      <c r="H184" s="165" t="s">
        <v>412</v>
      </c>
      <c r="I184" s="27"/>
      <c r="J184" s="27"/>
      <c r="K184" s="45"/>
      <c r="L184" s="27"/>
      <c r="M184" s="43"/>
      <c r="N184" s="43"/>
      <c r="O184" s="46"/>
    </row>
    <row r="185" spans="1:15" x14ac:dyDescent="0.35">
      <c r="A185" s="237"/>
      <c r="B185" s="162" t="s">
        <v>413</v>
      </c>
      <c r="C185" s="163"/>
      <c r="D185" s="199">
        <v>157.99</v>
      </c>
      <c r="E185" s="164">
        <v>1</v>
      </c>
      <c r="F185" s="108">
        <f t="shared" si="9"/>
        <v>157.99</v>
      </c>
      <c r="G185" s="163"/>
      <c r="H185" s="165" t="s">
        <v>414</v>
      </c>
      <c r="I185" s="27"/>
      <c r="J185" s="27"/>
      <c r="K185" s="43"/>
      <c r="L185" s="27"/>
      <c r="M185" s="43"/>
      <c r="N185" s="43"/>
      <c r="O185" s="44"/>
    </row>
    <row r="186" spans="1:15" x14ac:dyDescent="0.35">
      <c r="A186" s="237"/>
      <c r="B186" s="162" t="s">
        <v>164</v>
      </c>
      <c r="C186" s="163"/>
      <c r="D186" s="199">
        <v>309.99</v>
      </c>
      <c r="E186" s="164">
        <v>1</v>
      </c>
      <c r="F186" s="108">
        <f t="shared" si="9"/>
        <v>309.99</v>
      </c>
      <c r="G186" s="163"/>
      <c r="H186" s="166" t="s">
        <v>165</v>
      </c>
      <c r="I186" s="27"/>
      <c r="J186" s="27"/>
      <c r="K186" s="43"/>
      <c r="L186" s="27"/>
      <c r="M186" s="43"/>
      <c r="N186" s="43"/>
      <c r="O186" s="44"/>
    </row>
    <row r="187" spans="1:15" x14ac:dyDescent="0.35">
      <c r="A187" s="237"/>
      <c r="B187" s="162" t="s">
        <v>415</v>
      </c>
      <c r="C187" s="163"/>
      <c r="D187" s="199">
        <v>448</v>
      </c>
      <c r="E187" s="164">
        <v>1</v>
      </c>
      <c r="F187" s="108">
        <f t="shared" si="9"/>
        <v>448</v>
      </c>
      <c r="G187" s="163"/>
      <c r="H187" s="166" t="s">
        <v>416</v>
      </c>
      <c r="I187" s="27"/>
      <c r="J187" s="27"/>
      <c r="K187" s="43"/>
      <c r="L187" s="27"/>
      <c r="M187" s="43"/>
      <c r="N187" s="43"/>
      <c r="O187" s="44"/>
    </row>
    <row r="188" spans="1:15" x14ac:dyDescent="0.35">
      <c r="A188" s="236"/>
      <c r="B188" s="154" t="s">
        <v>168</v>
      </c>
      <c r="C188" s="155" t="s">
        <v>420</v>
      </c>
      <c r="D188" s="156">
        <v>39.19</v>
      </c>
      <c r="E188" s="155">
        <v>1</v>
      </c>
      <c r="F188" s="156">
        <f>D188*E188</f>
        <v>39.19</v>
      </c>
      <c r="G188" s="157"/>
      <c r="H188" s="158" t="str">
        <f>HYPERLINK("http://www.newegg.com/Product/Product.aspx?Item=N82E16835608029","http://www.newegg.com/Product/Product.aspx?Item=N82E16835608029")</f>
        <v>http://www.newegg.com/Product/Product.aspx?Item=N82E16835608029</v>
      </c>
      <c r="I188" s="27"/>
      <c r="J188" s="27"/>
      <c r="K188" s="43"/>
      <c r="L188" s="27"/>
      <c r="M188" s="43"/>
      <c r="N188" s="43"/>
      <c r="O188" s="44"/>
    </row>
    <row r="189" spans="1:15" x14ac:dyDescent="0.35">
      <c r="A189" s="236"/>
      <c r="B189" s="106" t="s">
        <v>418</v>
      </c>
      <c r="C189" s="107" t="s">
        <v>421</v>
      </c>
      <c r="D189" s="108">
        <v>7.95</v>
      </c>
      <c r="E189" s="107">
        <v>1</v>
      </c>
      <c r="F189" s="108">
        <f t="shared" si="9"/>
        <v>7.95</v>
      </c>
      <c r="G189" s="109"/>
      <c r="H189" s="152" t="s">
        <v>419</v>
      </c>
      <c r="I189" s="27"/>
      <c r="J189" s="27"/>
      <c r="K189" s="43"/>
      <c r="L189" s="27"/>
      <c r="M189" s="43"/>
      <c r="N189" s="43"/>
      <c r="O189" s="44"/>
    </row>
    <row r="190" spans="1:15" x14ac:dyDescent="0.35">
      <c r="A190" s="236"/>
      <c r="B190" s="106" t="s">
        <v>166</v>
      </c>
      <c r="C190" s="107"/>
      <c r="D190" s="108">
        <v>14.12</v>
      </c>
      <c r="E190" s="107">
        <v>1</v>
      </c>
      <c r="F190" s="108">
        <f t="shared" si="9"/>
        <v>14.12</v>
      </c>
      <c r="G190" s="109"/>
      <c r="H190" s="135" t="s">
        <v>167</v>
      </c>
      <c r="I190" s="27"/>
      <c r="J190" s="27"/>
      <c r="K190" s="43"/>
      <c r="L190" s="27"/>
      <c r="M190" s="43"/>
      <c r="N190" s="43"/>
      <c r="O190" s="44"/>
    </row>
    <row r="191" spans="1:15" x14ac:dyDescent="0.35">
      <c r="A191" s="236"/>
      <c r="B191" s="106" t="s">
        <v>423</v>
      </c>
      <c r="C191" s="107"/>
      <c r="D191" s="108">
        <v>8.99</v>
      </c>
      <c r="E191" s="107">
        <v>1</v>
      </c>
      <c r="F191" s="108">
        <f t="shared" si="9"/>
        <v>8.99</v>
      </c>
      <c r="G191" s="109"/>
      <c r="H191" s="135" t="s">
        <v>424</v>
      </c>
      <c r="I191" s="27"/>
      <c r="J191" s="27"/>
      <c r="K191" s="43"/>
      <c r="L191" s="27"/>
      <c r="M191" s="43"/>
      <c r="N191" s="43"/>
      <c r="O191" s="44"/>
    </row>
    <row r="192" spans="1:15" x14ac:dyDescent="0.35">
      <c r="A192" s="236"/>
      <c r="B192" s="106" t="s">
        <v>169</v>
      </c>
      <c r="C192" s="107"/>
      <c r="D192" s="108">
        <v>19.989999999999998</v>
      </c>
      <c r="E192" s="107">
        <v>1</v>
      </c>
      <c r="F192" s="108">
        <f t="shared" si="9"/>
        <v>19.989999999999998</v>
      </c>
      <c r="G192" s="109"/>
      <c r="H192" s="135" t="str">
        <f>HYPERLINK("http://www.newegg.com/Product/Product.aspx?Item=N82E16826104402","http://www.newegg.com/Product/Product.aspx?Item=N82E16826104402")</f>
        <v>http://www.newegg.com/Product/Product.aspx?Item=N82E16826104402</v>
      </c>
    </row>
    <row r="193" spans="1:8" x14ac:dyDescent="0.35">
      <c r="A193" s="236"/>
      <c r="B193" s="106" t="s">
        <v>597</v>
      </c>
      <c r="C193" s="107"/>
      <c r="D193" s="108">
        <v>2.29</v>
      </c>
      <c r="E193" s="134">
        <v>1</v>
      </c>
      <c r="F193" s="108">
        <f t="shared" si="9"/>
        <v>2.29</v>
      </c>
      <c r="G193" s="109"/>
      <c r="H193" s="135" t="s">
        <v>417</v>
      </c>
    </row>
    <row r="194" spans="1:8" x14ac:dyDescent="0.35">
      <c r="A194" s="236"/>
      <c r="B194" s="138" t="s">
        <v>170</v>
      </c>
      <c r="C194" s="134"/>
      <c r="D194" s="139">
        <v>5.99</v>
      </c>
      <c r="E194" s="134">
        <v>4</v>
      </c>
      <c r="F194" s="108">
        <f t="shared" si="9"/>
        <v>23.96</v>
      </c>
      <c r="G194" s="134"/>
      <c r="H194" s="135" t="s">
        <v>171</v>
      </c>
    </row>
    <row r="195" spans="1:8" ht="15.5" x14ac:dyDescent="0.35">
      <c r="A195" s="236"/>
      <c r="B195" s="28" t="s">
        <v>396</v>
      </c>
      <c r="C195" s="29"/>
      <c r="D195" s="52">
        <v>24.99</v>
      </c>
      <c r="E195" s="53">
        <v>1</v>
      </c>
      <c r="F195" s="52">
        <f>D195*E195</f>
        <v>24.99</v>
      </c>
      <c r="G195" s="54"/>
      <c r="H195" s="55" t="s">
        <v>395</v>
      </c>
    </row>
    <row r="196" spans="1:8" x14ac:dyDescent="0.35">
      <c r="A196" s="236"/>
      <c r="B196" s="56" t="s">
        <v>239</v>
      </c>
      <c r="C196" s="143"/>
      <c r="D196" s="139">
        <v>34.19</v>
      </c>
      <c r="E196" s="143">
        <v>1</v>
      </c>
      <c r="F196" s="139">
        <f>D196*E196</f>
        <v>34.19</v>
      </c>
      <c r="G196" s="144"/>
      <c r="H196" s="135" t="s">
        <v>470</v>
      </c>
    </row>
    <row r="197" spans="1:8" x14ac:dyDescent="0.35">
      <c r="A197" s="236"/>
      <c r="B197" s="56" t="s">
        <v>595</v>
      </c>
      <c r="C197" s="143" t="s">
        <v>596</v>
      </c>
      <c r="D197" s="139">
        <v>329</v>
      </c>
      <c r="E197" s="143">
        <v>1</v>
      </c>
      <c r="F197" s="139">
        <f>D197*E197</f>
        <v>329</v>
      </c>
      <c r="G197" s="144"/>
      <c r="H197" s="150" t="s">
        <v>394</v>
      </c>
    </row>
    <row r="198" spans="1:8" x14ac:dyDescent="0.35">
      <c r="A198" s="236"/>
      <c r="B198" s="56"/>
      <c r="C198" s="143"/>
      <c r="D198" s="139"/>
      <c r="E198" s="143"/>
      <c r="F198" s="139"/>
      <c r="G198" s="144"/>
      <c r="H198" s="150"/>
    </row>
    <row r="199" spans="1:8" x14ac:dyDescent="0.35">
      <c r="A199" s="236"/>
      <c r="B199" s="106" t="s">
        <v>172</v>
      </c>
      <c r="C199" s="107"/>
      <c r="D199" s="108">
        <v>20</v>
      </c>
      <c r="E199" s="107">
        <v>1</v>
      </c>
      <c r="F199" s="108">
        <f>D199*E199</f>
        <v>20</v>
      </c>
      <c r="G199" s="109"/>
      <c r="H199" s="110" t="str">
        <f>HYPERLINK("http://www.mini-box.com/Y-PWR-Hot-Swap-Load-Sharing-Controller","http://www.mini-box.com/Y-PWR-Hot-Swap-Load-Sharing-Controller")</f>
        <v>http://www.mini-box.com/Y-PWR-Hot-Swap-Load-Sharing-Controller</v>
      </c>
    </row>
    <row r="200" spans="1:8" x14ac:dyDescent="0.35">
      <c r="A200" s="236"/>
      <c r="B200" s="106" t="s">
        <v>173</v>
      </c>
      <c r="C200" s="107"/>
      <c r="D200" s="108">
        <v>90</v>
      </c>
      <c r="E200" s="107">
        <v>1</v>
      </c>
      <c r="F200" s="108">
        <f>D200*E200</f>
        <v>90</v>
      </c>
      <c r="G200" s="109"/>
      <c r="H200" s="110" t="str">
        <f>HYPERLINK("http://www.mini-box.com/M4-ATX","http://www.mini-box.com/M4-ATX")</f>
        <v>http://www.mini-box.com/M4-ATX</v>
      </c>
    </row>
    <row r="201" spans="1:8" x14ac:dyDescent="0.35">
      <c r="A201" s="236"/>
      <c r="B201" s="84"/>
      <c r="C201" s="85"/>
      <c r="D201" s="86"/>
      <c r="E201" s="85"/>
      <c r="F201" s="86"/>
      <c r="G201" s="87"/>
      <c r="H201" s="88"/>
    </row>
    <row r="202" spans="1:8" x14ac:dyDescent="0.35">
      <c r="A202" s="236"/>
      <c r="B202" s="78" t="s">
        <v>174</v>
      </c>
      <c r="C202" s="79"/>
      <c r="D202" s="80">
        <v>19.93</v>
      </c>
      <c r="E202" s="83">
        <v>1</v>
      </c>
      <c r="F202" s="80">
        <f t="shared" ref="F202:F244" si="10">D202*E202</f>
        <v>19.93</v>
      </c>
      <c r="G202" s="81"/>
      <c r="H202" s="82" t="s">
        <v>175</v>
      </c>
    </row>
    <row r="203" spans="1:8" x14ac:dyDescent="0.35">
      <c r="A203" s="236"/>
      <c r="B203" s="78" t="s">
        <v>178</v>
      </c>
      <c r="C203" s="79"/>
      <c r="D203" s="80">
        <v>7.48</v>
      </c>
      <c r="E203" s="79">
        <v>2</v>
      </c>
      <c r="F203" s="80">
        <f>D203*E203</f>
        <v>14.96</v>
      </c>
      <c r="G203" s="81"/>
      <c r="H203" s="82" t="s">
        <v>179</v>
      </c>
    </row>
    <row r="204" spans="1:8" x14ac:dyDescent="0.35">
      <c r="A204" s="236"/>
      <c r="B204" s="78" t="s">
        <v>176</v>
      </c>
      <c r="C204" s="79"/>
      <c r="D204" s="80">
        <v>3.95</v>
      </c>
      <c r="E204" s="83">
        <v>2</v>
      </c>
      <c r="F204" s="80">
        <f t="shared" si="10"/>
        <v>7.9</v>
      </c>
      <c r="G204" s="81"/>
      <c r="H204" s="82" t="s">
        <v>177</v>
      </c>
    </row>
    <row r="205" spans="1:8" x14ac:dyDescent="0.35">
      <c r="A205" s="236"/>
      <c r="B205" s="184" t="s">
        <v>599</v>
      </c>
      <c r="C205" s="185" t="s">
        <v>600</v>
      </c>
      <c r="D205" s="186">
        <v>7.01</v>
      </c>
      <c r="E205" s="185">
        <v>0</v>
      </c>
      <c r="F205" s="186">
        <f t="shared" si="10"/>
        <v>0</v>
      </c>
      <c r="G205" s="187"/>
      <c r="H205" s="188" t="s">
        <v>494</v>
      </c>
    </row>
    <row r="206" spans="1:8" x14ac:dyDescent="0.35">
      <c r="A206" s="236"/>
      <c r="B206" s="78" t="s">
        <v>180</v>
      </c>
      <c r="C206" s="79"/>
      <c r="D206" s="80">
        <v>0.32</v>
      </c>
      <c r="E206" s="79">
        <v>10</v>
      </c>
      <c r="F206" s="80">
        <f t="shared" si="10"/>
        <v>3.2</v>
      </c>
      <c r="G206" s="81"/>
      <c r="H206" s="82" t="s">
        <v>181</v>
      </c>
    </row>
    <row r="207" spans="1:8" x14ac:dyDescent="0.35">
      <c r="A207" s="236"/>
      <c r="B207" s="78" t="s">
        <v>509</v>
      </c>
      <c r="C207" s="79"/>
      <c r="D207" s="80">
        <v>0.04</v>
      </c>
      <c r="E207" s="79">
        <v>10</v>
      </c>
      <c r="F207" s="80">
        <f t="shared" si="10"/>
        <v>0.4</v>
      </c>
      <c r="G207" s="81"/>
      <c r="H207" s="82" t="s">
        <v>182</v>
      </c>
    </row>
    <row r="208" spans="1:8" x14ac:dyDescent="0.35">
      <c r="A208" s="236"/>
      <c r="B208" s="78" t="s">
        <v>549</v>
      </c>
      <c r="C208" s="79"/>
      <c r="D208" s="80">
        <v>0.56999999999999995</v>
      </c>
      <c r="E208" s="79">
        <v>10</v>
      </c>
      <c r="F208" s="80">
        <f t="shared" si="10"/>
        <v>5.6999999999999993</v>
      </c>
      <c r="G208" s="81"/>
      <c r="H208" s="82" t="s">
        <v>548</v>
      </c>
    </row>
    <row r="209" spans="1:8" x14ac:dyDescent="0.35">
      <c r="A209" s="236"/>
      <c r="B209" s="78" t="s">
        <v>604</v>
      </c>
      <c r="C209" s="79"/>
      <c r="D209" s="80">
        <v>0.04</v>
      </c>
      <c r="E209" s="79">
        <v>10</v>
      </c>
      <c r="F209" s="80">
        <f t="shared" si="10"/>
        <v>0.4</v>
      </c>
      <c r="G209" s="81"/>
      <c r="H209" s="82" t="s">
        <v>603</v>
      </c>
    </row>
    <row r="210" spans="1:8" x14ac:dyDescent="0.35">
      <c r="A210" s="236"/>
      <c r="B210" s="78" t="s">
        <v>605</v>
      </c>
      <c r="C210" s="79"/>
      <c r="D210" s="80">
        <v>0.04</v>
      </c>
      <c r="E210" s="79">
        <v>10</v>
      </c>
      <c r="F210" s="80">
        <f t="shared" si="10"/>
        <v>0.4</v>
      </c>
      <c r="G210" s="81"/>
      <c r="H210" s="82" t="s">
        <v>606</v>
      </c>
    </row>
    <row r="211" spans="1:8" x14ac:dyDescent="0.35">
      <c r="A211" s="236"/>
      <c r="B211" s="78" t="s">
        <v>508</v>
      </c>
      <c r="C211" s="79"/>
      <c r="D211" s="80">
        <v>2.8799999999999999E-2</v>
      </c>
      <c r="E211" s="79">
        <v>25</v>
      </c>
      <c r="F211" s="80">
        <f t="shared" si="10"/>
        <v>0.72</v>
      </c>
      <c r="G211" s="81"/>
      <c r="H211" s="82" t="s">
        <v>510</v>
      </c>
    </row>
    <row r="212" spans="1:8" x14ac:dyDescent="0.35">
      <c r="A212" s="236"/>
      <c r="B212" s="78" t="s">
        <v>183</v>
      </c>
      <c r="C212" s="79"/>
      <c r="D212" s="80">
        <v>1.67</v>
      </c>
      <c r="E212" s="79">
        <v>10</v>
      </c>
      <c r="F212" s="80">
        <f t="shared" si="10"/>
        <v>16.7</v>
      </c>
      <c r="G212" s="81"/>
      <c r="H212" s="82" t="s">
        <v>184</v>
      </c>
    </row>
    <row r="213" spans="1:8" x14ac:dyDescent="0.35">
      <c r="A213" s="236"/>
      <c r="B213" s="78" t="s">
        <v>185</v>
      </c>
      <c r="C213" s="79"/>
      <c r="D213" s="80">
        <v>37.4</v>
      </c>
      <c r="E213" s="79">
        <v>1</v>
      </c>
      <c r="F213" s="80">
        <f t="shared" si="10"/>
        <v>37.4</v>
      </c>
      <c r="G213" s="81"/>
      <c r="H213" s="82" t="s">
        <v>186</v>
      </c>
    </row>
    <row r="214" spans="1:8" x14ac:dyDescent="0.35">
      <c r="A214" s="236"/>
      <c r="B214" s="78" t="s">
        <v>187</v>
      </c>
      <c r="C214" s="79"/>
      <c r="D214" s="80">
        <v>14.95</v>
      </c>
      <c r="E214" s="83">
        <v>1</v>
      </c>
      <c r="F214" s="80">
        <f t="shared" si="10"/>
        <v>14.95</v>
      </c>
      <c r="G214" s="81"/>
      <c r="H214" s="82" t="s">
        <v>188</v>
      </c>
    </row>
    <row r="215" spans="1:8" x14ac:dyDescent="0.35">
      <c r="A215" s="236"/>
      <c r="B215" s="78" t="s">
        <v>573</v>
      </c>
      <c r="C215" s="79"/>
      <c r="D215" s="80">
        <v>16.54</v>
      </c>
      <c r="E215" s="83">
        <v>2</v>
      </c>
      <c r="F215" s="80">
        <f t="shared" si="10"/>
        <v>33.08</v>
      </c>
      <c r="G215" s="81"/>
      <c r="H215" s="82" t="s">
        <v>189</v>
      </c>
    </row>
    <row r="216" spans="1:8" ht="13.75" customHeight="1" x14ac:dyDescent="0.35">
      <c r="A216" s="236"/>
      <c r="B216" s="238" t="s">
        <v>190</v>
      </c>
      <c r="C216" s="238"/>
      <c r="D216" s="80">
        <v>33.35</v>
      </c>
      <c r="E216" s="83">
        <v>1</v>
      </c>
      <c r="F216" s="80">
        <f t="shared" si="10"/>
        <v>33.35</v>
      </c>
      <c r="G216" s="81"/>
      <c r="H216" s="82" t="s">
        <v>191</v>
      </c>
    </row>
    <row r="217" spans="1:8" x14ac:dyDescent="0.35">
      <c r="A217" s="236"/>
      <c r="B217" s="106" t="s">
        <v>192</v>
      </c>
      <c r="C217" s="107"/>
      <c r="D217" s="108">
        <v>1.597</v>
      </c>
      <c r="E217" s="107">
        <v>2</v>
      </c>
      <c r="F217" s="108">
        <f t="shared" si="10"/>
        <v>3.194</v>
      </c>
      <c r="G217" s="109"/>
      <c r="H217" s="110" t="str">
        <f>HYPERLINK("http://www.digikey.com/product-detail/en/WMG80M/1053-1402-ND/2621308","http://www.digikey.com/product-detail/en/WMG80M/1053-1402-ND/2621308")</f>
        <v>http://www.digikey.com/product-detail/en/WMG80M/1053-1402-ND/2621308</v>
      </c>
    </row>
    <row r="218" spans="1:8" x14ac:dyDescent="0.35">
      <c r="A218" s="236"/>
      <c r="B218" s="106" t="s">
        <v>193</v>
      </c>
      <c r="C218" s="107"/>
      <c r="D218" s="108">
        <v>8.31</v>
      </c>
      <c r="E218" s="134">
        <v>2</v>
      </c>
      <c r="F218" s="108">
        <f t="shared" si="10"/>
        <v>16.62</v>
      </c>
      <c r="G218" s="109"/>
      <c r="H218" s="110" t="s">
        <v>194</v>
      </c>
    </row>
    <row r="219" spans="1:8" x14ac:dyDescent="0.35">
      <c r="A219" s="236"/>
      <c r="B219" s="106" t="s">
        <v>195</v>
      </c>
      <c r="C219" s="107"/>
      <c r="D219" s="108">
        <v>1.76</v>
      </c>
      <c r="E219" s="134">
        <v>2</v>
      </c>
      <c r="F219" s="108">
        <f t="shared" si="10"/>
        <v>3.52</v>
      </c>
      <c r="G219" s="109"/>
      <c r="H219" s="110" t="s">
        <v>196</v>
      </c>
    </row>
    <row r="220" spans="1:8" x14ac:dyDescent="0.35">
      <c r="A220" s="236"/>
      <c r="B220" s="106" t="s">
        <v>197</v>
      </c>
      <c r="C220" s="107"/>
      <c r="D220" s="108">
        <v>26</v>
      </c>
      <c r="E220" s="107">
        <v>1</v>
      </c>
      <c r="F220" s="108">
        <f t="shared" si="10"/>
        <v>26</v>
      </c>
      <c r="G220" s="109"/>
      <c r="H220" s="110" t="s">
        <v>198</v>
      </c>
    </row>
    <row r="221" spans="1:8" x14ac:dyDescent="0.35">
      <c r="A221" s="236"/>
      <c r="B221" s="106" t="s">
        <v>199</v>
      </c>
      <c r="C221" s="107"/>
      <c r="D221" s="108">
        <v>24.64</v>
      </c>
      <c r="E221" s="107">
        <v>2</v>
      </c>
      <c r="F221" s="108">
        <f t="shared" si="10"/>
        <v>49.28</v>
      </c>
      <c r="G221" s="109"/>
      <c r="H221" s="110" t="s">
        <v>200</v>
      </c>
    </row>
    <row r="222" spans="1:8" x14ac:dyDescent="0.35">
      <c r="A222" s="236"/>
      <c r="B222" s="106" t="s">
        <v>201</v>
      </c>
      <c r="C222" s="107"/>
      <c r="D222" s="108">
        <v>12.81</v>
      </c>
      <c r="E222" s="107">
        <v>1</v>
      </c>
      <c r="F222" s="108">
        <f t="shared" si="10"/>
        <v>12.81</v>
      </c>
      <c r="G222" s="109"/>
      <c r="H222" s="110" t="s">
        <v>202</v>
      </c>
    </row>
    <row r="223" spans="1:8" x14ac:dyDescent="0.35">
      <c r="A223" s="236"/>
      <c r="B223" s="106" t="s">
        <v>552</v>
      </c>
      <c r="C223" s="107"/>
      <c r="D223" s="108">
        <v>39</v>
      </c>
      <c r="E223" s="134">
        <v>2</v>
      </c>
      <c r="F223" s="108">
        <f t="shared" si="10"/>
        <v>78</v>
      </c>
      <c r="G223" s="109"/>
      <c r="H223" s="110" t="s">
        <v>203</v>
      </c>
    </row>
    <row r="224" spans="1:8" x14ac:dyDescent="0.35">
      <c r="A224" s="236"/>
      <c r="B224" s="106" t="s">
        <v>204</v>
      </c>
      <c r="C224" s="107"/>
      <c r="D224" s="108">
        <v>24.99</v>
      </c>
      <c r="E224" s="134">
        <v>2</v>
      </c>
      <c r="F224" s="108">
        <f t="shared" si="10"/>
        <v>49.98</v>
      </c>
      <c r="G224" s="109"/>
      <c r="H224" s="110" t="s">
        <v>205</v>
      </c>
    </row>
    <row r="225" spans="1:8" x14ac:dyDescent="0.35">
      <c r="A225" s="236"/>
      <c r="B225" s="106" t="s">
        <v>553</v>
      </c>
      <c r="C225" s="107"/>
      <c r="D225" s="108">
        <v>20</v>
      </c>
      <c r="E225" s="134">
        <v>1</v>
      </c>
      <c r="F225" s="108">
        <f t="shared" si="10"/>
        <v>20</v>
      </c>
      <c r="G225" s="109"/>
      <c r="H225" s="110" t="s">
        <v>206</v>
      </c>
    </row>
    <row r="226" spans="1:8" x14ac:dyDescent="0.35">
      <c r="A226" s="236"/>
      <c r="B226" s="106" t="s">
        <v>207</v>
      </c>
      <c r="C226" s="107"/>
      <c r="D226" s="108">
        <v>9</v>
      </c>
      <c r="E226" s="134">
        <v>1</v>
      </c>
      <c r="F226" s="108">
        <f t="shared" si="10"/>
        <v>9</v>
      </c>
      <c r="G226" s="109"/>
      <c r="H226" s="110" t="s">
        <v>208</v>
      </c>
    </row>
    <row r="227" spans="1:8" x14ac:dyDescent="0.35">
      <c r="A227" s="236"/>
      <c r="B227" s="106" t="s">
        <v>572</v>
      </c>
      <c r="C227" s="107"/>
      <c r="D227" s="108">
        <v>10</v>
      </c>
      <c r="E227" s="134">
        <v>1</v>
      </c>
      <c r="F227" s="108">
        <f t="shared" si="10"/>
        <v>10</v>
      </c>
      <c r="G227" s="109"/>
      <c r="H227" s="110" t="s">
        <v>209</v>
      </c>
    </row>
    <row r="228" spans="1:8" x14ac:dyDescent="0.35">
      <c r="A228" s="236"/>
      <c r="B228" s="106" t="s">
        <v>210</v>
      </c>
      <c r="C228" s="107"/>
      <c r="D228" s="108">
        <v>13.23</v>
      </c>
      <c r="E228" s="134">
        <v>1</v>
      </c>
      <c r="F228" s="108">
        <f t="shared" si="10"/>
        <v>13.23</v>
      </c>
      <c r="G228" s="109"/>
      <c r="H228" s="141" t="s">
        <v>211</v>
      </c>
    </row>
    <row r="229" spans="1:8" x14ac:dyDescent="0.35">
      <c r="A229" s="236"/>
      <c r="B229" s="106" t="s">
        <v>212</v>
      </c>
      <c r="C229" s="107"/>
      <c r="D229" s="108">
        <v>11.53</v>
      </c>
      <c r="E229" s="134">
        <v>1</v>
      </c>
      <c r="F229" s="108">
        <f t="shared" si="10"/>
        <v>11.53</v>
      </c>
      <c r="G229" s="109"/>
      <c r="H229" s="110" t="s">
        <v>213</v>
      </c>
    </row>
    <row r="230" spans="1:8" x14ac:dyDescent="0.35">
      <c r="A230" s="236"/>
      <c r="B230" s="106" t="s">
        <v>214</v>
      </c>
      <c r="C230" s="107"/>
      <c r="D230" s="108">
        <v>3.26</v>
      </c>
      <c r="E230" s="134">
        <v>1</v>
      </c>
      <c r="F230" s="108">
        <f t="shared" si="10"/>
        <v>3.26</v>
      </c>
      <c r="G230" s="109"/>
      <c r="H230" s="151" t="s">
        <v>410</v>
      </c>
    </row>
    <row r="231" spans="1:8" x14ac:dyDescent="0.35">
      <c r="A231" s="236"/>
      <c r="B231" s="106" t="s">
        <v>571</v>
      </c>
      <c r="C231" s="107"/>
      <c r="D231" s="108">
        <v>16.940000000000001</v>
      </c>
      <c r="E231" s="134">
        <v>2</v>
      </c>
      <c r="F231" s="108">
        <f t="shared" si="10"/>
        <v>33.880000000000003</v>
      </c>
      <c r="G231" s="109"/>
      <c r="H231" s="110" t="s">
        <v>215</v>
      </c>
    </row>
    <row r="232" spans="1:8" x14ac:dyDescent="0.35">
      <c r="A232" s="236"/>
      <c r="B232" s="106" t="s">
        <v>216</v>
      </c>
      <c r="C232" s="107"/>
      <c r="D232" s="108">
        <v>0.89</v>
      </c>
      <c r="E232" s="134">
        <v>5</v>
      </c>
      <c r="F232" s="108">
        <f t="shared" si="10"/>
        <v>4.45</v>
      </c>
      <c r="G232" s="109"/>
      <c r="H232" s="110" t="s">
        <v>217</v>
      </c>
    </row>
    <row r="233" spans="1:8" x14ac:dyDescent="0.35">
      <c r="A233" s="236"/>
      <c r="B233" s="106" t="s">
        <v>218</v>
      </c>
      <c r="C233" s="107"/>
      <c r="D233" s="108">
        <v>0.1138</v>
      </c>
      <c r="E233" s="134">
        <v>25</v>
      </c>
      <c r="F233" s="108">
        <f t="shared" si="10"/>
        <v>2.8449999999999998</v>
      </c>
      <c r="G233" s="109"/>
      <c r="H233" s="110" t="s">
        <v>219</v>
      </c>
    </row>
    <row r="234" spans="1:8" x14ac:dyDescent="0.35">
      <c r="A234" s="236"/>
      <c r="B234" s="106" t="s">
        <v>220</v>
      </c>
      <c r="C234" s="107"/>
      <c r="D234" s="108">
        <v>1.58</v>
      </c>
      <c r="E234" s="134">
        <v>5</v>
      </c>
      <c r="F234" s="108">
        <f t="shared" si="10"/>
        <v>7.9</v>
      </c>
      <c r="G234" s="109"/>
      <c r="H234" s="110" t="s">
        <v>221</v>
      </c>
    </row>
    <row r="235" spans="1:8" x14ac:dyDescent="0.35">
      <c r="A235" s="236"/>
      <c r="B235" s="106" t="s">
        <v>222</v>
      </c>
      <c r="C235" s="107"/>
      <c r="D235" s="108">
        <v>0.59</v>
      </c>
      <c r="E235" s="134">
        <v>5</v>
      </c>
      <c r="F235" s="108">
        <f t="shared" si="10"/>
        <v>2.9499999999999997</v>
      </c>
      <c r="G235" s="109"/>
      <c r="H235" s="110" t="s">
        <v>575</v>
      </c>
    </row>
    <row r="236" spans="1:8" x14ac:dyDescent="0.35">
      <c r="A236" s="236"/>
      <c r="B236" s="106" t="s">
        <v>223</v>
      </c>
      <c r="C236" s="107"/>
      <c r="D236" s="108">
        <v>0.152</v>
      </c>
      <c r="E236" s="134">
        <v>10</v>
      </c>
      <c r="F236" s="108">
        <f t="shared" si="10"/>
        <v>1.52</v>
      </c>
      <c r="G236" s="109"/>
      <c r="H236" s="110" t="s">
        <v>224</v>
      </c>
    </row>
    <row r="237" spans="1:8" x14ac:dyDescent="0.35">
      <c r="A237" s="236"/>
      <c r="B237" s="106" t="s">
        <v>399</v>
      </c>
      <c r="C237" s="107" t="s">
        <v>537</v>
      </c>
      <c r="D237" s="108">
        <v>20.170000000000002</v>
      </c>
      <c r="E237" s="134">
        <v>1</v>
      </c>
      <c r="F237" s="108">
        <f t="shared" si="10"/>
        <v>20.170000000000002</v>
      </c>
      <c r="G237" s="109"/>
      <c r="H237" s="110" t="s">
        <v>400</v>
      </c>
    </row>
    <row r="238" spans="1:8" x14ac:dyDescent="0.35">
      <c r="A238" s="236"/>
      <c r="B238" s="106" t="s">
        <v>401</v>
      </c>
      <c r="C238" s="107" t="s">
        <v>537</v>
      </c>
      <c r="D238" s="108">
        <v>20.350000000000001</v>
      </c>
      <c r="E238" s="134">
        <v>1</v>
      </c>
      <c r="F238" s="108">
        <f t="shared" si="10"/>
        <v>20.350000000000001</v>
      </c>
      <c r="G238" s="109"/>
      <c r="H238" s="110" t="s">
        <v>402</v>
      </c>
    </row>
    <row r="239" spans="1:8" x14ac:dyDescent="0.35">
      <c r="A239" s="236"/>
      <c r="B239" s="97" t="s">
        <v>403</v>
      </c>
      <c r="C239" s="107" t="s">
        <v>537</v>
      </c>
      <c r="D239" s="99">
        <v>20.18</v>
      </c>
      <c r="E239" s="103">
        <v>1</v>
      </c>
      <c r="F239" s="108">
        <f t="shared" si="10"/>
        <v>20.18</v>
      </c>
      <c r="G239" s="100"/>
      <c r="H239" s="101" t="s">
        <v>404</v>
      </c>
    </row>
    <row r="240" spans="1:8" x14ac:dyDescent="0.35">
      <c r="A240" s="236"/>
      <c r="B240" s="97" t="s">
        <v>405</v>
      </c>
      <c r="C240" s="107" t="s">
        <v>537</v>
      </c>
      <c r="D240" s="99">
        <v>12.03</v>
      </c>
      <c r="E240" s="103">
        <v>1</v>
      </c>
      <c r="F240" s="108">
        <f t="shared" si="10"/>
        <v>12.03</v>
      </c>
      <c r="G240" s="100"/>
      <c r="H240" s="101" t="s">
        <v>406</v>
      </c>
    </row>
    <row r="241" spans="1:8" x14ac:dyDescent="0.35">
      <c r="A241" s="236"/>
      <c r="B241" s="97" t="s">
        <v>525</v>
      </c>
      <c r="C241" s="107" t="s">
        <v>537</v>
      </c>
      <c r="D241" s="99">
        <v>18.75</v>
      </c>
      <c r="E241" s="103">
        <v>1</v>
      </c>
      <c r="F241" s="108">
        <f t="shared" si="10"/>
        <v>18.75</v>
      </c>
      <c r="G241" s="100"/>
      <c r="H241" s="149" t="s">
        <v>409</v>
      </c>
    </row>
    <row r="242" spans="1:8" x14ac:dyDescent="0.35">
      <c r="A242" s="236"/>
      <c r="B242" s="97" t="s">
        <v>407</v>
      </c>
      <c r="C242" s="107" t="s">
        <v>537</v>
      </c>
      <c r="D242" s="99">
        <v>0.82</v>
      </c>
      <c r="E242" s="103">
        <v>2</v>
      </c>
      <c r="F242" s="108">
        <f t="shared" si="10"/>
        <v>1.64</v>
      </c>
      <c r="G242" s="100"/>
      <c r="H242" s="101" t="s">
        <v>408</v>
      </c>
    </row>
    <row r="243" spans="1:8" x14ac:dyDescent="0.35">
      <c r="A243" s="236"/>
      <c r="B243" s="97" t="s">
        <v>570</v>
      </c>
      <c r="C243" s="185" t="s">
        <v>547</v>
      </c>
      <c r="D243" s="99">
        <v>13.1</v>
      </c>
      <c r="E243" s="103">
        <v>1</v>
      </c>
      <c r="F243" s="108">
        <f t="shared" si="10"/>
        <v>13.1</v>
      </c>
      <c r="G243" s="100"/>
      <c r="H243" s="101" t="s">
        <v>546</v>
      </c>
    </row>
    <row r="244" spans="1:8" x14ac:dyDescent="0.35">
      <c r="A244" s="236"/>
      <c r="B244" s="97" t="s">
        <v>598</v>
      </c>
      <c r="C244" s="185" t="s">
        <v>225</v>
      </c>
      <c r="D244" s="99">
        <v>276.41000000000003</v>
      </c>
      <c r="E244" s="103">
        <v>1</v>
      </c>
      <c r="F244" s="99">
        <f t="shared" si="10"/>
        <v>276.41000000000003</v>
      </c>
      <c r="G244" s="100"/>
      <c r="H244" s="101" t="s">
        <v>398</v>
      </c>
    </row>
    <row r="245" spans="1:8" x14ac:dyDescent="0.35">
      <c r="A245" s="236"/>
      <c r="B245" s="84"/>
      <c r="C245" s="85"/>
      <c r="D245" s="86"/>
      <c r="E245" s="85"/>
      <c r="F245" s="86"/>
      <c r="G245" s="87"/>
      <c r="H245" s="88"/>
    </row>
    <row r="246" spans="1:8" x14ac:dyDescent="0.35">
      <c r="A246" s="236"/>
      <c r="B246" s="106" t="s">
        <v>226</v>
      </c>
      <c r="C246" s="107"/>
      <c r="D246" s="108">
        <v>18.399999999999999</v>
      </c>
      <c r="E246" s="107">
        <v>1</v>
      </c>
      <c r="F246" s="108">
        <f t="shared" ref="F246:F253" si="11">D246*E246</f>
        <v>18.399999999999999</v>
      </c>
      <c r="G246" s="109"/>
      <c r="H246" s="135" t="s">
        <v>227</v>
      </c>
    </row>
    <row r="247" spans="1:8" x14ac:dyDescent="0.35">
      <c r="A247" s="236"/>
      <c r="B247" s="106" t="s">
        <v>228</v>
      </c>
      <c r="C247" s="107"/>
      <c r="D247" s="108">
        <v>5.96</v>
      </c>
      <c r="E247" s="134">
        <v>1</v>
      </c>
      <c r="F247" s="108">
        <f t="shared" si="11"/>
        <v>5.96</v>
      </c>
      <c r="G247" s="109"/>
      <c r="H247" s="135" t="s">
        <v>458</v>
      </c>
    </row>
    <row r="248" spans="1:8" x14ac:dyDescent="0.35">
      <c r="A248" s="236"/>
      <c r="B248" s="106" t="s">
        <v>569</v>
      </c>
      <c r="C248" s="107"/>
      <c r="D248" s="108">
        <v>18.48</v>
      </c>
      <c r="E248" s="134">
        <v>1</v>
      </c>
      <c r="F248" s="108">
        <f t="shared" si="11"/>
        <v>18.48</v>
      </c>
      <c r="G248" s="109"/>
      <c r="H248" s="135" t="s">
        <v>457</v>
      </c>
    </row>
    <row r="249" spans="1:8" x14ac:dyDescent="0.35">
      <c r="A249" s="236"/>
      <c r="B249" s="106" t="s">
        <v>568</v>
      </c>
      <c r="C249" s="107"/>
      <c r="D249" s="108">
        <v>5.86</v>
      </c>
      <c r="E249" s="134">
        <v>1</v>
      </c>
      <c r="F249" s="108">
        <f t="shared" si="11"/>
        <v>5.86</v>
      </c>
      <c r="G249" s="109"/>
      <c r="H249" s="135" t="s">
        <v>459</v>
      </c>
    </row>
    <row r="250" spans="1:8" x14ac:dyDescent="0.35">
      <c r="A250" s="236"/>
      <c r="B250" s="97" t="s">
        <v>229</v>
      </c>
      <c r="C250" s="98"/>
      <c r="D250" s="99">
        <v>8.2100000000000009</v>
      </c>
      <c r="E250" s="98">
        <v>3</v>
      </c>
      <c r="F250" s="99">
        <f t="shared" si="11"/>
        <v>24.630000000000003</v>
      </c>
      <c r="G250" s="100"/>
      <c r="H250" s="122" t="s">
        <v>230</v>
      </c>
    </row>
    <row r="251" spans="1:8" x14ac:dyDescent="0.35">
      <c r="A251" s="236"/>
      <c r="B251" s="116" t="s">
        <v>397</v>
      </c>
      <c r="C251" s="117"/>
      <c r="D251" s="118">
        <v>28.26</v>
      </c>
      <c r="E251" s="140">
        <v>1</v>
      </c>
      <c r="F251" s="118">
        <f t="shared" si="11"/>
        <v>28.26</v>
      </c>
      <c r="G251" s="119"/>
      <c r="H251" s="142" t="s">
        <v>231</v>
      </c>
    </row>
    <row r="252" spans="1:8" x14ac:dyDescent="0.35">
      <c r="A252" s="236"/>
      <c r="B252" s="116" t="s">
        <v>232</v>
      </c>
      <c r="C252" s="117"/>
      <c r="D252" s="118">
        <v>11.69</v>
      </c>
      <c r="E252" s="140">
        <v>1</v>
      </c>
      <c r="F252" s="118">
        <f t="shared" si="11"/>
        <v>11.69</v>
      </c>
      <c r="G252" s="119"/>
      <c r="H252" s="142" t="s">
        <v>233</v>
      </c>
    </row>
    <row r="253" spans="1:8" x14ac:dyDescent="0.35">
      <c r="A253" s="236"/>
      <c r="B253" s="116" t="s">
        <v>554</v>
      </c>
      <c r="C253" s="117"/>
      <c r="D253" s="118">
        <v>5.99</v>
      </c>
      <c r="E253" s="140">
        <v>2</v>
      </c>
      <c r="F253" s="118">
        <f t="shared" si="11"/>
        <v>11.98</v>
      </c>
      <c r="G253" s="119"/>
      <c r="H253" s="142" t="s">
        <v>476</v>
      </c>
    </row>
    <row r="254" spans="1:8" x14ac:dyDescent="0.35">
      <c r="A254" s="236"/>
      <c r="B254" s="84"/>
      <c r="C254" s="85"/>
      <c r="D254" s="86"/>
      <c r="E254" s="85"/>
      <c r="F254" s="86"/>
      <c r="G254" s="87"/>
      <c r="H254" s="88"/>
    </row>
    <row r="255" spans="1:8" x14ac:dyDescent="0.35">
      <c r="A255" s="236"/>
      <c r="B255" s="106" t="s">
        <v>567</v>
      </c>
      <c r="C255" s="107"/>
      <c r="D255" s="108">
        <v>1.08</v>
      </c>
      <c r="E255" s="107">
        <v>2</v>
      </c>
      <c r="F255" s="108">
        <f t="shared" ref="F255:F260" si="12">D255*E255</f>
        <v>2.16</v>
      </c>
      <c r="G255" s="109"/>
      <c r="H255" s="135" t="str">
        <f>HYPERLINK("http://www.monoprice.com/Product?c_id=103&amp;cp_id=10303&amp;cs_id=1030302&amp;p_id=5446&amp;seq=1&amp;format=2","http://www.monoprice.com/Product?c_id=103&amp;cp_id=10303&amp;cs_id=1030302&amp;p_id=5446&amp;seq=1&amp;format=2")</f>
        <v>http://www.monoprice.com/Product?c_id=103&amp;cp_id=10303&amp;cs_id=1030302&amp;p_id=5446&amp;seq=1&amp;format=2</v>
      </c>
    </row>
    <row r="256" spans="1:8" x14ac:dyDescent="0.35">
      <c r="A256" s="236"/>
      <c r="B256" s="106" t="s">
        <v>566</v>
      </c>
      <c r="C256" s="107"/>
      <c r="D256" s="108">
        <v>0.74</v>
      </c>
      <c r="E256" s="107">
        <v>2</v>
      </c>
      <c r="F256" s="108">
        <f t="shared" si="12"/>
        <v>1.48</v>
      </c>
      <c r="G256" s="109"/>
      <c r="H256" s="135" t="s">
        <v>234</v>
      </c>
    </row>
    <row r="257" spans="1:8" x14ac:dyDescent="0.35">
      <c r="A257" s="236"/>
      <c r="B257" s="106" t="s">
        <v>561</v>
      </c>
      <c r="C257" s="107"/>
      <c r="D257" s="108">
        <v>0.69</v>
      </c>
      <c r="E257" s="134">
        <v>1</v>
      </c>
      <c r="F257" s="108">
        <f>D257*E257</f>
        <v>0.69</v>
      </c>
      <c r="G257" s="109"/>
      <c r="H257" s="135" t="s">
        <v>236</v>
      </c>
    </row>
    <row r="258" spans="1:8" x14ac:dyDescent="0.35">
      <c r="A258" s="236"/>
      <c r="B258" s="106" t="s">
        <v>562</v>
      </c>
      <c r="C258" s="107"/>
      <c r="D258" s="108">
        <v>0.79</v>
      </c>
      <c r="E258" s="134">
        <v>1</v>
      </c>
      <c r="F258" s="108">
        <f>D258*E258</f>
        <v>0.79</v>
      </c>
      <c r="G258" s="109"/>
      <c r="H258" s="135" t="s">
        <v>536</v>
      </c>
    </row>
    <row r="259" spans="1:8" x14ac:dyDescent="0.35">
      <c r="A259" s="236"/>
      <c r="B259" s="106" t="s">
        <v>563</v>
      </c>
      <c r="C259" s="107"/>
      <c r="D259" s="108">
        <v>1.95</v>
      </c>
      <c r="E259" s="134">
        <v>2</v>
      </c>
      <c r="F259" s="108">
        <f>D259*E259</f>
        <v>3.9</v>
      </c>
      <c r="G259" s="109"/>
      <c r="H259" s="135" t="s">
        <v>460</v>
      </c>
    </row>
    <row r="260" spans="1:8" x14ac:dyDescent="0.35">
      <c r="A260" s="236"/>
      <c r="B260" s="106" t="s">
        <v>564</v>
      </c>
      <c r="C260" s="107"/>
      <c r="D260" s="108">
        <v>5.78</v>
      </c>
      <c r="E260" s="107">
        <v>1</v>
      </c>
      <c r="F260" s="108">
        <f t="shared" si="12"/>
        <v>5.78</v>
      </c>
      <c r="G260" s="109"/>
      <c r="H260" s="135" t="s">
        <v>235</v>
      </c>
    </row>
    <row r="261" spans="1:8" x14ac:dyDescent="0.35">
      <c r="A261" s="236"/>
      <c r="B261" s="106" t="s">
        <v>565</v>
      </c>
      <c r="C261" s="107"/>
      <c r="D261" s="108">
        <v>1.7</v>
      </c>
      <c r="E261" s="107">
        <v>2</v>
      </c>
      <c r="F261" s="108">
        <f>D261*E261</f>
        <v>3.4</v>
      </c>
      <c r="G261" s="109"/>
      <c r="H261" s="135" t="str">
        <f>HYPERLINK("http://www.monoprice.com/product?c_id=102&amp;cp_id=10208&amp;cs_id=1020807&amp;p_id=11239&amp;seq=1&amp;format=2","http://www.monoprice.com/product?c_id=102&amp;cp_id=10208&amp;cs_id=1020807&amp;p_id=11239&amp;seq=1&amp;format=2")</f>
        <v>http://www.monoprice.com/product?c_id=102&amp;cp_id=10208&amp;cs_id=1020807&amp;p_id=11239&amp;seq=1&amp;format=2</v>
      </c>
    </row>
    <row r="262" spans="1:8" x14ac:dyDescent="0.35">
      <c r="A262" s="236"/>
      <c r="B262" s="106"/>
      <c r="C262" s="107"/>
      <c r="D262" s="108"/>
      <c r="E262" s="134"/>
      <c r="F262" s="108"/>
      <c r="G262" s="109"/>
      <c r="H262" s="135"/>
    </row>
    <row r="263" spans="1:8" x14ac:dyDescent="0.35">
      <c r="A263" s="47"/>
      <c r="B263" s="33"/>
      <c r="C263" s="33"/>
      <c r="D263" s="35"/>
      <c r="E263" s="41"/>
      <c r="F263" s="35"/>
      <c r="G263" s="35"/>
      <c r="H263" s="48"/>
    </row>
    <row r="264" spans="1:8" x14ac:dyDescent="0.35">
      <c r="A264" s="49"/>
      <c r="B264" s="36"/>
      <c r="C264" s="36"/>
      <c r="D264" s="50"/>
      <c r="E264" s="36"/>
      <c r="F264" s="50"/>
      <c r="G264" s="37">
        <f>SUM(F183:F263)</f>
        <v>3019.7790000000009</v>
      </c>
      <c r="H264" s="38"/>
    </row>
    <row r="265" spans="1:8" x14ac:dyDescent="0.35">
      <c r="A265" s="39"/>
      <c r="B265" s="39"/>
      <c r="C265" s="39"/>
      <c r="D265" s="40"/>
      <c r="E265" s="39"/>
      <c r="F265" s="40"/>
      <c r="G265" s="40"/>
      <c r="H265" s="39"/>
    </row>
    <row r="266" spans="1:8" x14ac:dyDescent="0.35">
      <c r="A266" s="39"/>
      <c r="B266" s="39"/>
      <c r="C266" s="39"/>
      <c r="D266" s="40"/>
      <c r="E266" s="39"/>
      <c r="F266" s="40"/>
      <c r="G266" s="40"/>
      <c r="H266" s="39"/>
    </row>
    <row r="267" spans="1:8" ht="26" x14ac:dyDescent="0.6">
      <c r="A267" s="242" t="s">
        <v>237</v>
      </c>
      <c r="B267" s="243"/>
      <c r="C267" s="201"/>
      <c r="D267" s="202"/>
      <c r="E267" s="201"/>
      <c r="F267" s="252">
        <f>SUM(G19:G264)</f>
        <v>14446.218999999997</v>
      </c>
      <c r="G267" s="253"/>
      <c r="H267" s="39"/>
    </row>
    <row r="268" spans="1:8" x14ac:dyDescent="0.35">
      <c r="A268" s="39"/>
      <c r="B268" s="39"/>
      <c r="C268" s="39"/>
      <c r="D268" s="39"/>
      <c r="E268" s="39"/>
      <c r="F268" s="39"/>
      <c r="G268" s="39"/>
      <c r="H268" s="39"/>
    </row>
    <row r="269" spans="1:8" x14ac:dyDescent="0.35">
      <c r="A269" s="39"/>
      <c r="B269" s="39"/>
      <c r="C269" s="39"/>
      <c r="D269" s="40"/>
      <c r="E269" s="39"/>
      <c r="F269" s="40"/>
      <c r="G269" s="40"/>
      <c r="H269" s="51"/>
    </row>
    <row r="270" spans="1:8" x14ac:dyDescent="0.35">
      <c r="A270" s="39"/>
      <c r="B270" s="39"/>
      <c r="C270" s="39"/>
      <c r="D270" s="40"/>
      <c r="E270" s="39"/>
      <c r="F270" s="40"/>
      <c r="G270" s="40"/>
      <c r="H270" s="39"/>
    </row>
    <row r="271" spans="1:8" x14ac:dyDescent="0.35">
      <c r="A271" s="39"/>
      <c r="B271" s="39"/>
      <c r="C271" s="39"/>
      <c r="D271" s="40"/>
      <c r="E271" s="39"/>
      <c r="F271" s="40"/>
      <c r="G271" s="40"/>
      <c r="H271" s="39"/>
    </row>
    <row r="272" spans="1:8" ht="15.5" customHeight="1" x14ac:dyDescent="0.35">
      <c r="A272" s="244"/>
      <c r="B272" s="245"/>
      <c r="C272" s="245"/>
      <c r="D272" s="245"/>
      <c r="E272" s="245"/>
      <c r="F272" s="245"/>
      <c r="G272" s="245"/>
      <c r="H272" s="246"/>
    </row>
    <row r="273" spans="1:8" ht="18.5" x14ac:dyDescent="0.45">
      <c r="A273" s="247" t="s">
        <v>488</v>
      </c>
      <c r="B273" s="248"/>
      <c r="C273" s="248"/>
      <c r="D273" s="248"/>
      <c r="E273" s="248"/>
      <c r="F273" s="248"/>
      <c r="G273" s="248"/>
      <c r="H273" s="249"/>
    </row>
    <row r="274" spans="1:8" ht="18.5" x14ac:dyDescent="0.45">
      <c r="A274" s="254" t="s">
        <v>528</v>
      </c>
      <c r="B274" s="255"/>
      <c r="C274" s="255"/>
      <c r="D274" s="255"/>
      <c r="E274" s="255"/>
      <c r="F274" s="255"/>
      <c r="G274" s="255"/>
      <c r="H274" s="256"/>
    </row>
    <row r="275" spans="1:8" ht="31" x14ac:dyDescent="0.35">
      <c r="A275" s="49"/>
      <c r="B275" s="36"/>
      <c r="C275" s="36"/>
      <c r="D275" s="203" t="s">
        <v>4</v>
      </c>
      <c r="E275" s="204" t="s">
        <v>5</v>
      </c>
      <c r="F275" s="203" t="s">
        <v>6</v>
      </c>
      <c r="G275" s="203" t="s">
        <v>7</v>
      </c>
      <c r="H275" s="205" t="s">
        <v>8</v>
      </c>
    </row>
    <row r="276" spans="1:8" x14ac:dyDescent="0.35">
      <c r="A276" s="250" t="s">
        <v>469</v>
      </c>
      <c r="B276" s="184" t="s">
        <v>238</v>
      </c>
      <c r="C276" s="185" t="s">
        <v>472</v>
      </c>
      <c r="D276" s="186">
        <v>1068</v>
      </c>
      <c r="E276" s="185">
        <v>1</v>
      </c>
      <c r="F276" s="186">
        <f>D276*E276</f>
        <v>1068</v>
      </c>
      <c r="G276" s="187"/>
      <c r="H276" s="152" t="s">
        <v>471</v>
      </c>
    </row>
    <row r="277" spans="1:8" ht="15.5" x14ac:dyDescent="0.35">
      <c r="A277" s="250"/>
      <c r="B277" s="28"/>
      <c r="C277" s="29"/>
      <c r="D277" s="52"/>
      <c r="E277" s="53"/>
      <c r="F277" s="52"/>
      <c r="G277" s="54"/>
      <c r="H277" s="55"/>
    </row>
    <row r="278" spans="1:8" ht="15.5" x14ac:dyDescent="0.35">
      <c r="A278" s="250"/>
      <c r="B278" s="28" t="s">
        <v>240</v>
      </c>
      <c r="C278" s="29"/>
      <c r="D278" s="52">
        <v>528.99</v>
      </c>
      <c r="E278" s="53">
        <v>1</v>
      </c>
      <c r="F278" s="52">
        <f>D278*E278</f>
        <v>528.99</v>
      </c>
      <c r="G278" s="54"/>
      <c r="H278" s="55" t="s">
        <v>241</v>
      </c>
    </row>
    <row r="279" spans="1:8" ht="15.5" x14ac:dyDescent="0.35">
      <c r="A279" s="250"/>
      <c r="B279" s="28"/>
      <c r="C279" s="29"/>
      <c r="D279" s="52"/>
      <c r="E279" s="53"/>
      <c r="F279" s="52"/>
      <c r="G279" s="54"/>
      <c r="H279" s="55"/>
    </row>
    <row r="280" spans="1:8" ht="15.5" x14ac:dyDescent="0.35">
      <c r="A280" s="250"/>
      <c r="B280" s="28" t="s">
        <v>555</v>
      </c>
      <c r="C280" s="29"/>
      <c r="D280" s="52">
        <v>49.99</v>
      </c>
      <c r="E280" s="53">
        <v>1</v>
      </c>
      <c r="F280" s="52">
        <f t="shared" ref="F280:F294" si="13">D280*E280</f>
        <v>49.99</v>
      </c>
      <c r="G280" s="54"/>
      <c r="H280" s="55" t="s">
        <v>242</v>
      </c>
    </row>
    <row r="281" spans="1:8" ht="15.5" x14ac:dyDescent="0.35">
      <c r="A281" s="250"/>
      <c r="B281" s="191" t="s">
        <v>578</v>
      </c>
      <c r="C281" s="192"/>
      <c r="D281" s="193">
        <v>1.59</v>
      </c>
      <c r="E281" s="194">
        <v>1</v>
      </c>
      <c r="F281" s="193">
        <f t="shared" si="13"/>
        <v>1.59</v>
      </c>
      <c r="G281" s="195"/>
      <c r="H281" s="196" t="s">
        <v>579</v>
      </c>
    </row>
    <row r="282" spans="1:8" ht="15.5" x14ac:dyDescent="0.35">
      <c r="A282" s="250"/>
      <c r="B282" s="28"/>
      <c r="C282" s="29"/>
      <c r="D282" s="52"/>
      <c r="E282" s="53"/>
      <c r="F282" s="52"/>
      <c r="G282" s="54"/>
      <c r="H282" s="55"/>
    </row>
    <row r="283" spans="1:8" ht="15.5" x14ac:dyDescent="0.35">
      <c r="A283" s="250"/>
      <c r="B283" s="28" t="s">
        <v>243</v>
      </c>
      <c r="C283" s="29"/>
      <c r="D283" s="52">
        <v>32.49</v>
      </c>
      <c r="E283" s="53">
        <v>1</v>
      </c>
      <c r="F283" s="52">
        <f t="shared" si="13"/>
        <v>32.49</v>
      </c>
      <c r="G283" s="54"/>
      <c r="H283" s="152" t="s">
        <v>453</v>
      </c>
    </row>
    <row r="284" spans="1:8" ht="15.5" x14ac:dyDescent="0.35">
      <c r="A284" s="250"/>
      <c r="B284" s="28" t="s">
        <v>451</v>
      </c>
      <c r="C284" s="29"/>
      <c r="D284" s="52">
        <v>9.9700000000000006</v>
      </c>
      <c r="E284" s="53">
        <v>1</v>
      </c>
      <c r="F284" s="52">
        <f t="shared" si="13"/>
        <v>9.9700000000000006</v>
      </c>
      <c r="G284" s="54"/>
      <c r="H284" s="55" t="s">
        <v>452</v>
      </c>
    </row>
    <row r="285" spans="1:8" ht="15.5" x14ac:dyDescent="0.35">
      <c r="A285" s="250"/>
      <c r="B285" s="191" t="s">
        <v>580</v>
      </c>
      <c r="C285" s="192"/>
      <c r="D285" s="193">
        <v>16.989999999999998</v>
      </c>
      <c r="E285" s="194">
        <v>1</v>
      </c>
      <c r="F285" s="193">
        <f t="shared" si="13"/>
        <v>16.989999999999998</v>
      </c>
      <c r="G285" s="195"/>
      <c r="H285" s="196" t="s">
        <v>581</v>
      </c>
    </row>
    <row r="286" spans="1:8" ht="15.5" x14ac:dyDescent="0.35">
      <c r="A286" s="250"/>
      <c r="B286" s="28"/>
      <c r="C286" s="29"/>
      <c r="D286" s="52"/>
      <c r="E286" s="53"/>
      <c r="F286" s="52"/>
      <c r="G286" s="54"/>
      <c r="H286" s="55"/>
    </row>
    <row r="287" spans="1:8" x14ac:dyDescent="0.35">
      <c r="A287" s="250"/>
      <c r="B287" s="198" t="s">
        <v>389</v>
      </c>
      <c r="C287" s="185" t="s">
        <v>390</v>
      </c>
      <c r="D287" s="186">
        <v>3000</v>
      </c>
      <c r="E287" s="185">
        <v>1</v>
      </c>
      <c r="F287" s="186">
        <f t="shared" si="13"/>
        <v>3000</v>
      </c>
      <c r="G287" s="187"/>
      <c r="H287" s="152" t="s">
        <v>393</v>
      </c>
    </row>
    <row r="288" spans="1:8" x14ac:dyDescent="0.35">
      <c r="A288" s="250"/>
      <c r="B288" s="198" t="s">
        <v>391</v>
      </c>
      <c r="C288" s="185" t="s">
        <v>392</v>
      </c>
      <c r="D288" s="186">
        <v>2500</v>
      </c>
      <c r="E288" s="185">
        <v>1</v>
      </c>
      <c r="F288" s="186">
        <f t="shared" si="13"/>
        <v>2500</v>
      </c>
      <c r="G288" s="187"/>
      <c r="H288" s="190" t="s">
        <v>586</v>
      </c>
    </row>
    <row r="289" spans="1:8" ht="15.5" x14ac:dyDescent="0.35">
      <c r="A289" s="250"/>
      <c r="B289" s="198" t="s">
        <v>590</v>
      </c>
      <c r="C289" s="219" t="s">
        <v>584</v>
      </c>
      <c r="D289" s="220"/>
      <c r="E289" s="219">
        <v>1</v>
      </c>
      <c r="F289" s="193">
        <f t="shared" si="13"/>
        <v>0</v>
      </c>
      <c r="G289" s="221"/>
      <c r="H289" s="222" t="s">
        <v>582</v>
      </c>
    </row>
    <row r="290" spans="1:8" ht="15.5" x14ac:dyDescent="0.35">
      <c r="A290" s="250"/>
      <c r="B290" s="198" t="s">
        <v>588</v>
      </c>
      <c r="C290" s="219" t="s">
        <v>583</v>
      </c>
      <c r="D290" s="220">
        <v>34.99</v>
      </c>
      <c r="E290" s="219">
        <v>1</v>
      </c>
      <c r="F290" s="193">
        <f t="shared" si="13"/>
        <v>34.99</v>
      </c>
      <c r="G290" s="221"/>
      <c r="H290" s="222" t="s">
        <v>587</v>
      </c>
    </row>
    <row r="291" spans="1:8" ht="15.5" x14ac:dyDescent="0.35">
      <c r="A291" s="250"/>
      <c r="B291" s="198" t="s">
        <v>589</v>
      </c>
      <c r="C291" s="219" t="s">
        <v>585</v>
      </c>
      <c r="D291" s="220"/>
      <c r="E291" s="219">
        <v>1</v>
      </c>
      <c r="F291" s="193">
        <f t="shared" si="13"/>
        <v>0</v>
      </c>
      <c r="G291" s="221"/>
      <c r="H291" s="222" t="s">
        <v>587</v>
      </c>
    </row>
    <row r="292" spans="1:8" ht="15.5" x14ac:dyDescent="0.35">
      <c r="A292" s="250"/>
      <c r="B292" s="191" t="s">
        <v>244</v>
      </c>
      <c r="C292" s="192" t="s">
        <v>245</v>
      </c>
      <c r="D292" s="193">
        <v>990</v>
      </c>
      <c r="E292" s="194">
        <v>1</v>
      </c>
      <c r="F292" s="193">
        <f t="shared" si="13"/>
        <v>990</v>
      </c>
      <c r="G292" s="195"/>
      <c r="H292" s="196" t="s">
        <v>246</v>
      </c>
    </row>
    <row r="293" spans="1:8" ht="15.5" x14ac:dyDescent="0.35">
      <c r="A293" s="250"/>
      <c r="B293" s="191" t="s">
        <v>247</v>
      </c>
      <c r="C293" s="192" t="s">
        <v>455</v>
      </c>
      <c r="D293" s="193">
        <v>360</v>
      </c>
      <c r="E293" s="194">
        <v>1</v>
      </c>
      <c r="F293" s="193">
        <f t="shared" si="13"/>
        <v>360</v>
      </c>
      <c r="G293" s="195"/>
      <c r="H293" s="196" t="s">
        <v>248</v>
      </c>
    </row>
    <row r="294" spans="1:8" ht="15.5" x14ac:dyDescent="0.35">
      <c r="A294" s="250"/>
      <c r="B294" s="191" t="s">
        <v>456</v>
      </c>
      <c r="C294" s="192" t="s">
        <v>454</v>
      </c>
      <c r="D294" s="193">
        <v>65</v>
      </c>
      <c r="E294" s="194">
        <v>1</v>
      </c>
      <c r="F294" s="193">
        <f t="shared" si="13"/>
        <v>65</v>
      </c>
      <c r="G294" s="195"/>
      <c r="H294" s="197" t="s">
        <v>249</v>
      </c>
    </row>
    <row r="295" spans="1:8" ht="15.5" x14ac:dyDescent="0.35">
      <c r="A295" s="250"/>
      <c r="B295" s="33"/>
      <c r="C295" s="33"/>
      <c r="D295" s="57"/>
      <c r="E295" s="58"/>
      <c r="F295" s="57"/>
      <c r="G295" s="59"/>
      <c r="H295" s="60"/>
    </row>
    <row r="296" spans="1:8" ht="15.5" x14ac:dyDescent="0.35">
      <c r="A296" s="250"/>
      <c r="B296" s="36"/>
      <c r="C296" s="36"/>
      <c r="D296" s="61"/>
      <c r="E296" s="62"/>
      <c r="F296" s="63" t="s">
        <v>250</v>
      </c>
      <c r="G296" s="64">
        <f>SUM(F276:F294)</f>
        <v>8658.01</v>
      </c>
      <c r="H296" s="65"/>
    </row>
    <row r="297" spans="1:8" ht="15.5" x14ac:dyDescent="0.35">
      <c r="A297" s="39"/>
      <c r="B297" s="39"/>
      <c r="C297" s="39"/>
      <c r="D297" s="66"/>
      <c r="E297" s="67"/>
      <c r="F297" s="66"/>
      <c r="G297" s="68"/>
      <c r="H297" s="67"/>
    </row>
    <row r="298" spans="1:8" ht="14.5" customHeight="1" x14ac:dyDescent="0.35">
      <c r="A298" s="250" t="s">
        <v>251</v>
      </c>
      <c r="B298" s="69" t="s">
        <v>252</v>
      </c>
      <c r="C298" s="70"/>
      <c r="D298" s="31">
        <v>107.47</v>
      </c>
      <c r="E298" s="70">
        <v>1</v>
      </c>
      <c r="F298" s="31">
        <f t="shared" ref="F298" si="14">D298*E298</f>
        <v>107.47</v>
      </c>
      <c r="G298" s="70"/>
      <c r="H298" s="71" t="s">
        <v>253</v>
      </c>
    </row>
    <row r="299" spans="1:8" x14ac:dyDescent="0.35">
      <c r="A299" s="250"/>
      <c r="B299" s="69" t="s">
        <v>254</v>
      </c>
      <c r="C299" s="70"/>
      <c r="D299" s="31">
        <v>5.67</v>
      </c>
      <c r="E299" s="70">
        <v>1</v>
      </c>
      <c r="F299" s="31">
        <f t="shared" ref="F299:F308" si="15">D299*E299</f>
        <v>5.67</v>
      </c>
      <c r="G299" s="72"/>
      <c r="H299" s="71" t="s">
        <v>255</v>
      </c>
    </row>
    <row r="300" spans="1:8" x14ac:dyDescent="0.35">
      <c r="A300" s="250"/>
      <c r="B300" s="69" t="s">
        <v>256</v>
      </c>
      <c r="C300" s="70"/>
      <c r="D300" s="31">
        <v>5.67</v>
      </c>
      <c r="E300" s="70">
        <v>1</v>
      </c>
      <c r="F300" s="31">
        <f t="shared" si="15"/>
        <v>5.67</v>
      </c>
      <c r="G300" s="72"/>
      <c r="H300" s="71" t="s">
        <v>257</v>
      </c>
    </row>
    <row r="301" spans="1:8" x14ac:dyDescent="0.35">
      <c r="A301" s="250"/>
      <c r="B301" s="69" t="s">
        <v>258</v>
      </c>
      <c r="C301" s="70"/>
      <c r="D301" s="31">
        <v>6.47</v>
      </c>
      <c r="E301" s="70">
        <v>2</v>
      </c>
      <c r="F301" s="31">
        <f t="shared" si="15"/>
        <v>12.94</v>
      </c>
      <c r="G301" s="72"/>
      <c r="H301" s="71" t="s">
        <v>259</v>
      </c>
    </row>
    <row r="302" spans="1:8" x14ac:dyDescent="0.35">
      <c r="A302" s="250"/>
      <c r="B302" s="69" t="s">
        <v>260</v>
      </c>
      <c r="C302" s="70"/>
      <c r="D302" s="31">
        <v>34.950000000000003</v>
      </c>
      <c r="E302" s="70">
        <v>1</v>
      </c>
      <c r="F302" s="31">
        <f t="shared" si="15"/>
        <v>34.950000000000003</v>
      </c>
      <c r="G302" s="72"/>
      <c r="H302" s="71" t="s">
        <v>261</v>
      </c>
    </row>
    <row r="303" spans="1:8" x14ac:dyDescent="0.35">
      <c r="A303" s="250"/>
      <c r="B303" s="69" t="s">
        <v>262</v>
      </c>
      <c r="C303" s="70"/>
      <c r="D303" s="31">
        <v>3.95</v>
      </c>
      <c r="E303" s="70">
        <v>1</v>
      </c>
      <c r="F303" s="31">
        <f t="shared" si="15"/>
        <v>3.95</v>
      </c>
      <c r="G303" s="72"/>
      <c r="H303" s="71" t="s">
        <v>263</v>
      </c>
    </row>
    <row r="304" spans="1:8" x14ac:dyDescent="0.35">
      <c r="A304" s="250"/>
      <c r="B304" s="69" t="s">
        <v>264</v>
      </c>
      <c r="C304" s="70"/>
      <c r="D304" s="31">
        <v>6.95</v>
      </c>
      <c r="E304" s="70">
        <v>1</v>
      </c>
      <c r="F304" s="31">
        <f t="shared" si="15"/>
        <v>6.95</v>
      </c>
      <c r="G304" s="72"/>
      <c r="H304" s="71" t="s">
        <v>265</v>
      </c>
    </row>
    <row r="305" spans="1:8" x14ac:dyDescent="0.35">
      <c r="A305" s="250"/>
      <c r="B305" s="69" t="s">
        <v>266</v>
      </c>
      <c r="C305" s="70"/>
      <c r="D305" s="31">
        <v>6.95</v>
      </c>
      <c r="E305" s="70">
        <v>1</v>
      </c>
      <c r="F305" s="31">
        <f t="shared" si="15"/>
        <v>6.95</v>
      </c>
      <c r="G305" s="72"/>
      <c r="H305" s="71" t="s">
        <v>267</v>
      </c>
    </row>
    <row r="306" spans="1:8" x14ac:dyDescent="0.35">
      <c r="A306" s="250"/>
      <c r="B306" s="69" t="s">
        <v>268</v>
      </c>
      <c r="C306" s="70"/>
      <c r="D306" s="31">
        <v>3.99</v>
      </c>
      <c r="E306" s="70">
        <v>1</v>
      </c>
      <c r="F306" s="31">
        <f t="shared" si="15"/>
        <v>3.99</v>
      </c>
      <c r="G306" s="72"/>
      <c r="H306" s="71" t="s">
        <v>269</v>
      </c>
    </row>
    <row r="307" spans="1:8" x14ac:dyDescent="0.35">
      <c r="A307" s="250"/>
      <c r="B307" s="69" t="s">
        <v>270</v>
      </c>
      <c r="C307" s="70"/>
      <c r="D307" s="31">
        <v>3.99</v>
      </c>
      <c r="E307" s="70">
        <v>1</v>
      </c>
      <c r="F307" s="31">
        <f t="shared" si="15"/>
        <v>3.99</v>
      </c>
      <c r="G307" s="72"/>
      <c r="H307" s="71" t="s">
        <v>271</v>
      </c>
    </row>
    <row r="308" spans="1:8" x14ac:dyDescent="0.35">
      <c r="A308" s="250"/>
      <c r="B308" s="69" t="s">
        <v>272</v>
      </c>
      <c r="C308" s="70"/>
      <c r="D308" s="31">
        <v>10.87</v>
      </c>
      <c r="E308" s="70">
        <v>1</v>
      </c>
      <c r="F308" s="31">
        <f t="shared" si="15"/>
        <v>10.87</v>
      </c>
      <c r="G308" s="72"/>
      <c r="H308" s="71" t="s">
        <v>273</v>
      </c>
    </row>
    <row r="309" spans="1:8" x14ac:dyDescent="0.35">
      <c r="A309" s="250"/>
      <c r="B309" s="167"/>
      <c r="C309" s="168"/>
      <c r="D309" s="169"/>
      <c r="E309" s="168"/>
      <c r="F309" s="169"/>
      <c r="G309" s="170"/>
      <c r="H309" s="171"/>
    </row>
    <row r="310" spans="1:8" x14ac:dyDescent="0.35">
      <c r="A310" s="251"/>
      <c r="B310" s="162" t="s">
        <v>428</v>
      </c>
      <c r="C310" s="163"/>
      <c r="D310" s="31">
        <v>65.59</v>
      </c>
      <c r="E310" s="164">
        <v>1</v>
      </c>
      <c r="F310" s="91">
        <f t="shared" ref="F310:F336" si="16">D310*E310</f>
        <v>65.59</v>
      </c>
      <c r="G310" s="163"/>
      <c r="H310" s="165" t="s">
        <v>429</v>
      </c>
    </row>
    <row r="311" spans="1:8" x14ac:dyDescent="0.35">
      <c r="A311" s="250"/>
      <c r="B311" s="172" t="s">
        <v>274</v>
      </c>
      <c r="C311" s="173"/>
      <c r="D311" s="153">
        <v>34.69</v>
      </c>
      <c r="E311" s="173">
        <v>1</v>
      </c>
      <c r="F311" s="153">
        <f t="shared" si="16"/>
        <v>34.69</v>
      </c>
      <c r="G311" s="174"/>
      <c r="H311" s="175" t="s">
        <v>275</v>
      </c>
    </row>
    <row r="312" spans="1:8" x14ac:dyDescent="0.35">
      <c r="A312" s="250"/>
      <c r="B312" s="69" t="s">
        <v>276</v>
      </c>
      <c r="C312" s="70"/>
      <c r="D312" s="31">
        <v>10.29</v>
      </c>
      <c r="E312" s="70">
        <v>1</v>
      </c>
      <c r="F312" s="31">
        <f t="shared" si="16"/>
        <v>10.29</v>
      </c>
      <c r="G312" s="72"/>
      <c r="H312" s="71" t="s">
        <v>277</v>
      </c>
    </row>
    <row r="313" spans="1:8" x14ac:dyDescent="0.35">
      <c r="A313" s="250"/>
      <c r="B313" s="69" t="s">
        <v>278</v>
      </c>
      <c r="C313" s="70"/>
      <c r="D313" s="31">
        <v>3.96</v>
      </c>
      <c r="E313" s="70">
        <v>1</v>
      </c>
      <c r="F313" s="31">
        <f t="shared" si="16"/>
        <v>3.96</v>
      </c>
      <c r="G313" s="72"/>
      <c r="H313" s="71" t="s">
        <v>279</v>
      </c>
    </row>
    <row r="314" spans="1:8" x14ac:dyDescent="0.35">
      <c r="A314" s="250"/>
      <c r="B314" s="69" t="s">
        <v>280</v>
      </c>
      <c r="C314" s="70"/>
      <c r="D314" s="31">
        <v>3.44</v>
      </c>
      <c r="E314" s="70">
        <v>1</v>
      </c>
      <c r="F314" s="31">
        <f t="shared" si="16"/>
        <v>3.44</v>
      </c>
      <c r="G314" s="72"/>
      <c r="H314" s="71" t="s">
        <v>281</v>
      </c>
    </row>
    <row r="315" spans="1:8" x14ac:dyDescent="0.35">
      <c r="A315" s="250"/>
      <c r="B315" s="69" t="s">
        <v>282</v>
      </c>
      <c r="C315" s="70"/>
      <c r="D315" s="31">
        <v>3.27</v>
      </c>
      <c r="E315" s="70">
        <v>1</v>
      </c>
      <c r="F315" s="31">
        <f t="shared" si="16"/>
        <v>3.27</v>
      </c>
      <c r="G315" s="72"/>
      <c r="H315" s="71" t="s">
        <v>283</v>
      </c>
    </row>
    <row r="316" spans="1:8" x14ac:dyDescent="0.35">
      <c r="A316" s="250"/>
      <c r="B316" s="69" t="s">
        <v>431</v>
      </c>
      <c r="C316" s="70"/>
      <c r="D316" s="31">
        <v>5.46</v>
      </c>
      <c r="E316" s="70">
        <v>1</v>
      </c>
      <c r="F316" s="31">
        <f t="shared" si="16"/>
        <v>5.46</v>
      </c>
      <c r="G316" s="72"/>
      <c r="H316" s="71" t="s">
        <v>430</v>
      </c>
    </row>
    <row r="317" spans="1:8" x14ac:dyDescent="0.35">
      <c r="A317" s="250"/>
      <c r="B317" s="69" t="s">
        <v>432</v>
      </c>
      <c r="C317" s="70"/>
      <c r="D317" s="31">
        <v>5.64</v>
      </c>
      <c r="E317" s="70">
        <v>1</v>
      </c>
      <c r="F317" s="31">
        <f t="shared" si="16"/>
        <v>5.64</v>
      </c>
      <c r="G317" s="72"/>
      <c r="H317" s="71" t="s">
        <v>433</v>
      </c>
    </row>
    <row r="318" spans="1:8" x14ac:dyDescent="0.35">
      <c r="A318" s="250"/>
      <c r="B318" s="69" t="s">
        <v>284</v>
      </c>
      <c r="C318" s="70"/>
      <c r="D318" s="31">
        <v>6.48</v>
      </c>
      <c r="E318" s="70">
        <v>1</v>
      </c>
      <c r="F318" s="31">
        <f t="shared" si="16"/>
        <v>6.48</v>
      </c>
      <c r="G318" s="72"/>
      <c r="H318" s="71" t="s">
        <v>285</v>
      </c>
    </row>
    <row r="319" spans="1:8" x14ac:dyDescent="0.35">
      <c r="A319" s="250"/>
      <c r="B319" s="69" t="s">
        <v>286</v>
      </c>
      <c r="C319" s="70"/>
      <c r="D319" s="31">
        <v>9.3000000000000007</v>
      </c>
      <c r="E319" s="70">
        <v>1</v>
      </c>
      <c r="F319" s="31">
        <f t="shared" si="16"/>
        <v>9.3000000000000007</v>
      </c>
      <c r="G319" s="72"/>
      <c r="H319" s="71" t="s">
        <v>287</v>
      </c>
    </row>
    <row r="320" spans="1:8" x14ac:dyDescent="0.35">
      <c r="A320" s="250"/>
      <c r="B320" s="69" t="s">
        <v>288</v>
      </c>
      <c r="C320" s="70"/>
      <c r="D320" s="31">
        <v>18.649999999999999</v>
      </c>
      <c r="E320" s="70">
        <v>1</v>
      </c>
      <c r="F320" s="31">
        <f t="shared" si="16"/>
        <v>18.649999999999999</v>
      </c>
      <c r="G320" s="72"/>
      <c r="H320" s="71" t="s">
        <v>289</v>
      </c>
    </row>
    <row r="321" spans="1:8" x14ac:dyDescent="0.35">
      <c r="A321" s="250"/>
      <c r="B321" s="69" t="s">
        <v>506</v>
      </c>
      <c r="C321" s="70"/>
      <c r="D321" s="31">
        <v>6.85</v>
      </c>
      <c r="E321" s="70">
        <v>1</v>
      </c>
      <c r="F321" s="31">
        <f t="shared" si="16"/>
        <v>6.85</v>
      </c>
      <c r="G321" s="72"/>
      <c r="H321" s="71" t="s">
        <v>507</v>
      </c>
    </row>
    <row r="322" spans="1:8" x14ac:dyDescent="0.35">
      <c r="A322" s="250"/>
      <c r="B322" s="69" t="s">
        <v>290</v>
      </c>
      <c r="C322" s="70"/>
      <c r="D322" s="31">
        <v>21.84</v>
      </c>
      <c r="E322" s="70">
        <v>1</v>
      </c>
      <c r="F322" s="31">
        <f t="shared" si="16"/>
        <v>21.84</v>
      </c>
      <c r="G322" s="72"/>
      <c r="H322" s="71" t="s">
        <v>291</v>
      </c>
    </row>
    <row r="323" spans="1:8" x14ac:dyDescent="0.35">
      <c r="A323" s="250"/>
      <c r="B323" s="69" t="s">
        <v>292</v>
      </c>
      <c r="C323" s="70"/>
      <c r="D323" s="31">
        <v>17.5</v>
      </c>
      <c r="E323" s="70">
        <v>1</v>
      </c>
      <c r="F323" s="31">
        <f t="shared" si="16"/>
        <v>17.5</v>
      </c>
      <c r="G323" s="72"/>
      <c r="H323" s="71" t="s">
        <v>293</v>
      </c>
    </row>
    <row r="324" spans="1:8" x14ac:dyDescent="0.35">
      <c r="A324" s="250"/>
      <c r="B324" s="69" t="s">
        <v>294</v>
      </c>
      <c r="C324" s="70"/>
      <c r="D324" s="31">
        <v>19.64</v>
      </c>
      <c r="E324" s="70">
        <v>1</v>
      </c>
      <c r="F324" s="31">
        <f t="shared" si="16"/>
        <v>19.64</v>
      </c>
      <c r="G324" s="70"/>
      <c r="H324" s="71" t="s">
        <v>295</v>
      </c>
    </row>
    <row r="325" spans="1:8" x14ac:dyDescent="0.35">
      <c r="A325" s="250"/>
      <c r="B325" s="69" t="s">
        <v>560</v>
      </c>
      <c r="C325" s="70"/>
      <c r="D325" s="31">
        <v>18.47</v>
      </c>
      <c r="E325" s="70">
        <v>1</v>
      </c>
      <c r="F325" s="31">
        <f t="shared" si="16"/>
        <v>18.47</v>
      </c>
      <c r="G325" s="70"/>
      <c r="H325" s="71" t="s">
        <v>434</v>
      </c>
    </row>
    <row r="326" spans="1:8" x14ac:dyDescent="0.35">
      <c r="A326" s="250"/>
      <c r="B326" s="69" t="s">
        <v>559</v>
      </c>
      <c r="C326" s="70"/>
      <c r="D326" s="31">
        <v>16.48</v>
      </c>
      <c r="E326" s="70">
        <v>1</v>
      </c>
      <c r="F326" s="31">
        <f t="shared" si="16"/>
        <v>16.48</v>
      </c>
      <c r="G326" s="70"/>
      <c r="H326" s="71" t="s">
        <v>435</v>
      </c>
    </row>
    <row r="327" spans="1:8" x14ac:dyDescent="0.35">
      <c r="A327" s="250"/>
      <c r="B327" s="69" t="s">
        <v>445</v>
      </c>
      <c r="C327" s="70"/>
      <c r="D327" s="31">
        <v>2.29</v>
      </c>
      <c r="E327" s="70">
        <v>1</v>
      </c>
      <c r="F327" s="31">
        <f t="shared" si="16"/>
        <v>2.29</v>
      </c>
      <c r="G327" s="70"/>
      <c r="H327" s="71" t="s">
        <v>444</v>
      </c>
    </row>
    <row r="328" spans="1:8" x14ac:dyDescent="0.35">
      <c r="A328" s="250"/>
      <c r="B328" s="69" t="s">
        <v>439</v>
      </c>
      <c r="C328" s="70"/>
      <c r="D328" s="31">
        <v>3.34</v>
      </c>
      <c r="E328" s="70">
        <v>1</v>
      </c>
      <c r="F328" s="31">
        <f t="shared" si="16"/>
        <v>3.34</v>
      </c>
      <c r="G328" s="70"/>
      <c r="H328" s="71" t="s">
        <v>440</v>
      </c>
    </row>
    <row r="329" spans="1:8" x14ac:dyDescent="0.35">
      <c r="A329" s="250"/>
      <c r="B329" s="69" t="s">
        <v>438</v>
      </c>
      <c r="C329" s="70"/>
      <c r="D329" s="31">
        <v>3.45</v>
      </c>
      <c r="E329" s="70">
        <v>1</v>
      </c>
      <c r="F329" s="31">
        <f t="shared" si="16"/>
        <v>3.45</v>
      </c>
      <c r="G329" s="70"/>
      <c r="H329" s="71" t="s">
        <v>441</v>
      </c>
    </row>
    <row r="330" spans="1:8" x14ac:dyDescent="0.35">
      <c r="A330" s="250"/>
      <c r="B330" s="69" t="s">
        <v>437</v>
      </c>
      <c r="C330" s="70"/>
      <c r="D330" s="31">
        <v>6.16</v>
      </c>
      <c r="E330" s="70">
        <v>1</v>
      </c>
      <c r="F330" s="31">
        <f t="shared" si="16"/>
        <v>6.16</v>
      </c>
      <c r="G330" s="70"/>
      <c r="H330" s="71" t="s">
        <v>436</v>
      </c>
    </row>
    <row r="331" spans="1:8" x14ac:dyDescent="0.35">
      <c r="A331" s="250"/>
      <c r="B331" s="69" t="s">
        <v>558</v>
      </c>
      <c r="C331" s="70"/>
      <c r="D331" s="31">
        <v>3.2</v>
      </c>
      <c r="E331" s="70">
        <v>1</v>
      </c>
      <c r="F331" s="31">
        <f t="shared" si="16"/>
        <v>3.2</v>
      </c>
      <c r="G331" s="70"/>
      <c r="H331" s="71" t="s">
        <v>446</v>
      </c>
    </row>
    <row r="332" spans="1:8" x14ac:dyDescent="0.35">
      <c r="A332" s="250"/>
      <c r="B332" s="69" t="s">
        <v>557</v>
      </c>
      <c r="C332" s="70"/>
      <c r="D332" s="31">
        <v>3.44</v>
      </c>
      <c r="E332" s="70">
        <v>1</v>
      </c>
      <c r="F332" s="31">
        <f t="shared" si="16"/>
        <v>3.44</v>
      </c>
      <c r="G332" s="70"/>
      <c r="H332" s="71" t="s">
        <v>442</v>
      </c>
    </row>
    <row r="333" spans="1:8" x14ac:dyDescent="0.35">
      <c r="A333" s="250"/>
      <c r="B333" s="69" t="s">
        <v>556</v>
      </c>
      <c r="C333" s="70"/>
      <c r="D333" s="31">
        <v>5.1100000000000003</v>
      </c>
      <c r="E333" s="70">
        <v>1</v>
      </c>
      <c r="F333" s="31">
        <f t="shared" si="16"/>
        <v>5.1100000000000003</v>
      </c>
      <c r="G333" s="70"/>
      <c r="H333" s="71" t="s">
        <v>443</v>
      </c>
    </row>
    <row r="334" spans="1:8" x14ac:dyDescent="0.35">
      <c r="A334" s="250"/>
      <c r="B334" s="69"/>
      <c r="C334" s="70"/>
      <c r="D334" s="31"/>
      <c r="E334" s="70"/>
      <c r="F334" s="31"/>
      <c r="G334" s="70"/>
      <c r="H334" s="73"/>
    </row>
    <row r="335" spans="1:8" x14ac:dyDescent="0.35">
      <c r="A335" s="250"/>
      <c r="B335" s="69" t="s">
        <v>529</v>
      </c>
      <c r="C335" s="70"/>
      <c r="D335" s="31">
        <v>39.99</v>
      </c>
      <c r="E335" s="70">
        <v>1</v>
      </c>
      <c r="F335" s="31">
        <f t="shared" si="16"/>
        <v>39.99</v>
      </c>
      <c r="G335" s="70"/>
      <c r="H335" s="152" t="s">
        <v>497</v>
      </c>
    </row>
    <row r="336" spans="1:8" x14ac:dyDescent="0.35">
      <c r="A336" s="250"/>
      <c r="B336" s="69" t="s">
        <v>495</v>
      </c>
      <c r="C336" s="70"/>
      <c r="D336" s="31">
        <v>7.99</v>
      </c>
      <c r="E336" s="70">
        <v>1</v>
      </c>
      <c r="F336" s="31">
        <f t="shared" si="16"/>
        <v>7.99</v>
      </c>
      <c r="G336" s="70"/>
      <c r="H336" s="152" t="s">
        <v>496</v>
      </c>
    </row>
    <row r="337" spans="1:8" x14ac:dyDescent="0.35">
      <c r="A337" s="250"/>
      <c r="B337" s="69"/>
      <c r="C337" s="70"/>
      <c r="D337" s="31"/>
      <c r="E337" s="70"/>
      <c r="F337" s="31"/>
      <c r="G337" s="70"/>
      <c r="H337" s="73"/>
    </row>
    <row r="338" spans="1:8" x14ac:dyDescent="0.35">
      <c r="A338" s="250"/>
      <c r="B338" s="69" t="s">
        <v>296</v>
      </c>
      <c r="C338" s="70"/>
      <c r="D338" s="31">
        <v>18.600000000000001</v>
      </c>
      <c r="E338" s="70">
        <v>1</v>
      </c>
      <c r="F338" s="31">
        <f>D338*E338</f>
        <v>18.600000000000001</v>
      </c>
      <c r="G338" s="70"/>
      <c r="H338" s="71" t="s">
        <v>297</v>
      </c>
    </row>
    <row r="339" spans="1:8" x14ac:dyDescent="0.35">
      <c r="A339" s="250"/>
      <c r="B339" s="69"/>
      <c r="C339" s="70"/>
      <c r="D339" s="31"/>
      <c r="E339" s="70"/>
      <c r="F339" s="31"/>
      <c r="G339" s="70"/>
      <c r="H339" s="71"/>
    </row>
    <row r="340" spans="1:8" ht="14.5" customHeight="1" x14ac:dyDescent="0.35">
      <c r="A340" s="250"/>
      <c r="B340" s="69" t="s">
        <v>447</v>
      </c>
      <c r="C340" s="70"/>
      <c r="D340" s="31">
        <v>7.33</v>
      </c>
      <c r="E340" s="70">
        <v>1</v>
      </c>
      <c r="F340" s="31">
        <f t="shared" ref="F340:F343" si="17">D340*E340</f>
        <v>7.33</v>
      </c>
      <c r="G340" s="70"/>
      <c r="H340" s="71" t="s">
        <v>448</v>
      </c>
    </row>
    <row r="341" spans="1:8" ht="14.5" customHeight="1" x14ac:dyDescent="0.35">
      <c r="A341" s="250"/>
      <c r="B341" s="69" t="s">
        <v>449</v>
      </c>
      <c r="C341" s="70"/>
      <c r="D341" s="31">
        <v>3.7</v>
      </c>
      <c r="E341" s="70">
        <v>1</v>
      </c>
      <c r="F341" s="31">
        <f t="shared" si="17"/>
        <v>3.7</v>
      </c>
      <c r="G341" s="70"/>
      <c r="H341" s="71" t="s">
        <v>450</v>
      </c>
    </row>
    <row r="342" spans="1:8" x14ac:dyDescent="0.35">
      <c r="A342" s="250"/>
      <c r="B342" s="69" t="s">
        <v>425</v>
      </c>
      <c r="C342" s="70" t="s">
        <v>426</v>
      </c>
      <c r="D342" s="31">
        <v>162</v>
      </c>
      <c r="E342" s="70">
        <v>1</v>
      </c>
      <c r="F342" s="31">
        <f t="shared" si="17"/>
        <v>162</v>
      </c>
      <c r="G342" s="70"/>
      <c r="H342" s="71" t="s">
        <v>427</v>
      </c>
    </row>
    <row r="343" spans="1:8" x14ac:dyDescent="0.35">
      <c r="A343" s="250"/>
      <c r="B343" s="28" t="s">
        <v>505</v>
      </c>
      <c r="C343" s="29" t="s">
        <v>492</v>
      </c>
      <c r="D343" s="30">
        <v>24.85</v>
      </c>
      <c r="E343" s="29">
        <v>1</v>
      </c>
      <c r="F343" s="31">
        <f t="shared" si="17"/>
        <v>24.85</v>
      </c>
      <c r="G343" s="29"/>
      <c r="H343" s="149" t="s">
        <v>493</v>
      </c>
    </row>
    <row r="344" spans="1:8" x14ac:dyDescent="0.35">
      <c r="A344" s="250"/>
      <c r="B344" s="28" t="s">
        <v>503</v>
      </c>
      <c r="C344" s="29"/>
      <c r="D344" s="30">
        <v>18.68</v>
      </c>
      <c r="E344" s="29">
        <v>1</v>
      </c>
      <c r="F344" s="31">
        <v>18.68</v>
      </c>
      <c r="G344" s="29"/>
      <c r="H344" s="149" t="s">
        <v>504</v>
      </c>
    </row>
    <row r="345" spans="1:8" x14ac:dyDescent="0.35">
      <c r="A345" s="250"/>
      <c r="B345" s="33"/>
      <c r="C345" s="33"/>
      <c r="D345" s="34"/>
      <c r="E345" s="33"/>
      <c r="F345" s="153"/>
      <c r="G345" s="33"/>
      <c r="H345" s="42"/>
    </row>
    <row r="346" spans="1:8" x14ac:dyDescent="0.35">
      <c r="A346" s="250"/>
      <c r="B346" s="36"/>
      <c r="C346" s="36"/>
      <c r="D346" s="36"/>
      <c r="E346" s="36"/>
      <c r="F346" s="28" t="s">
        <v>250</v>
      </c>
      <c r="G346" s="200">
        <f>SUM(F298:F344)</f>
        <v>781.08</v>
      </c>
      <c r="H346" s="38"/>
    </row>
  </sheetData>
  <mergeCells count="20">
    <mergeCell ref="A267:B267"/>
    <mergeCell ref="A272:H272"/>
    <mergeCell ref="A273:H273"/>
    <mergeCell ref="A276:A296"/>
    <mergeCell ref="A298:A346"/>
    <mergeCell ref="F267:G267"/>
    <mergeCell ref="A274:H274"/>
    <mergeCell ref="A5:H5"/>
    <mergeCell ref="A9:H9"/>
    <mergeCell ref="A19:A126"/>
    <mergeCell ref="A128:A180"/>
    <mergeCell ref="A183:A262"/>
    <mergeCell ref="B216:C216"/>
    <mergeCell ref="A6:H6"/>
    <mergeCell ref="A7:H7"/>
    <mergeCell ref="A1:C1"/>
    <mergeCell ref="D1:E1"/>
    <mergeCell ref="F1:G1"/>
    <mergeCell ref="A3:H3"/>
    <mergeCell ref="A4:H4"/>
  </mergeCells>
  <hyperlinks>
    <hyperlink ref="H25" r:id="rId1"/>
    <hyperlink ref="H28" r:id="rId2"/>
    <hyperlink ref="H34" r:id="rId3"/>
    <hyperlink ref="H35" r:id="rId4"/>
    <hyperlink ref="H46" r:id="rId5"/>
    <hyperlink ref="H71" r:id="rId6" location="92290a474/=120dvtd"/>
    <hyperlink ref="H72" r:id="rId7" location="91828a005/=120dvjk"/>
    <hyperlink ref="H73" r:id="rId8" location="95610a530/=120dwf7"/>
    <hyperlink ref="H77" r:id="rId9" location="90591a250/=120dy5e"/>
    <hyperlink ref="H81" r:id="rId10" location="91290a113/=120e123"/>
    <hyperlink ref="H83" r:id="rId11" location="91290a117/=120e45y"/>
    <hyperlink ref="H84" r:id="rId12" location="91290a120/=120epou"/>
    <hyperlink ref="H89" r:id="rId13" location="91290a137/=120e644"/>
    <hyperlink ref="H90" r:id="rId14" location="92185a144/=120dvzz"/>
    <hyperlink ref="H91" r:id="rId15" location="7840k72/=120duy7"/>
    <hyperlink ref="H93" r:id="rId16" location="94669a041/=120elfz"/>
    <hyperlink ref="H94" r:id="rId17" location="90591a255/=120em4k"/>
    <hyperlink ref="H96" r:id="rId18" location="91290a150/=120enm4"/>
    <hyperlink ref="H101" r:id="rId19" location="92390a100/=128m34x"/>
    <hyperlink ref="H103" r:id="rId20" location="8548k23/=128m659"/>
    <hyperlink ref="H104" r:id="rId21" location="8542k51/=128m6ms"/>
    <hyperlink ref="H107" r:id="rId22" location="8973k68/=128m88a"/>
    <hyperlink ref="H109" r:id="rId23" location="7130k52/=120erv8"/>
    <hyperlink ref="H110" r:id="rId24" location="7130k104/=120evi5"/>
    <hyperlink ref="H111" r:id="rId25" location="7566k73/=120ew2s"/>
    <hyperlink ref="H112" r:id="rId26" location="76425a51/=120exoz"/>
    <hyperlink ref="H113" r:id="rId27" location="76425a51/=120eyab"/>
    <hyperlink ref="H114" r:id="rId28" location="91458a115/=120e79s"/>
    <hyperlink ref="H143" r:id="rId29"/>
    <hyperlink ref="H152" r:id="rId30"/>
    <hyperlink ref="H165" r:id="rId31"/>
    <hyperlink ref="H176" r:id="rId32"/>
    <hyperlink ref="H177" r:id="rId33"/>
    <hyperlink ref="H178" r:id="rId34"/>
    <hyperlink ref="H190" r:id="rId35"/>
    <hyperlink ref="H194" r:id="rId36"/>
    <hyperlink ref="H202" r:id="rId37"/>
    <hyperlink ref="H204" r:id="rId38"/>
    <hyperlink ref="H213" r:id="rId39"/>
    <hyperlink ref="H214" r:id="rId40"/>
    <hyperlink ref="H215" r:id="rId41"/>
    <hyperlink ref="H218" r:id="rId42"/>
    <hyperlink ref="H222" r:id="rId43"/>
    <hyperlink ref="H223" r:id="rId44"/>
    <hyperlink ref="H224" r:id="rId45"/>
    <hyperlink ref="H225" r:id="rId46"/>
    <hyperlink ref="H226" r:id="rId47"/>
    <hyperlink ref="H227" r:id="rId48"/>
    <hyperlink ref="H228" r:id="rId49"/>
    <hyperlink ref="H229" r:id="rId50"/>
    <hyperlink ref="H231" r:id="rId51"/>
    <hyperlink ref="H232" r:id="rId52"/>
    <hyperlink ref="H233" r:id="rId53"/>
    <hyperlink ref="H234" r:id="rId54"/>
    <hyperlink ref="H246" r:id="rId55"/>
    <hyperlink ref="H250" r:id="rId56"/>
    <hyperlink ref="H251" r:id="rId57"/>
    <hyperlink ref="H256" r:id="rId58"/>
    <hyperlink ref="H260" r:id="rId59"/>
    <hyperlink ref="H257" r:id="rId60"/>
    <hyperlink ref="H298" r:id="rId61"/>
    <hyperlink ref="H299" r:id="rId62"/>
    <hyperlink ref="H300" r:id="rId63"/>
    <hyperlink ref="H302" r:id="rId64"/>
    <hyperlink ref="H131" r:id="rId65"/>
    <hyperlink ref="H197" r:id="rId66"/>
    <hyperlink ref="H241" r:id="rId67"/>
    <hyperlink ref="H186" r:id="rId68"/>
    <hyperlink ref="H187" r:id="rId69"/>
    <hyperlink ref="H189" r:id="rId70"/>
    <hyperlink ref="H335" r:id="rId71"/>
    <hyperlink ref="H336" r:id="rId72"/>
    <hyperlink ref="H343" r:id="rId73"/>
    <hyperlink ref="H287" r:id="rId74"/>
    <hyperlink ref="H276" r:id="rId75"/>
    <hyperlink ref="H171" r:id="rId76"/>
    <hyperlink ref="H172" r:id="rId77"/>
    <hyperlink ref="H147" r:id="rId78"/>
    <hyperlink ref="H146" r:id="rId79"/>
    <hyperlink ref="H116" r:id="rId80"/>
    <hyperlink ref="H65" r:id="rId81"/>
    <hyperlink ref="H54" r:id="rId82"/>
  </hyperlinks>
  <pageMargins left="0.74791666666666701" right="0.74791666666666701" top="0.98402777777777795" bottom="0.98402777777777795" header="0.51180555555555496" footer="0.51180555555555496"/>
  <pageSetup firstPageNumber="0" fitToHeight="0" orientation="portrait" r:id="rId83"/>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AutoRally Platform Parts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Brian</cp:lastModifiedBy>
  <cp:revision>2</cp:revision>
  <cp:lastPrinted>2016-07-10T16:16:10Z</cp:lastPrinted>
  <dcterms:modified xsi:type="dcterms:W3CDTF">2018-07-17T02:51:50Z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