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bookViews>
    <workbookView xWindow="0" yWindow="460" windowWidth="28800" windowHeight="16560" tabRatio="500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1" i="2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K4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K21" i="1"/>
  <c r="P21" i="1"/>
  <c r="P22" i="1"/>
  <c r="K23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<sst xmlns="http://schemas.openxmlformats.org/spreadsheetml/2006/main" count="514" uniqueCount="244">
  <si>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</si>
  <si>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</si>
  <si>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</si>
  <si>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</si>
  <si>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</si>
  <si>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</si>
  <si>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</si>
  <si>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</si>
  <si>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</si>
  <si>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</si>
  <si>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</si>
  <si>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</si>
  <si>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</si>
  <si>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</si>
  <si>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</si>
  <si>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</si>
  <si>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</si>
  <si>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</si>
  <si>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</si>
  <si>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</si>
  <si>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</si>
  <si>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</si>
  <si>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</si>
  <si>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</si>
  <si>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</si>
  <si>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</si>
  <si>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</si>
  <si>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</si>
  <si>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</si>
  <si>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</si>
  <si>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</si>
  <si>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</si>
  <si>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</si>
  <si>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</si>
  <si>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</si>
  <si>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</si>
  <si>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</si>
  <si>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</si>
  <si>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</si>
  <si>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</si>
  <si>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</si>
  <si>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</si>
  <si>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</si>
  <si>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</si>
  <si>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</si>
  <si>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</si>
  <si>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</si>
  <si>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</si>
  <si>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</si>
  <si>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</si>
  <si>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</si>
  <si>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</si>
  <si>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</si>
  <si>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</si>
  <si>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</si>
  <si>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</si>
  <si>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</si>
  <si>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</si>
  <si>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</si>
  <si>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</si>
  <si>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</si>
  <si>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</si>
  <si>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</si>
  <si>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</si>
  <si>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</si>
  <si>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</si>
  <si>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</si>
  <si>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</si>
  <si>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</si>
  <si>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</si>
  <si>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</si>
  <si>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</si>
  <si>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</si>
  <si>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</si>
  <si>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</si>
  <si>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</si>
  <si>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</si>
  <si>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</si>
  <si>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</si>
  <si>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</si>
  <si>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</si>
  <si>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</si>
  <si>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</si>
  <si>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</si>
  <si>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</si>
  <si>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</si>
  <si>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</si>
  <si>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</si>
  <si>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</si>
  <si>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</si>
  <si>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</si>
  <si>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</si>
  <si>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</si>
  <si>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</si>
  <si>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</si>
  <si>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</si>
  <si>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</si>
  <si>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</si>
  <si>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</si>
  <si>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</si>
  <si>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</si>
  <si>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</si>
  <si>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</si>
  <si>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</si>
  <si>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</si>
  <si>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</si>
  <si>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</si>
  <si>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</si>
  <si>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</si>
  <si>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</si>
  <si>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</si>
  <si>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</si>
  <si>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</si>
  <si>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</si>
  <si>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</si>
  <si>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</si>
  <si>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</si>
  <si>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</si>
  <si>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</si>
  <si>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</si>
  <si>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</si>
  <si>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</si>
  <si>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</si>
  <si>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</si>
  <si>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</si>
  <si>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</si>
  <si>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</si>
  <si>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</si>
  <si>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</si>
  <si>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</si>
  <si>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</si>
  <si>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</si>
  <si>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</si>
  <si>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</si>
  <si>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</si>
  <si>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</si>
  <si>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</si>
  <si>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</si>
  <si>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</si>
  <si>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</si>
  <si>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</si>
  <si>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</si>
  <si>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</si>
  <si>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</si>
  <si>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</si>
  <si>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</si>
  <si>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</si>
  <si>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</si>
  <si>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</si>
  <si>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</si>
  <si>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</si>
  <si>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</si>
  <si>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</si>
  <si>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</si>
  <si>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</si>
  <si>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</si>
  <si>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</si>
  <si>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</si>
  <si>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</si>
  <si>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</si>
  <si>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</si>
  <si>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</si>
  <si>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</si>
  <si>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</si>
  <si>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</si>
  <si>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</si>
  <si>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</si>
  <si>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</si>
  <si>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</si>
  <si>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</si>
  <si>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</si>
  <si>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</si>
  <si>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</si>
  <si>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</si>
  <si>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</si>
  <si>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</si>
  <si>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</si>
  <si>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</si>
  <si>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</si>
  <si>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</si>
  <si>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</si>
  <si>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</si>
  <si>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</si>
  <si>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</si>
  <si>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</si>
  <si>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</si>
  <si>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</si>
  <si>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</si>
  <si>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</si>
  <si>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</si>
  <si>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</si>
  <si>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</si>
  <si>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</si>
  <si>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</si>
  <si>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</si>
  <si>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</si>
  <si>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</si>
  <si>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</si>
  <si>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</si>
  <si>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</si>
  <si>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</si>
  <si>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</si>
  <si>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</si>
  <si>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</si>
  <si>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</si>
  <si>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</si>
  <si>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</si>
  <si>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</si>
  <si>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</si>
  <si>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</si>
  <si>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</si>
  <si>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</si>
  <si>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</si>
  <si>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</si>
  <si>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</si>
  <si>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</si>
  <si>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</si>
  <si>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</si>
  <si>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</si>
  <si>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</si>
  <si>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</si>
  <si>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</si>
  <si>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</si>
  <si>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</si>
  <si>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</si>
  <si>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</si>
  <si>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</si>
  <si>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603-MFR-25FBF52-100K</t>
  </si>
  <si>
    <t>841-MPX4250AP</t>
  </si>
  <si>
    <t>Mouser Full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</si>
  <si>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</si>
  <si>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</si>
  <si>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</si>
  <si>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</si>
  <si>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</si>
  <si>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</si>
  <si>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</si>
  <si>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</si>
  <si>
    <t>R54</t>
  </si>
  <si>
    <t>R10,R13,R16,R19,R21,R23,R24,R29,R30,R39,R40,R50,R51,R57,R58</t>
  </si>
  <si>
    <t>R9,R12,R15,R18</t>
  </si>
  <si>
    <t>R1,R3,R26,R28,R33,R34,R59</t>
  </si>
  <si>
    <t>C2,C4,C6,C8,C10,C25</t>
  </si>
  <si>
    <t>C19,C24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</si>
</sst>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workbookViewId="0">
      <selection activeCell="B8" sqref="B8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5</v>
      </c>
      <c r="H1" s="1" t="s">
        <v>194</v>
      </c>
      <c r="I1" s="1" t="s">
        <v>6</v>
      </c>
      <c r="J1" s="1" t="s">
        <v>7</v>
      </c>
      <c r="K1" s="1" t="s">
        <v>217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229</v>
      </c>
      <c r="Q1" s="21" t="s">
        <v>130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 t="s">
        <v>16</v>
      </c>
      <c r="H3" s="3" t="s">
        <v>173</v>
      </c>
      <c r="I3" s="3" t="s">
        <v>160</v>
      </c>
      <c r="J3" s="2" t="s">
        <v>161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6</v>
      </c>
      <c r="B4" s="4" t="s">
        <v>242</v>
      </c>
      <c r="C4" s="3" t="s">
        <v>14</v>
      </c>
      <c r="D4" s="2" t="s">
        <v>156</v>
      </c>
      <c r="E4" s="3" t="s">
        <v>15</v>
      </c>
      <c r="F4" s="3"/>
      <c r="G4" s="3" t="s">
        <v>16</v>
      </c>
      <c r="H4" s="3" t="s">
        <v>173</v>
      </c>
      <c r="I4" s="3" t="s">
        <v>158</v>
      </c>
      <c r="J4" s="2" t="s">
        <v>157</v>
      </c>
      <c r="K4" s="2" t="str">
        <f>VLOOKUP(I4,'[1]Component List'!$L:$N,3,FALSE)</f>
        <v>80-C322C224K5R</v>
      </c>
      <c r="L4" s="27">
        <v>0.66</v>
      </c>
      <c r="M4" s="27">
        <f t="shared" si="2"/>
        <v>3.96</v>
      </c>
      <c r="N4" s="4"/>
      <c r="O4" s="4" t="str">
        <f t="shared" si="0"/>
        <v>6,399-4353-ND</v>
      </c>
      <c r="P4" t="str">
        <f t="shared" ref="P4:P38" si="4">IF(NOT(K4=""),K4&amp;"|"&amp;A4,"")</f>
        <v>80-C322C224K5R|6</v>
      </c>
      <c r="Q4" t="str">
        <f t="shared" si="3"/>
        <v>Capacitor - 6x 0.22uF</v>
      </c>
    </row>
    <row r="5" spans="1:17" ht="17" thickBot="1" x14ac:dyDescent="0.25">
      <c r="A5" s="20">
        <f t="shared" si="1"/>
        <v>7</v>
      </c>
      <c r="B5" s="4" t="s">
        <v>187</v>
      </c>
      <c r="C5" s="3" t="s">
        <v>17</v>
      </c>
      <c r="D5" s="3" t="s">
        <v>153</v>
      </c>
      <c r="E5" s="3" t="s">
        <v>15</v>
      </c>
      <c r="F5" s="3"/>
      <c r="G5" s="3" t="s">
        <v>16</v>
      </c>
      <c r="H5" s="3" t="s">
        <v>173</v>
      </c>
      <c r="I5" s="3" t="s">
        <v>210</v>
      </c>
      <c r="J5" s="2" t="s">
        <v>211</v>
      </c>
      <c r="K5" s="2" t="s">
        <v>220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 t="s">
        <v>13</v>
      </c>
      <c r="H6" s="3" t="s">
        <v>173</v>
      </c>
      <c r="I6" s="3" t="s">
        <v>212</v>
      </c>
      <c r="J6" s="2" t="s">
        <v>213</v>
      </c>
      <c r="K6" s="2" t="s">
        <v>221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 t="s">
        <v>13</v>
      </c>
      <c r="H7" s="3" t="s">
        <v>173</v>
      </c>
      <c r="I7" s="3" t="s">
        <v>165</v>
      </c>
      <c r="J7" s="2" t="s">
        <v>166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2</v>
      </c>
      <c r="B8" s="4" t="s">
        <v>243</v>
      </c>
      <c r="C8" s="3" t="s">
        <v>20</v>
      </c>
      <c r="D8" s="2" t="s">
        <v>168</v>
      </c>
      <c r="E8" s="3" t="s">
        <v>15</v>
      </c>
      <c r="F8" s="3"/>
      <c r="G8" s="3" t="s">
        <v>16</v>
      </c>
      <c r="H8" s="3" t="s">
        <v>173</v>
      </c>
      <c r="I8" s="3" t="s">
        <v>169</v>
      </c>
      <c r="J8" s="2" t="s">
        <v>170</v>
      </c>
      <c r="K8" s="2" t="str">
        <f>VLOOKUP(I8,'[1]Component List'!$L:$N,3,FALSE)</f>
        <v>80-C317C103K5R</v>
      </c>
      <c r="L8" s="27">
        <v>0.24</v>
      </c>
      <c r="M8" s="27">
        <f t="shared" si="2"/>
        <v>0.48</v>
      </c>
      <c r="N8" s="4"/>
      <c r="O8" s="4" t="str">
        <f t="shared" si="0"/>
        <v>2,399-4206-ND</v>
      </c>
      <c r="P8" t="str">
        <f t="shared" si="4"/>
        <v>80-C317C103K5R|2</v>
      </c>
      <c r="Q8" t="str">
        <f t="shared" si="3"/>
        <v>Capacitor - 2x 0.01uF</v>
      </c>
    </row>
    <row r="9" spans="1:17" ht="17" thickBot="1" x14ac:dyDescent="0.25">
      <c r="A9" s="20">
        <f t="shared" si="1"/>
        <v>3</v>
      </c>
      <c r="B9" s="4" t="s">
        <v>188</v>
      </c>
      <c r="C9" s="3" t="s">
        <v>21</v>
      </c>
      <c r="D9" s="3" t="s">
        <v>150</v>
      </c>
      <c r="E9" s="3" t="s">
        <v>15</v>
      </c>
      <c r="F9" s="3"/>
      <c r="G9" s="3" t="s">
        <v>16</v>
      </c>
      <c r="H9" s="3" t="s">
        <v>173</v>
      </c>
      <c r="I9" s="3" t="s">
        <v>151</v>
      </c>
      <c r="J9" s="2" t="s">
        <v>152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 t="s">
        <v>16</v>
      </c>
      <c r="H10" s="3" t="s">
        <v>173</v>
      </c>
      <c r="I10" s="3" t="s">
        <v>122</v>
      </c>
      <c r="J10" s="2" t="s">
        <v>121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 t="s">
        <v>24</v>
      </c>
      <c r="H12" s="3" t="s">
        <v>173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189</v>
      </c>
      <c r="C13" s="3" t="s">
        <v>209</v>
      </c>
      <c r="D13" s="3" t="s">
        <v>208</v>
      </c>
      <c r="E13" s="3" t="s">
        <v>205</v>
      </c>
      <c r="F13" s="3"/>
      <c r="G13" s="3" t="s">
        <v>24</v>
      </c>
      <c r="H13" s="3" t="s">
        <v>173</v>
      </c>
      <c r="I13" s="3" t="s">
        <v>206</v>
      </c>
      <c r="J13" s="2" t="s">
        <v>207</v>
      </c>
      <c r="K13" s="2" t="s">
        <v>218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 t="s">
        <v>192</v>
      </c>
      <c r="J14" s="2" t="s">
        <v>104</v>
      </c>
      <c r="K14" s="2" t="s">
        <v>219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190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173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173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116</v>
      </c>
      <c r="C19" s="3" t="s">
        <v>125</v>
      </c>
      <c r="D19" s="3" t="s">
        <v>216</v>
      </c>
      <c r="E19" s="3"/>
      <c r="F19" s="3"/>
      <c r="G19" s="3" t="s">
        <v>215</v>
      </c>
      <c r="H19" s="3" t="s">
        <v>174</v>
      </c>
      <c r="I19" s="3">
        <v>1935161</v>
      </c>
      <c r="J19" s="2" t="s">
        <v>214</v>
      </c>
      <c r="K19" s="2" t="s">
        <v>222</v>
      </c>
      <c r="L19" s="26">
        <v>0.38</v>
      </c>
      <c r="M19" s="27">
        <f>L19*A19</f>
        <v>5.32</v>
      </c>
      <c r="N19" s="4" t="s">
        <v>118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 t="s">
        <v>231</v>
      </c>
      <c r="J20" s="2" t="s">
        <v>94</v>
      </c>
      <c r="K20" s="2" t="s">
        <v>230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100</v>
      </c>
      <c r="C21" s="3" t="s">
        <v>126</v>
      </c>
      <c r="D21" s="3" t="s">
        <v>110</v>
      </c>
      <c r="E21" s="3"/>
      <c r="F21" s="3"/>
      <c r="G21" s="3" t="s">
        <v>109</v>
      </c>
      <c r="H21" s="3" t="s">
        <v>174</v>
      </c>
      <c r="I21" s="3" t="s">
        <v>204</v>
      </c>
      <c r="J21" s="2" t="s">
        <v>107</v>
      </c>
      <c r="K21" s="2" t="e">
        <f>VLOOKUP(I21,'[1]Component List'!$L:$N,3,FALSE)</f>
        <v>#N/A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e">
        <f t="shared" si="4"/>
        <v>#N/A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193</v>
      </c>
      <c r="C23" s="3" t="s">
        <v>127</v>
      </c>
      <c r="D23" s="3" t="s">
        <v>92</v>
      </c>
      <c r="E23" s="3" t="s">
        <v>70</v>
      </c>
      <c r="F23" s="3"/>
      <c r="G23" s="3" t="s">
        <v>43</v>
      </c>
      <c r="H23" s="3" t="s">
        <v>173</v>
      </c>
      <c r="I23" s="3" t="s">
        <v>93</v>
      </c>
      <c r="J23" s="2" t="s">
        <v>235</v>
      </c>
      <c r="K23" s="2" t="str">
        <f>VLOOKUP(I23,'[1]Component List'!$L:$N,3,FALSE)</f>
        <v>511-STP62NS04Z</v>
      </c>
      <c r="L23" s="27">
        <v>1.51</v>
      </c>
      <c r="M23" s="27">
        <f>L23*A23</f>
        <v>12.08</v>
      </c>
      <c r="N23" s="4" t="s">
        <v>236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1</v>
      </c>
      <c r="B25" s="4" t="s">
        <v>238</v>
      </c>
      <c r="C25" s="3" t="s">
        <v>44</v>
      </c>
      <c r="D25" s="3" t="s">
        <v>177</v>
      </c>
      <c r="E25" s="3"/>
      <c r="F25" s="3"/>
      <c r="G25" s="3" t="s">
        <v>45</v>
      </c>
      <c r="H25" s="3" t="s">
        <v>173</v>
      </c>
      <c r="I25" s="3" t="s">
        <v>202</v>
      </c>
      <c r="J25" s="2" t="s">
        <v>176</v>
      </c>
      <c r="K25" s="2" t="s">
        <v>223</v>
      </c>
      <c r="L25" s="27">
        <v>0.08</v>
      </c>
      <c r="M25" s="27">
        <f t="shared" ref="M25:M32" si="6">L25*A25</f>
        <v>0.08</v>
      </c>
      <c r="N25" s="4"/>
      <c r="O25" s="4" t="str">
        <f t="shared" si="0"/>
        <v>1,10KQBK-ND</v>
      </c>
      <c r="P25" t="str">
        <f t="shared" si="4"/>
        <v>603-MFR-25FBF52-10K|1</v>
      </c>
      <c r="Q25" t="str">
        <f>"Resistor - " &amp; A25&amp;"x "&amp;C25</f>
        <v>Resistor - 1x 10k</v>
      </c>
    </row>
    <row r="26" spans="1:17" ht="27" thickBot="1" x14ac:dyDescent="0.25">
      <c r="A26" s="20">
        <f>LEN(B26)-LEN(SUBSTITUTE(B26,",",""))+1</f>
        <v>15</v>
      </c>
      <c r="B26" s="4" t="s">
        <v>239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173</v>
      </c>
      <c r="I26" s="3" t="s">
        <v>200</v>
      </c>
      <c r="J26" s="2" t="s">
        <v>50</v>
      </c>
      <c r="K26" s="2" t="s">
        <v>224</v>
      </c>
      <c r="L26" s="27">
        <v>0.06</v>
      </c>
      <c r="M26" s="27">
        <f t="shared" si="6"/>
        <v>0.89999999999999991</v>
      </c>
      <c r="N26" s="4"/>
      <c r="O26" s="4" t="str">
        <f t="shared" si="0"/>
        <v>15,1.00KXBK-ND</v>
      </c>
      <c r="P26" t="str">
        <f t="shared" si="4"/>
        <v>603-MFR-25FBF52-1K|15</v>
      </c>
      <c r="Q26" t="str">
        <f t="shared" ref="Q26:Q32" si="7">"Resistor - " &amp; A26&amp;"x "&amp;C26</f>
        <v>Resistor - 15x 1k</v>
      </c>
    </row>
    <row r="27" spans="1:17" ht="27" thickBot="1" x14ac:dyDescent="0.25">
      <c r="A27" s="20">
        <f>LEN(B27)-LEN(SUBSTITUTE(B27,",",""))+1</f>
        <v>4</v>
      </c>
      <c r="B27" s="13" t="s">
        <v>240</v>
      </c>
      <c r="C27" s="14">
        <v>680</v>
      </c>
      <c r="D27" s="7" t="s">
        <v>148</v>
      </c>
      <c r="E27" s="3"/>
      <c r="F27" s="14"/>
      <c r="G27" s="14" t="s">
        <v>149</v>
      </c>
      <c r="H27" s="14" t="s">
        <v>173</v>
      </c>
      <c r="I27" s="3" t="s">
        <v>199</v>
      </c>
      <c r="J27" s="2" t="s">
        <v>147</v>
      </c>
      <c r="K27" s="2" t="s">
        <v>225</v>
      </c>
      <c r="L27" s="27">
        <v>0.22</v>
      </c>
      <c r="M27" s="27">
        <f t="shared" si="6"/>
        <v>0.88</v>
      </c>
      <c r="N27" s="13" t="s">
        <v>106</v>
      </c>
      <c r="O27" s="4" t="str">
        <f t="shared" si="0"/>
        <v>4,A105963CT-ND</v>
      </c>
      <c r="P27" t="str">
        <f>IF(NOT(K27=""),K27&amp;"|"&amp;A27,"")</f>
        <v>279-LR1F680R|4</v>
      </c>
      <c r="Q27" t="str">
        <f t="shared" si="7"/>
        <v>Resistor - 4x 680</v>
      </c>
    </row>
    <row r="28" spans="1:17" ht="40" thickBot="1" x14ac:dyDescent="0.25">
      <c r="A28" s="20">
        <f>LEN(B28)-LEN(SUBSTITUTE(B28,",",""))+1</f>
        <v>6</v>
      </c>
      <c r="B28" s="4" t="s">
        <v>195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173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 x14ac:dyDescent="0.25">
      <c r="A29" s="20">
        <f>LEN(B29)-LEN(SUBSTITUTE(B29,",",""))+1</f>
        <v>7</v>
      </c>
      <c r="B29" s="4" t="s">
        <v>241</v>
      </c>
      <c r="C29" s="3" t="s">
        <v>132</v>
      </c>
      <c r="D29" s="3" t="s">
        <v>232</v>
      </c>
      <c r="E29" s="3"/>
      <c r="F29" s="3"/>
      <c r="G29" s="3" t="s">
        <v>45</v>
      </c>
      <c r="H29" s="3" t="s">
        <v>173</v>
      </c>
      <c r="I29" s="3" t="s">
        <v>233</v>
      </c>
      <c r="J29" s="2" t="s">
        <v>234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7,2.49KXBK-ND</v>
      </c>
      <c r="P29" t="str">
        <f>IF(NOT(K29=""),K29&amp;"|"&amp;A29,"")</f>
        <v>603-MFR-25FBF52-2K49|7</v>
      </c>
      <c r="Q29" t="str">
        <f>"Resistor - " &amp; A29&amp;"x "&amp;C29</f>
        <v>Resistor - 7x 0.1% 2.49k</v>
      </c>
    </row>
    <row r="30" spans="1:17" ht="17" thickBot="1" x14ac:dyDescent="0.25">
      <c r="A30" s="20"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 t="s">
        <v>45</v>
      </c>
      <c r="H30" s="3" t="s">
        <v>173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105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196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173</v>
      </c>
      <c r="I31" s="3" t="s">
        <v>203</v>
      </c>
      <c r="J31" s="2" t="s">
        <v>62</v>
      </c>
      <c r="K31" s="2" t="s">
        <v>227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603-MFR-25FBF52-100K|12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197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173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173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 t="s">
        <v>67</v>
      </c>
      <c r="H35" s="3" t="s">
        <v>173</v>
      </c>
      <c r="I35" s="3" t="s">
        <v>201</v>
      </c>
      <c r="J35" s="2" t="s">
        <v>83</v>
      </c>
      <c r="K35" s="2" t="s">
        <v>228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198</v>
      </c>
      <c r="C36" s="14" t="s">
        <v>135</v>
      </c>
      <c r="D36" s="7" t="s">
        <v>136</v>
      </c>
      <c r="E36" s="3" t="s">
        <v>137</v>
      </c>
      <c r="F36" s="14"/>
      <c r="G36" s="14" t="s">
        <v>72</v>
      </c>
      <c r="H36" s="14" t="s">
        <v>173</v>
      </c>
      <c r="I36" s="14" t="s">
        <v>135</v>
      </c>
      <c r="J36" s="14" t="s">
        <v>138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 t="s">
        <v>185</v>
      </c>
      <c r="H37" s="31" t="s">
        <v>173</v>
      </c>
      <c r="I37" s="14" t="s">
        <v>184</v>
      </c>
      <c r="J37" s="14" t="s">
        <v>186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99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102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 t="s">
        <v>96</v>
      </c>
      <c r="K44" s="3"/>
      <c r="L44" s="3">
        <v>61.65</v>
      </c>
      <c r="M44" s="6"/>
      <c r="N44" s="4" t="s">
        <v>98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87.26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workbookViewId="0">
      <selection activeCell="B8" sqref="B8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4</v>
      </c>
      <c r="H1" s="1" t="s">
        <v>172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130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>
        <v>4</v>
      </c>
      <c r="H3" s="3" t="s">
        <v>173</v>
      </c>
      <c r="I3" s="3" t="s">
        <v>16</v>
      </c>
      <c r="J3" s="3" t="s">
        <v>160</v>
      </c>
      <c r="K3" s="2" t="s">
        <v>161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6</v>
      </c>
      <c r="B4" s="4" t="s">
        <v>242</v>
      </c>
      <c r="C4" s="3" t="s">
        <v>14</v>
      </c>
      <c r="D4" s="2" t="s">
        <v>156</v>
      </c>
      <c r="E4" s="3" t="s">
        <v>15</v>
      </c>
      <c r="F4" s="3"/>
      <c r="G4" s="3">
        <v>15</v>
      </c>
      <c r="H4" s="3" t="s">
        <v>173</v>
      </c>
      <c r="I4" s="3" t="s">
        <v>16</v>
      </c>
      <c r="J4" s="3" t="s">
        <v>158</v>
      </c>
      <c r="K4" s="2" t="s">
        <v>157</v>
      </c>
      <c r="L4" s="5">
        <v>0.66</v>
      </c>
      <c r="M4" s="6">
        <f t="shared" si="1"/>
        <v>3.96</v>
      </c>
      <c r="N4" s="4"/>
      <c r="O4" s="4" t="str">
        <f t="shared" si="2"/>
        <v>6,399-4353-ND</v>
      </c>
      <c r="P4" t="str">
        <f t="shared" ref="P4:P10" si="3">"Capacitor - " &amp;A4&amp;"x "&amp;C4</f>
        <v>Capacitor - 6x 0.22uF</v>
      </c>
    </row>
    <row r="5" spans="1:16" ht="27" thickBot="1" x14ac:dyDescent="0.25">
      <c r="A5" s="20">
        <f t="shared" si="0"/>
        <v>7</v>
      </c>
      <c r="B5" s="4" t="s">
        <v>91</v>
      </c>
      <c r="C5" s="3" t="s">
        <v>17</v>
      </c>
      <c r="D5" s="3" t="s">
        <v>153</v>
      </c>
      <c r="E5" s="3" t="s">
        <v>15</v>
      </c>
      <c r="F5" s="3"/>
      <c r="G5" s="3">
        <v>17</v>
      </c>
      <c r="H5" s="3" t="s">
        <v>173</v>
      </c>
      <c r="I5" s="3" t="s">
        <v>16</v>
      </c>
      <c r="J5" s="3" t="s">
        <v>154</v>
      </c>
      <c r="K5" s="2" t="s">
        <v>155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>
        <v>2</v>
      </c>
      <c r="H6" s="3" t="s">
        <v>173</v>
      </c>
      <c r="I6" s="3" t="s">
        <v>16</v>
      </c>
      <c r="J6" s="3" t="s">
        <v>163</v>
      </c>
      <c r="K6" s="2" t="s">
        <v>164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>
        <v>2</v>
      </c>
      <c r="H7" s="3" t="s">
        <v>173</v>
      </c>
      <c r="I7" s="3" t="s">
        <v>13</v>
      </c>
      <c r="J7" s="3" t="s">
        <v>165</v>
      </c>
      <c r="K7" s="2" t="s">
        <v>166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2</v>
      </c>
      <c r="B8" s="4" t="s">
        <v>243</v>
      </c>
      <c r="C8" s="3" t="s">
        <v>20</v>
      </c>
      <c r="D8" s="2" t="s">
        <v>168</v>
      </c>
      <c r="E8" s="3" t="s">
        <v>15</v>
      </c>
      <c r="F8" s="3"/>
      <c r="G8" s="3">
        <v>3</v>
      </c>
      <c r="H8" s="3" t="s">
        <v>173</v>
      </c>
      <c r="I8" s="3" t="s">
        <v>16</v>
      </c>
      <c r="J8" s="3" t="s">
        <v>169</v>
      </c>
      <c r="K8" s="2" t="s">
        <v>170</v>
      </c>
      <c r="L8" s="5">
        <v>0.24</v>
      </c>
      <c r="M8" s="6">
        <f t="shared" si="1"/>
        <v>0.48</v>
      </c>
      <c r="N8" s="4"/>
      <c r="O8" s="4" t="str">
        <f t="shared" si="2"/>
        <v>2,399-4206-ND</v>
      </c>
      <c r="P8" t="str">
        <f t="shared" si="3"/>
        <v>Capacitor - 2x 0.01uF</v>
      </c>
    </row>
    <row r="9" spans="1:16" ht="17" thickBot="1" x14ac:dyDescent="0.25">
      <c r="A9" s="20">
        <f t="shared" si="0"/>
        <v>2</v>
      </c>
      <c r="B9" s="24" t="s">
        <v>146</v>
      </c>
      <c r="C9" s="3" t="s">
        <v>21</v>
      </c>
      <c r="D9" s="3" t="s">
        <v>150</v>
      </c>
      <c r="E9" s="3" t="s">
        <v>15</v>
      </c>
      <c r="F9" s="3"/>
      <c r="G9" s="3">
        <v>4</v>
      </c>
      <c r="H9" s="3" t="s">
        <v>173</v>
      </c>
      <c r="I9" s="3" t="s">
        <v>16</v>
      </c>
      <c r="J9" s="3" t="s">
        <v>151</v>
      </c>
      <c r="K9" s="2" t="s">
        <v>152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/>
      <c r="H10" s="3" t="s">
        <v>173</v>
      </c>
      <c r="I10" s="3" t="s">
        <v>16</v>
      </c>
      <c r="J10" s="3" t="s">
        <v>122</v>
      </c>
      <c r="K10" s="2" t="s">
        <v>121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>
        <v>1</v>
      </c>
      <c r="H12" s="3" t="s">
        <v>173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179</v>
      </c>
      <c r="C13" s="3" t="s">
        <v>134</v>
      </c>
      <c r="D13" s="3" t="s">
        <v>28</v>
      </c>
      <c r="E13" s="3" t="s">
        <v>23</v>
      </c>
      <c r="F13" s="3"/>
      <c r="G13" s="3">
        <v>18</v>
      </c>
      <c r="H13" s="3" t="s">
        <v>174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/>
      <c r="J14" s="3"/>
      <c r="K14" s="2" t="s">
        <v>104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181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173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173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116</v>
      </c>
      <c r="C19" s="3" t="s">
        <v>125</v>
      </c>
      <c r="D19" s="3" t="s">
        <v>115</v>
      </c>
      <c r="E19" s="3"/>
      <c r="F19" s="3"/>
      <c r="G19" s="3"/>
      <c r="H19" s="3" t="s">
        <v>174</v>
      </c>
      <c r="I19" s="3" t="s">
        <v>114</v>
      </c>
      <c r="J19" s="3" t="s">
        <v>117</v>
      </c>
      <c r="K19" s="2" t="s">
        <v>113</v>
      </c>
      <c r="L19" s="3">
        <v>0.40200000000000002</v>
      </c>
      <c r="M19" s="6">
        <f>L19*A19</f>
        <v>5.6280000000000001</v>
      </c>
      <c r="N19" s="4" t="s">
        <v>118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/>
      <c r="J20" s="3"/>
      <c r="K20" s="2" t="s">
        <v>94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>
        <v>1</v>
      </c>
      <c r="H21" s="3" t="s">
        <v>174</v>
      </c>
      <c r="I21" s="3" t="s">
        <v>109</v>
      </c>
      <c r="J21" s="3" t="s">
        <v>108</v>
      </c>
      <c r="K21" s="2" t="s">
        <v>107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140</v>
      </c>
      <c r="C23" s="3" t="s">
        <v>127</v>
      </c>
      <c r="D23" s="3" t="s">
        <v>92</v>
      </c>
      <c r="E23" s="3" t="s">
        <v>70</v>
      </c>
      <c r="F23" s="3"/>
      <c r="G23" s="3">
        <v>8</v>
      </c>
      <c r="H23" s="3" t="s">
        <v>173</v>
      </c>
      <c r="I23" s="3" t="s">
        <v>43</v>
      </c>
      <c r="J23" s="3" t="s">
        <v>93</v>
      </c>
      <c r="K23" s="2" t="s">
        <v>235</v>
      </c>
      <c r="L23" s="6">
        <v>1.51</v>
      </c>
      <c r="M23" s="6">
        <f>L23*A23</f>
        <v>9.06</v>
      </c>
      <c r="N23" s="4" t="s">
        <v>236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 t="shared" ref="A25:A32" si="5">LEN(B25)-LEN(SUBSTITUTE(B25,",",""))+1</f>
        <v>3</v>
      </c>
      <c r="B25" s="4" t="s">
        <v>175</v>
      </c>
      <c r="C25" s="3" t="s">
        <v>44</v>
      </c>
      <c r="D25" s="3" t="s">
        <v>177</v>
      </c>
      <c r="E25" s="3"/>
      <c r="F25" s="3"/>
      <c r="G25" s="3">
        <v>7</v>
      </c>
      <c r="H25" s="3" t="s">
        <v>173</v>
      </c>
      <c r="I25" s="3" t="s">
        <v>45</v>
      </c>
      <c r="J25" s="3" t="s">
        <v>46</v>
      </c>
      <c r="K25" s="2" t="s">
        <v>176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 t="shared" si="5"/>
        <v>9</v>
      </c>
      <c r="B26" s="24" t="s">
        <v>178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173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 t="shared" si="5"/>
        <v>4</v>
      </c>
      <c r="B27" s="25" t="s">
        <v>145</v>
      </c>
      <c r="C27" s="14">
        <v>680</v>
      </c>
      <c r="D27" s="7" t="s">
        <v>148</v>
      </c>
      <c r="E27" s="3"/>
      <c r="F27" s="14"/>
      <c r="G27" s="14"/>
      <c r="H27" s="14" t="s">
        <v>173</v>
      </c>
      <c r="I27" s="14" t="s">
        <v>149</v>
      </c>
      <c r="J27" s="7"/>
      <c r="K27" s="2" t="s">
        <v>147</v>
      </c>
      <c r="L27" s="15">
        <v>0.22</v>
      </c>
      <c r="M27" s="6">
        <f t="shared" si="6"/>
        <v>0.88</v>
      </c>
      <c r="N27" s="13" t="s">
        <v>106</v>
      </c>
      <c r="O27" s="4" t="str">
        <f t="shared" si="2"/>
        <v>4,A105963CT-ND</v>
      </c>
      <c r="P27" t="str">
        <f t="shared" si="7"/>
        <v>Resistor - 4x 680</v>
      </c>
    </row>
    <row r="28" spans="1:16" ht="27" thickBot="1" x14ac:dyDescent="0.25">
      <c r="A28" s="20">
        <f t="shared" si="5"/>
        <v>6</v>
      </c>
      <c r="B28" s="4" t="s">
        <v>171</v>
      </c>
      <c r="C28" s="3">
        <v>470</v>
      </c>
      <c r="D28" s="3" t="s">
        <v>51</v>
      </c>
      <c r="E28" s="3"/>
      <c r="F28" s="3"/>
      <c r="G28" s="3">
        <v>9</v>
      </c>
      <c r="H28" s="3" t="s">
        <v>173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7" thickBot="1" x14ac:dyDescent="0.25">
      <c r="A29" s="20">
        <f t="shared" si="5"/>
        <v>3</v>
      </c>
      <c r="B29" s="4" t="s">
        <v>237</v>
      </c>
      <c r="C29" s="3" t="s">
        <v>132</v>
      </c>
      <c r="D29" s="3" t="s">
        <v>232</v>
      </c>
      <c r="E29" s="3" t="s">
        <v>55</v>
      </c>
      <c r="F29" s="3"/>
      <c r="G29" s="3" t="s">
        <v>45</v>
      </c>
      <c r="H29" s="3" t="s">
        <v>173</v>
      </c>
      <c r="I29" s="3" t="s">
        <v>233</v>
      </c>
      <c r="J29" s="2" t="s">
        <v>234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 x14ac:dyDescent="0.25">
      <c r="A30" s="20">
        <f t="shared" si="5"/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>
        <v>1</v>
      </c>
      <c r="H30" s="3" t="s">
        <v>173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105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si="5"/>
        <v>8</v>
      </c>
      <c r="B31" s="24" t="s">
        <v>144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173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5"/>
        <v>2</v>
      </c>
      <c r="B32" s="24" t="s">
        <v>142</v>
      </c>
      <c r="C32" s="3">
        <v>160</v>
      </c>
      <c r="D32" s="3" t="s">
        <v>63</v>
      </c>
      <c r="E32" s="3"/>
      <c r="F32" s="3"/>
      <c r="G32" s="3">
        <v>4</v>
      </c>
      <c r="H32" s="3" t="s">
        <v>173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173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143</v>
      </c>
      <c r="C36" s="14" t="s">
        <v>135</v>
      </c>
      <c r="D36" s="7" t="s">
        <v>136</v>
      </c>
      <c r="E36" s="3" t="s">
        <v>137</v>
      </c>
      <c r="F36" s="14"/>
      <c r="G36" s="14">
        <v>2</v>
      </c>
      <c r="H36" s="14" t="s">
        <v>173</v>
      </c>
      <c r="I36" s="14" t="s">
        <v>72</v>
      </c>
      <c r="J36" s="14"/>
      <c r="K36" s="14" t="s">
        <v>138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/>
      <c r="H37" s="14" t="s">
        <v>173</v>
      </c>
      <c r="I37" s="14" t="s">
        <v>185</v>
      </c>
      <c r="J37" s="14" t="s">
        <v>184</v>
      </c>
      <c r="K37" s="14" t="s">
        <v>186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99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102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/>
      <c r="K44" s="3" t="s">
        <v>96</v>
      </c>
      <c r="L44" s="3">
        <v>61.65</v>
      </c>
      <c r="M44" s="6"/>
      <c r="N44" s="4" t="s">
        <v>98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77.557999999999993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2017-05-02T21:36:33Z</dcterms:modified>
</cp:coreProperties>
</file>