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20" windowWidth="20700" windowHeight="1174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</workbook>
</file>

<file path=xl/calcChain.xml><?xml version="1.0" encoding="utf-8"?>
<calcChain xmlns="http://schemas.openxmlformats.org/spreadsheetml/2006/main">
  <c r="I28" i="8" l="1"/>
  <c r="D28" i="8"/>
  <c r="I27" i="8"/>
  <c r="D27" i="8"/>
  <c r="D26" i="8"/>
  <c r="L25" i="8"/>
  <c r="D25" i="8"/>
  <c r="L24" i="8"/>
  <c r="D24" i="8"/>
  <c r="D23" i="8"/>
  <c r="D22" i="8"/>
  <c r="J17" i="8"/>
  <c r="K17" i="8"/>
  <c r="L17" i="8"/>
  <c r="M17" i="8"/>
  <c r="L18" i="8"/>
  <c r="I17" i="8"/>
  <c r="H18" i="8"/>
  <c r="H17" i="8"/>
  <c r="G17" i="8"/>
  <c r="F17" i="8"/>
  <c r="E17" i="8"/>
  <c r="D17" i="8"/>
  <c r="D14" i="8"/>
  <c r="M7" i="8"/>
  <c r="I28" i="7"/>
  <c r="D28" i="7"/>
  <c r="I27" i="7"/>
  <c r="D27" i="7"/>
  <c r="L26" i="7"/>
  <c r="D26" i="7"/>
  <c r="L25" i="7"/>
  <c r="D25" i="7"/>
  <c r="L24" i="7"/>
  <c r="D24" i="7"/>
  <c r="D23" i="7"/>
  <c r="D22" i="7"/>
  <c r="J17" i="7"/>
  <c r="M17" i="7"/>
  <c r="L18" i="7"/>
  <c r="K17" i="7"/>
  <c r="L17" i="7"/>
  <c r="I17" i="7"/>
  <c r="H18" i="7"/>
  <c r="G17" i="7"/>
  <c r="F17" i="7"/>
  <c r="E17" i="7"/>
  <c r="D17" i="7"/>
  <c r="D14" i="7"/>
  <c r="M7" i="7"/>
  <c r="I28" i="6"/>
  <c r="D28" i="6"/>
  <c r="I27" i="6"/>
  <c r="D27" i="6"/>
  <c r="D26" i="6"/>
  <c r="L25" i="6"/>
  <c r="D25" i="6"/>
  <c r="L24" i="6"/>
  <c r="D24" i="6"/>
  <c r="D23" i="6"/>
  <c r="D22" i="6"/>
  <c r="J17" i="6"/>
  <c r="K17" i="6"/>
  <c r="L17" i="6"/>
  <c r="M17" i="6"/>
  <c r="L18" i="6"/>
  <c r="I17" i="6"/>
  <c r="H18" i="6"/>
  <c r="H17" i="6"/>
  <c r="G17" i="6"/>
  <c r="F17" i="6"/>
  <c r="E17" i="6"/>
  <c r="D17" i="6"/>
  <c r="D14" i="6"/>
  <c r="M7" i="6"/>
  <c r="I28" i="5"/>
  <c r="D28" i="5"/>
  <c r="I27" i="5"/>
  <c r="D27" i="5"/>
  <c r="L26" i="5"/>
  <c r="D26" i="5"/>
  <c r="L25" i="5"/>
  <c r="D25" i="5"/>
  <c r="L24" i="5"/>
  <c r="D24" i="5"/>
  <c r="D23" i="5"/>
  <c r="D22" i="5"/>
  <c r="J17" i="5"/>
  <c r="M17" i="5"/>
  <c r="L18" i="5"/>
  <c r="K17" i="5"/>
  <c r="L17" i="5"/>
  <c r="I17" i="5"/>
  <c r="H18" i="5"/>
  <c r="G17" i="5"/>
  <c r="F17" i="5"/>
  <c r="E17" i="5"/>
  <c r="D17" i="5"/>
  <c r="D14" i="5"/>
  <c r="M7" i="5"/>
  <c r="L26" i="2"/>
  <c r="L26" i="8"/>
  <c r="N18" i="2"/>
  <c r="J14" i="2"/>
  <c r="J15" i="2"/>
  <c r="I18" i="2"/>
  <c r="J16" i="2"/>
  <c r="J17" i="2"/>
  <c r="E18" i="2"/>
  <c r="E13" i="2"/>
  <c r="E17" i="2"/>
  <c r="H17" i="5"/>
  <c r="E16" i="2"/>
  <c r="E15" i="2"/>
  <c r="H17" i="7"/>
  <c r="E14" i="2"/>
  <c r="L26" i="6"/>
</calcChain>
</file>

<file path=xl/sharedStrings.xml><?xml version="1.0" encoding="utf-8"?>
<sst xmlns="http://schemas.openxmlformats.org/spreadsheetml/2006/main" count="497" uniqueCount="219">
  <si>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</si>
  <si>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</si>
  <si>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</si>
  <si>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</si>
  <si>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</si>
  <si>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</si>
  <si>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</si>
  <si>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</si>
  <si>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</si>
  <si>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</si>
  <si>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</si>
  <si>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</si>
  <si>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</si>
  <si>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</si>
  <si>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</si>
  <si>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</si>
  <si>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</si>
  <si>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</si>
  <si>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</si>
  <si>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</si>
  <si>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</si>
  <si>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</si>
  <si>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</si>
  <si>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</si>
  <si>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</si>
  <si>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</si>
  <si>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</si>
  <si>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</si>
  <si>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</si>
  <si>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</si>
  <si>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</si>
  <si>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</si>
  <si>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</si>
  <si>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</si>
  <si>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</si>
  <si>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</si>
  <si>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</si>
  <si>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</si>
  <si>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</si>
  <si>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</si>
  <si>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</si>
  <si>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</si>
  <si>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</si>
  <si>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</si>
  <si>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</si>
  <si>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</si>
  <si>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</si>
  <si>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</si>
  <si>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</si>
  <si>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</si>
  <si>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</si>
  <si>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</si>
  <si>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</si>
  <si>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</si>
  <si>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</si>
  <si>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</si>
  <si>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</si>
  <si>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JP2956</t>
  </si>
  <si>
    <t>PAKO-18634</t>
  </si>
  <si>
    <t>YARIS CROSS</t>
  </si>
  <si>
    <t>2020</t>
  </si>
  <si>
    <t>11</t>
  </si>
  <si>
    <t>MXPJ10-2006822</t>
  </si>
  <si>
    <t/>
  </si>
  <si>
    <t>2024/02/14 0:00:00</t>
  </si>
  <si>
    <t>OSAKA</t>
  </si>
  <si>
    <t>2024/01/26 0:00:00</t>
  </si>
  <si>
    <t>USS OSAKA</t>
  </si>
  <si>
    <t>1092</t>
  </si>
  <si>
    <t>5030</t>
  </si>
  <si>
    <t>1134000</t>
  </si>
  <si>
    <t>42</t>
  </si>
  <si>
    <t>HYBRID(PETROL)</t>
  </si>
  <si>
    <t>1500</t>
  </si>
  <si>
    <t>418</t>
  </si>
  <si>
    <t>176</t>
  </si>
  <si>
    <t>159</t>
  </si>
  <si>
    <t>1200</t>
  </si>
  <si>
    <t>UMAIRAUFI</t>
  </si>
  <si>
    <t>MUHAMMAD EHTISHAM</t>
  </si>
  <si>
    <t>PAKISTAN</t>
  </si>
  <si>
    <t>GALAXY FREIGHT FORWARDING (PRIVATE) LIMITED</t>
  </si>
  <si>
    <t>OFFICE # 602, PLOT # 32-1-A, BLOCK 6,      P.E.C.H.S, SINDH, KARACHI PAKISTAN</t>
  </si>
  <si>
    <t>922137139900</t>
  </si>
  <si>
    <t>SAME AS CONSIGNEE</t>
  </si>
  <si>
    <t>1185000</t>
  </si>
  <si>
    <t>￥</t>
  </si>
  <si>
    <t>PREPAID</t>
  </si>
  <si>
    <t>INTERASIA LINE</t>
  </si>
  <si>
    <t>AUTOLOGI OSAKA</t>
  </si>
  <si>
    <t>6AA-MXPJ10</t>
  </si>
  <si>
    <t>1.49</t>
  </si>
  <si>
    <t>NO NEED INSPECTION</t>
  </si>
  <si>
    <t>*</t>
  </si>
  <si>
    <t>SILVER</t>
  </si>
  <si>
    <t>SEDAN</t>
  </si>
  <si>
    <t>37</t>
  </si>
  <si>
    <t>221</t>
  </si>
  <si>
    <t>267</t>
  </si>
  <si>
    <t>PC4194</t>
  </si>
  <si>
    <t>PAKO-18637</t>
  </si>
  <si>
    <t>HUSTLER</t>
  </si>
  <si>
    <t>2022</t>
  </si>
  <si>
    <t>3</t>
  </si>
  <si>
    <t>MR92S-231007</t>
  </si>
  <si>
    <t>2024/02/01 0:00:00</t>
  </si>
  <si>
    <t>2024/01/27 0:00:00</t>
  </si>
  <si>
    <t>JU NARA</t>
  </si>
  <si>
    <t>1722</t>
  </si>
  <si>
    <t>9036</t>
  </si>
  <si>
    <t>381500</t>
  </si>
  <si>
    <t>660</t>
  </si>
  <si>
    <t>339</t>
  </si>
  <si>
    <t>147</t>
  </si>
  <si>
    <t>168</t>
  </si>
  <si>
    <t>810</t>
  </si>
  <si>
    <t>SYNABEEL</t>
  </si>
  <si>
    <t>BILAL BASHIR</t>
  </si>
  <si>
    <t>OFFICE # 602, PLOT # 32-1-A, BLOCK 6, P.E.C.H.S, SINDH, KARACHI PAKISTAN</t>
  </si>
  <si>
    <t>389000</t>
  </si>
  <si>
    <t>5AA-MR92S</t>
  </si>
  <si>
    <t>0.65</t>
  </si>
  <si>
    <t>BLUE</t>
  </si>
  <si>
    <t>TD8557</t>
  </si>
  <si>
    <t>PAKO-18633</t>
  </si>
  <si>
    <t>ALTO</t>
  </si>
  <si>
    <t>2021</t>
  </si>
  <si>
    <t>9</t>
  </si>
  <si>
    <t>HA36S-622434</t>
  </si>
  <si>
    <t>2024/02/13 0:00:00</t>
  </si>
  <si>
    <t>2024/01/25 0:00:00</t>
  </si>
  <si>
    <t>MIRIVE OSAKA</t>
  </si>
  <si>
    <t>1913</t>
  </si>
  <si>
    <t>50445</t>
  </si>
  <si>
    <t>674600</t>
  </si>
  <si>
    <t>32</t>
  </si>
  <si>
    <t>PETROL</t>
  </si>
  <si>
    <t>650</t>
  </si>
  <si>
    <t>ASADN</t>
  </si>
  <si>
    <t>MUZAMMIL IMRAN</t>
  </si>
  <si>
    <t>675000</t>
  </si>
  <si>
    <t>5BA-HA36S</t>
  </si>
  <si>
    <t>BROWN</t>
  </si>
  <si>
    <t>ZY0926</t>
  </si>
  <si>
    <t>PAKO-18638</t>
  </si>
  <si>
    <t>WAGON R</t>
  </si>
  <si>
    <t>6</t>
  </si>
  <si>
    <t>MH95S-168563</t>
  </si>
  <si>
    <t>USS OKAYAMA</t>
  </si>
  <si>
    <t>1352</t>
  </si>
  <si>
    <t>7159</t>
  </si>
  <si>
    <t>818900</t>
  </si>
  <si>
    <t>7</t>
  </si>
  <si>
    <t>165</t>
  </si>
  <si>
    <t>790</t>
  </si>
  <si>
    <t>HASSAN ALI</t>
  </si>
  <si>
    <t>OFFICE # 602, PLOT # 32-1-A, BLOCK 6, P.E.C.H.S, SINDH KARACHI PAKISTAN</t>
  </si>
  <si>
    <t>825000</t>
  </si>
  <si>
    <t>5AA-MH95S</t>
  </si>
  <si>
    <t>RED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</si>
  <si>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</si>
  <si>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</si>
  <si>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</si>
  <si>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</si>
  <si>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</si>
  <si>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</si>
  <si>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PAKO-220224-1</t>
  </si>
  <si>
    <t>SOLD TO :</t>
  </si>
  <si>
    <t>(PH)922137139900</t>
  </si>
  <si>
    <t>FINAL</t>
  </si>
  <si>
    <t>DESTINATION :</t>
  </si>
  <si>
    <t>KARACHI, PAKISTAN</t>
  </si>
  <si>
    <t>NO</t>
  </si>
  <si>
    <t>MAKER</t>
  </si>
  <si>
    <t>MEAS</t>
  </si>
  <si>
    <t>DISP</t>
  </si>
  <si>
    <t>SEAT</t>
  </si>
  <si>
    <t>C&amp;F</t>
  </si>
  <si>
    <t>TOYOTA</t>
  </si>
  <si>
    <t>5</t>
  </si>
  <si>
    <t>SUZUKI</t>
  </si>
  <si>
    <t>4</t>
  </si>
  <si>
    <t>TOTAL</t>
  </si>
  <si>
    <t>UNITS</t>
  </si>
  <si>
    <t>KGS</t>
  </si>
  <si>
    <t>M3</t>
  </si>
  <si>
    <t>SHIPPING FROM :</t>
  </si>
  <si>
    <t>OSAKA, JAPAN</t>
  </si>
  <si>
    <t>BOOKING NO :A07EX03902</t>
  </si>
  <si>
    <t>MARKS &amp; NO.S</t>
  </si>
  <si>
    <t>SHIPPED TO :</t>
  </si>
  <si>
    <t>KARACHI,PAKISTAN</t>
  </si>
  <si>
    <t>S.B.T</t>
  </si>
  <si>
    <t>SHIPPED PER :</t>
  </si>
  <si>
    <t>WAN HAI 510</t>
  </si>
  <si>
    <t>KARACHI</t>
  </si>
  <si>
    <t>VOY :</t>
  </si>
  <si>
    <t>NO.S176-PAK</t>
  </si>
  <si>
    <t>C/S NO.</t>
  </si>
  <si>
    <t>SHIPPED ON :</t>
  </si>
  <si>
    <t>BOOKING :</t>
  </si>
  <si>
    <t>APEX INTERNATIONAL</t>
  </si>
  <si>
    <t>FREIGHT :</t>
  </si>
  <si>
    <t>PREPAID AS ARRANGED</t>
  </si>
  <si>
    <t>SHIPPING COMPANY :</t>
  </si>
  <si>
    <t>B/L ISSUE BY :</t>
  </si>
  <si>
    <t>TOKYO,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</si>
  <si>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</si>
  <si>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</si>
  <si>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</si>
  <si>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</si>
  <si>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</si>
  <si>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</si>
  <si>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GALAXY FREIGHT FORWARDING (PRIVATE) LIMITED</t>
    <phoneticPr fontId="1"/>
  </si>
  <si>
    <t>(PH) 922137139900  (E-MAIL) sales@galaxyfreightforwarder.com</t>
    <phoneticPr fontId="1"/>
  </si>
  <si>
    <t>NOTIFY PARTY :</t>
  </si>
  <si>
    <t>UNIT</t>
  </si>
  <si>
    <t>S. B. T</t>
  </si>
  <si>
    <t>HS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</si>
</sst>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\&quot;#,##0;&quot;\&quot;\-#,##0"/>
    <numFmt numFmtId="176" formatCode="[$-409]d\-mmm\-yy;@"/>
    <numFmt numFmtId="177" formatCode="###0.00;\-###0.00"/>
    <numFmt numFmtId="178" formatCode="###0.000;\-###0.000"/>
  </numFmts>
  <fonts count="1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  <font>
      <sz val="11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8" fontId="4" fillId="0" borderId="1" xfId="0" applyNumberFormat="1" applyFont="1" applyBorder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1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838200</xdr:colOff>
      <xdr:row>40</xdr:row>
      <xdr:rowOff>38100</xdr:rowOff>
    </xdr:to>
    <xdr:pic>
      <xdr:nvPicPr>
        <xdr:cNvPr id="10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5750"/>
          <a:ext cx="16065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50800</xdr:colOff>
      <xdr:row>38</xdr:row>
      <xdr:rowOff>38100</xdr:rowOff>
    </xdr:to>
    <xdr:pic>
      <xdr:nvPicPr>
        <xdr:cNvPr id="20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"/>
          <a:ext cx="15875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50800</xdr:colOff>
      <xdr:row>38</xdr:row>
      <xdr:rowOff>38100</xdr:rowOff>
    </xdr:to>
    <xdr:pic>
      <xdr:nvPicPr>
        <xdr:cNvPr id="30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5875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50800</xdr:colOff>
      <xdr:row>38</xdr:row>
      <xdr:rowOff>38100</xdr:rowOff>
    </xdr:to>
    <xdr:pic>
      <xdr:nvPicPr>
        <xdr:cNvPr id="4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"/>
          <a:ext cx="15875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50800</xdr:colOff>
      <xdr:row>38</xdr:row>
      <xdr:rowOff>38100</xdr:rowOff>
    </xdr:to>
    <xdr:pic>
      <xdr:nvPicPr>
        <xdr:cNvPr id="5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00"/>
          <a:ext cx="15875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sqref="A1:V1"/>
    </sheetView>
  </sheetViews>
  <sheetFormatPr defaultRowHeight="13"/>
  <cols>
    <col min="1" max="1" width="3.6328125" customWidth="1"/>
    <col min="2" max="3" width="4.36328125" customWidth="1"/>
    <col min="4" max="4" width="8.6328125" customWidth="1"/>
    <col min="5" max="5" width="11.6328125" customWidth="1"/>
    <col min="6" max="6" width="5.6328125" customWidth="1"/>
    <col min="7" max="7" width="11.6328125" customWidth="1"/>
    <col min="8" max="8" width="6.08984375" customWidth="1"/>
    <col min="9" max="9" width="4.90625" customWidth="1"/>
    <col min="10" max="10" width="15.08984375" customWidth="1"/>
    <col min="11" max="11" width="3.08984375" customWidth="1"/>
    <col min="12" max="12" width="10.6328125" style="6" customWidth="1"/>
    <col min="13" max="14" width="10.6328125" customWidth="1"/>
    <col min="15" max="16" width="8.36328125" customWidth="1"/>
    <col min="17" max="17" width="10.6328125" customWidth="1"/>
    <col min="18" max="18" width="12.6328125" customWidth="1"/>
    <col min="19" max="20" width="8.08984375" customWidth="1"/>
    <col min="21" max="21" width="11.08984375" customWidth="1"/>
    <col min="22" max="23" width="5.08984375" customWidth="1"/>
    <col min="24" max="24" width="33.6328125" customWidth="1"/>
    <col min="25" max="25" width="7.7265625" customWidth="1"/>
    <col min="26" max="26" width="6.08984375" customWidth="1"/>
    <col min="27" max="30" width="5.90625" customWidth="1"/>
    <col min="31" max="31" width="9.6328125" customWidth="1"/>
    <col min="32" max="32" width="22.26953125" bestFit="1" customWidth="1"/>
    <col min="33" max="33" width="14.6328125" bestFit="1" customWidth="1"/>
    <col min="34" max="34" width="48.26953125" bestFit="1" customWidth="1"/>
    <col min="35" max="35" width="77.453125" bestFit="1" customWidth="1"/>
    <col min="36" max="36" width="13.90625" bestFit="1" customWidth="1"/>
    <col min="37" max="38" width="20.6328125" bestFit="1" customWidth="1"/>
    <col min="39" max="39" width="8.453125" bestFit="1" customWidth="1"/>
    <col min="40" max="40" width="4.36328125" bestFit="1" customWidth="1"/>
    <col min="41" max="41" width="8.7265625" bestFit="1" customWidth="1"/>
    <col min="42" max="42" width="15.26953125" bestFit="1" customWidth="1"/>
    <col min="43" max="43" width="13.08984375" bestFit="1" customWidth="1"/>
    <col min="44" max="44" width="16.6328125" bestFit="1" customWidth="1"/>
    <col min="45" max="45" width="17.7265625" bestFit="1" customWidth="1"/>
    <col min="46" max="46" width="9.36328125" bestFit="1" customWidth="1"/>
    <col min="47" max="47" width="12.6328125" bestFit="1" customWidth="1"/>
    <col min="49" max="50" width="17.6328125" customWidth="1"/>
  </cols>
  <sheetData>
    <row r="1" spans="1:56" ht="16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81</v>
      </c>
      <c r="AI6" s="2" t="s">
        <v>82</v>
      </c>
      <c r="AJ6" s="3" t="s">
        <v>83</v>
      </c>
      <c r="AK6" s="2" t="s">
        <v>84</v>
      </c>
      <c r="AL6" s="2" t="s">
        <v>84</v>
      </c>
      <c r="AM6" s="2" t="s">
        <v>85</v>
      </c>
      <c r="AN6" s="2" t="s">
        <v>86</v>
      </c>
      <c r="AO6" s="2" t="s">
        <v>87</v>
      </c>
      <c r="AP6" s="2" t="s">
        <v>88</v>
      </c>
      <c r="AQ6" s="2" t="s">
        <v>63</v>
      </c>
      <c r="AS6" s="2" t="s">
        <v>89</v>
      </c>
      <c r="AU6" s="2" t="s">
        <v>90</v>
      </c>
      <c r="AV6" s="2" t="s">
        <v>91</v>
      </c>
      <c r="AW6" s="2" t="s">
        <v>92</v>
      </c>
      <c r="AX6" s="2" t="s">
        <v>93</v>
      </c>
      <c r="AY6" s="2" t="s">
        <v>94</v>
      </c>
      <c r="AZ6" s="2" t="s">
        <v>95</v>
      </c>
      <c r="BA6" s="2" t="s">
        <v>60</v>
      </c>
      <c r="BB6" s="2" t="s">
        <v>96</v>
      </c>
      <c r="BC6" s="2" t="s">
        <v>97</v>
      </c>
      <c r="BD6" s="2" t="s">
        <v>98</v>
      </c>
    </row>
    <row r="7" spans="1:56">
      <c r="A7">
        <v>2</v>
      </c>
      <c r="B7" s="2" t="s">
        <v>56</v>
      </c>
      <c r="C7" s="2" t="s">
        <v>56</v>
      </c>
      <c r="D7" s="2" t="s">
        <v>99</v>
      </c>
      <c r="E7" s="2" t="s">
        <v>100</v>
      </c>
      <c r="F7" s="2" t="s">
        <v>5</v>
      </c>
      <c r="G7" s="2" t="s">
        <v>101</v>
      </c>
      <c r="H7" s="2" t="s">
        <v>102</v>
      </c>
      <c r="I7" s="2" t="s">
        <v>103</v>
      </c>
      <c r="J7" s="2" t="s">
        <v>104</v>
      </c>
      <c r="K7" s="2" t="s">
        <v>63</v>
      </c>
      <c r="L7" s="5" t="s">
        <v>105</v>
      </c>
      <c r="M7" s="2" t="s">
        <v>65</v>
      </c>
      <c r="Q7" s="2" t="s">
        <v>106</v>
      </c>
      <c r="R7" s="2" t="s">
        <v>107</v>
      </c>
      <c r="S7" s="3" t="s">
        <v>108</v>
      </c>
      <c r="T7" s="3" t="s">
        <v>109</v>
      </c>
      <c r="U7" s="2" t="s">
        <v>110</v>
      </c>
      <c r="V7" s="2" t="s">
        <v>103</v>
      </c>
      <c r="W7" s="2" t="s">
        <v>103</v>
      </c>
      <c r="Y7" s="2" t="s">
        <v>72</v>
      </c>
      <c r="Z7" s="2" t="s">
        <v>111</v>
      </c>
      <c r="AA7" s="2" t="s">
        <v>112</v>
      </c>
      <c r="AB7" s="2" t="s">
        <v>113</v>
      </c>
      <c r="AC7" s="2" t="s">
        <v>114</v>
      </c>
      <c r="AD7" s="2" t="s">
        <v>115</v>
      </c>
      <c r="AE7" s="2" t="s">
        <v>116</v>
      </c>
      <c r="AF7" s="2" t="s">
        <v>117</v>
      </c>
      <c r="AG7" s="2" t="s">
        <v>80</v>
      </c>
      <c r="AH7" s="2" t="s">
        <v>81</v>
      </c>
      <c r="AI7" s="2" t="s">
        <v>118</v>
      </c>
      <c r="AJ7" s="3" t="s">
        <v>83</v>
      </c>
      <c r="AK7" s="2" t="s">
        <v>84</v>
      </c>
      <c r="AL7" s="2" t="s">
        <v>84</v>
      </c>
      <c r="AM7" s="2" t="s">
        <v>119</v>
      </c>
      <c r="AN7" s="2" t="s">
        <v>86</v>
      </c>
      <c r="AO7" s="2" t="s">
        <v>87</v>
      </c>
      <c r="AP7" s="2" t="s">
        <v>88</v>
      </c>
      <c r="AQ7" s="2" t="s">
        <v>63</v>
      </c>
      <c r="AS7" s="2" t="s">
        <v>89</v>
      </c>
      <c r="AU7" s="2" t="s">
        <v>120</v>
      </c>
      <c r="AV7" s="2" t="s">
        <v>121</v>
      </c>
      <c r="AW7" s="2" t="s">
        <v>92</v>
      </c>
      <c r="AX7" s="2" t="s">
        <v>93</v>
      </c>
      <c r="AY7" s="2" t="s">
        <v>122</v>
      </c>
      <c r="AZ7" s="2" t="s">
        <v>95</v>
      </c>
      <c r="BA7" s="2" t="s">
        <v>102</v>
      </c>
      <c r="BB7" s="2" t="s">
        <v>96</v>
      </c>
      <c r="BC7" s="2" t="s">
        <v>97</v>
      </c>
      <c r="BD7" s="2" t="s">
        <v>98</v>
      </c>
    </row>
    <row r="8" spans="1:56">
      <c r="A8">
        <v>3</v>
      </c>
      <c r="B8" s="2" t="s">
        <v>56</v>
      </c>
      <c r="C8" s="2" t="s">
        <v>56</v>
      </c>
      <c r="D8" s="2" t="s">
        <v>123</v>
      </c>
      <c r="E8" s="2" t="s">
        <v>124</v>
      </c>
      <c r="F8" s="2" t="s">
        <v>5</v>
      </c>
      <c r="G8" s="2" t="s">
        <v>125</v>
      </c>
      <c r="H8" s="2" t="s">
        <v>126</v>
      </c>
      <c r="I8" s="2" t="s">
        <v>127</v>
      </c>
      <c r="J8" s="2" t="s">
        <v>128</v>
      </c>
      <c r="K8" s="2" t="s">
        <v>63</v>
      </c>
      <c r="L8" s="5" t="s">
        <v>129</v>
      </c>
      <c r="M8" s="2" t="s">
        <v>65</v>
      </c>
      <c r="Q8" s="2" t="s">
        <v>130</v>
      </c>
      <c r="R8" s="2" t="s">
        <v>131</v>
      </c>
      <c r="S8" s="3" t="s">
        <v>132</v>
      </c>
      <c r="T8" s="3" t="s">
        <v>133</v>
      </c>
      <c r="U8" s="2" t="s">
        <v>134</v>
      </c>
      <c r="V8" s="2" t="s">
        <v>135</v>
      </c>
      <c r="W8" s="2" t="s">
        <v>135</v>
      </c>
      <c r="Y8" s="2" t="s">
        <v>136</v>
      </c>
      <c r="Z8" s="2" t="s">
        <v>111</v>
      </c>
      <c r="AA8" s="2" t="s">
        <v>112</v>
      </c>
      <c r="AB8" s="2" t="s">
        <v>113</v>
      </c>
      <c r="AC8" s="2" t="s">
        <v>113</v>
      </c>
      <c r="AD8" s="2" t="s">
        <v>137</v>
      </c>
      <c r="AE8" s="2" t="s">
        <v>138</v>
      </c>
      <c r="AF8" s="2" t="s">
        <v>139</v>
      </c>
      <c r="AG8" s="2" t="s">
        <v>80</v>
      </c>
      <c r="AH8" s="2" t="s">
        <v>81</v>
      </c>
      <c r="AI8" s="2" t="s">
        <v>118</v>
      </c>
      <c r="AJ8" s="3" t="s">
        <v>83</v>
      </c>
      <c r="AK8" s="2" t="s">
        <v>84</v>
      </c>
      <c r="AL8" s="2" t="s">
        <v>84</v>
      </c>
      <c r="AM8" s="2" t="s">
        <v>140</v>
      </c>
      <c r="AN8" s="2" t="s">
        <v>86</v>
      </c>
      <c r="AO8" s="2" t="s">
        <v>87</v>
      </c>
      <c r="AP8" s="2" t="s">
        <v>88</v>
      </c>
      <c r="AQ8" s="2" t="s">
        <v>63</v>
      </c>
      <c r="AS8" s="2" t="s">
        <v>89</v>
      </c>
      <c r="AU8" s="2" t="s">
        <v>141</v>
      </c>
      <c r="AV8" s="2" t="s">
        <v>121</v>
      </c>
      <c r="AW8" s="2" t="s">
        <v>92</v>
      </c>
      <c r="AX8" s="2" t="s">
        <v>93</v>
      </c>
      <c r="AY8" s="2" t="s">
        <v>142</v>
      </c>
      <c r="AZ8" s="2" t="s">
        <v>95</v>
      </c>
      <c r="BA8" s="2" t="s">
        <v>126</v>
      </c>
      <c r="BB8" s="2" t="s">
        <v>96</v>
      </c>
      <c r="BC8" s="2" t="s">
        <v>97</v>
      </c>
      <c r="BD8" s="2" t="s">
        <v>98</v>
      </c>
    </row>
    <row r="9" spans="1:56">
      <c r="A9">
        <v>4</v>
      </c>
      <c r="B9" s="2" t="s">
        <v>56</v>
      </c>
      <c r="C9" s="2" t="s">
        <v>56</v>
      </c>
      <c r="D9" s="2" t="s">
        <v>143</v>
      </c>
      <c r="E9" s="2" t="s">
        <v>144</v>
      </c>
      <c r="F9" s="2" t="s">
        <v>5</v>
      </c>
      <c r="G9" s="2" t="s">
        <v>145</v>
      </c>
      <c r="H9" s="2" t="s">
        <v>126</v>
      </c>
      <c r="I9" s="2" t="s">
        <v>146</v>
      </c>
      <c r="J9" s="2" t="s">
        <v>147</v>
      </c>
      <c r="K9" s="2" t="s">
        <v>63</v>
      </c>
      <c r="L9" s="5" t="s">
        <v>64</v>
      </c>
      <c r="M9" s="2" t="s">
        <v>65</v>
      </c>
      <c r="Q9" s="2" t="s">
        <v>106</v>
      </c>
      <c r="R9" s="2" t="s">
        <v>148</v>
      </c>
      <c r="S9" s="3" t="s">
        <v>149</v>
      </c>
      <c r="T9" s="3" t="s">
        <v>150</v>
      </c>
      <c r="U9" s="2" t="s">
        <v>151</v>
      </c>
      <c r="V9" s="2" t="s">
        <v>152</v>
      </c>
      <c r="W9" s="2" t="s">
        <v>152</v>
      </c>
      <c r="Y9" s="2" t="s">
        <v>72</v>
      </c>
      <c r="Z9" s="2" t="s">
        <v>111</v>
      </c>
      <c r="AA9" s="2" t="s">
        <v>112</v>
      </c>
      <c r="AB9" s="2" t="s">
        <v>113</v>
      </c>
      <c r="AC9" s="2" t="s">
        <v>153</v>
      </c>
      <c r="AD9" s="2" t="s">
        <v>154</v>
      </c>
      <c r="AE9" s="2" t="s">
        <v>116</v>
      </c>
      <c r="AF9" s="2" t="s">
        <v>155</v>
      </c>
      <c r="AG9" s="2" t="s">
        <v>80</v>
      </c>
      <c r="AH9" s="2" t="s">
        <v>81</v>
      </c>
      <c r="AI9" s="2" t="s">
        <v>156</v>
      </c>
      <c r="AJ9" s="3" t="s">
        <v>83</v>
      </c>
      <c r="AK9" s="2" t="s">
        <v>84</v>
      </c>
      <c r="AL9" s="2" t="s">
        <v>84</v>
      </c>
      <c r="AM9" s="2" t="s">
        <v>157</v>
      </c>
      <c r="AN9" s="2" t="s">
        <v>86</v>
      </c>
      <c r="AO9" s="2" t="s">
        <v>87</v>
      </c>
      <c r="AP9" s="2" t="s">
        <v>88</v>
      </c>
      <c r="AQ9" s="2" t="s">
        <v>63</v>
      </c>
      <c r="AS9" s="2" t="s">
        <v>89</v>
      </c>
      <c r="AU9" s="2" t="s">
        <v>158</v>
      </c>
      <c r="AV9" s="2" t="s">
        <v>121</v>
      </c>
      <c r="AW9" s="2" t="s">
        <v>92</v>
      </c>
      <c r="AX9" s="2" t="s">
        <v>93</v>
      </c>
      <c r="AY9" s="2" t="s">
        <v>159</v>
      </c>
      <c r="AZ9" s="2" t="s">
        <v>95</v>
      </c>
      <c r="BA9" s="2" t="s">
        <v>126</v>
      </c>
      <c r="BB9" s="2" t="s">
        <v>96</v>
      </c>
      <c r="BC9" s="2" t="s">
        <v>97</v>
      </c>
      <c r="BD9" s="2" t="s">
        <v>98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activeCell="E31" sqref="E31"/>
    </sheetView>
  </sheetViews>
  <sheetFormatPr defaultRowHeight="13"/>
  <cols>
    <col min="1" max="1" width="4.6328125" customWidth="1"/>
    <col min="2" max="2" width="6.36328125" bestFit="1" customWidth="1"/>
    <col min="3" max="3" width="16.6328125" customWidth="1"/>
    <col min="4" max="4" width="16.08984375" customWidth="1"/>
    <col min="5" max="5" width="23.6328125" customWidth="1"/>
    <col min="6" max="10" width="8.6328125" customWidth="1"/>
    <col min="11" max="11" width="6.6328125" customWidth="1"/>
    <col min="12" max="12" width="17.90625" bestFit="1" customWidth="1"/>
    <col min="13" max="13" width="6.6328125" customWidth="1"/>
    <col min="14" max="14" width="16.6328125" customWidth="1"/>
    <col min="24" max="24" width="9" customWidth="1"/>
  </cols>
  <sheetData>
    <row r="1" spans="1:32" ht="15.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32" ht="15.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32" ht="15.5">
      <c r="A3" s="40" t="s">
        <v>162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32" ht="15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5">
      <c r="A5" s="41" t="s">
        <v>163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32" ht="15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45344.580671296295</v>
      </c>
      <c r="N6" s="47"/>
      <c r="O6" s="8"/>
      <c r="P6" s="8"/>
      <c r="Q6" s="8"/>
    </row>
    <row r="7" spans="1:32" ht="15.5">
      <c r="A7" s="8" t="s">
        <v>167</v>
      </c>
      <c r="B7" s="8"/>
      <c r="C7" s="8"/>
      <c r="D7" s="49" t="s">
        <v>81</v>
      </c>
      <c r="E7" s="49"/>
      <c r="F7" s="49"/>
      <c r="G7" s="49"/>
      <c r="H7" s="49"/>
      <c r="I7" s="49"/>
      <c r="J7" s="49"/>
      <c r="K7" s="49"/>
      <c r="L7" s="9" t="s">
        <v>165</v>
      </c>
      <c r="M7" s="48" t="s">
        <v>166</v>
      </c>
      <c r="N7" s="47"/>
      <c r="O7" s="8"/>
      <c r="P7" s="8"/>
      <c r="Q7" s="8"/>
      <c r="X7" s="13"/>
    </row>
    <row r="8" spans="1:32" ht="15.5">
      <c r="A8" s="8"/>
      <c r="B8" s="8"/>
      <c r="C8" s="8"/>
      <c r="D8" s="8" t="s">
        <v>118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5">
      <c r="A9" s="8"/>
      <c r="B9" s="8"/>
      <c r="C9" s="8"/>
      <c r="D9" s="8" t="s">
        <v>168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5">
      <c r="A10" s="8" t="s">
        <v>169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5">
      <c r="A11" s="8" t="s">
        <v>170</v>
      </c>
      <c r="B11" s="8"/>
      <c r="C11" s="8"/>
      <c r="D11" s="8" t="s">
        <v>171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172</v>
      </c>
      <c r="B13" s="14" t="s">
        <v>7</v>
      </c>
      <c r="C13" s="14" t="s">
        <v>173</v>
      </c>
      <c r="D13" s="14" t="s">
        <v>6</v>
      </c>
      <c r="E13" s="15" t="str">
        <f>HYPERLINK("https://doc.sbtjapan.com/CCRPDF/INTERASIALINE_VS176-PAK_240222_135619_Pack.pdf","CHASSIS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174</v>
      </c>
      <c r="K13" s="14" t="s">
        <v>175</v>
      </c>
      <c r="L13" s="14" t="s">
        <v>24</v>
      </c>
      <c r="M13" s="14" t="s">
        <v>176</v>
      </c>
      <c r="N13" s="14" t="s">
        <v>177</v>
      </c>
      <c r="O13" s="11"/>
      <c r="P13" s="7"/>
      <c r="Q13" s="7"/>
    </row>
    <row r="14" spans="1:32" ht="18" customHeight="1">
      <c r="A14" s="14">
        <v>1</v>
      </c>
      <c r="B14" s="14">
        <v>2020</v>
      </c>
      <c r="C14" s="14" t="s">
        <v>178</v>
      </c>
      <c r="D14" s="14" t="s">
        <v>59</v>
      </c>
      <c r="E14" s="15" t="str">
        <f>HYPERLINK("https://doc.sbtjapan.com/CCRPDF/JP2-956CCR.PDF","MXPJ10-2006822")</f>
        <v>MXPJ10-2006822</v>
      </c>
      <c r="F14" s="16">
        <v>1200</v>
      </c>
      <c r="G14" s="17">
        <v>4.18</v>
      </c>
      <c r="H14" s="17">
        <v>1.76</v>
      </c>
      <c r="I14" s="17">
        <v>1.59</v>
      </c>
      <c r="J14" s="18">
        <f>ROUND(G14*H14*I14,3)</f>
        <v>11.696999999999999</v>
      </c>
      <c r="K14" s="17">
        <v>1.49</v>
      </c>
      <c r="L14" s="14" t="s">
        <v>72</v>
      </c>
      <c r="M14" s="19" t="s">
        <v>179</v>
      </c>
      <c r="N14" s="20">
        <v>1220000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2022</v>
      </c>
      <c r="C15" s="14" t="s">
        <v>180</v>
      </c>
      <c r="D15" s="14" t="s">
        <v>101</v>
      </c>
      <c r="E15" s="15" t="str">
        <f>HYPERLINK("https://doc.sbtjapan.com/CCRPDF/PC4-194CCR.PDF","MR92S-231007")</f>
        <v>MR92S-231007</v>
      </c>
      <c r="F15" s="16">
        <v>810</v>
      </c>
      <c r="G15" s="17">
        <v>3.39</v>
      </c>
      <c r="H15" s="17">
        <v>1.47</v>
      </c>
      <c r="I15" s="17">
        <v>1.68</v>
      </c>
      <c r="J15" s="18">
        <f>ROUND(G15*H15*I15,3)</f>
        <v>8.3719999999999999</v>
      </c>
      <c r="K15" s="17">
        <v>0.65</v>
      </c>
      <c r="L15" s="14" t="s">
        <v>72</v>
      </c>
      <c r="M15" s="19" t="s">
        <v>181</v>
      </c>
      <c r="N15" s="20">
        <v>424000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2021</v>
      </c>
      <c r="C16" s="14" t="s">
        <v>180</v>
      </c>
      <c r="D16" s="14" t="s">
        <v>125</v>
      </c>
      <c r="E16" s="15" t="str">
        <f>HYPERLINK("https://doc.sbtjapan.com/CCRPDF/TD8-557CCR.PDF","HA36S-622434")</f>
        <v>HA36S-622434</v>
      </c>
      <c r="F16" s="16">
        <v>650</v>
      </c>
      <c r="G16" s="17">
        <v>3.39</v>
      </c>
      <c r="H16" s="17">
        <v>1.47</v>
      </c>
      <c r="I16" s="17">
        <v>1.47</v>
      </c>
      <c r="J16" s="18">
        <f>ROUND(G16*H16*I16,3)</f>
        <v>7.3250000000000002</v>
      </c>
      <c r="K16" s="17">
        <v>0.65</v>
      </c>
      <c r="L16" s="14" t="s">
        <v>136</v>
      </c>
      <c r="M16" s="19" t="s">
        <v>181</v>
      </c>
      <c r="N16" s="20">
        <v>710000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2021</v>
      </c>
      <c r="C17" s="14" t="s">
        <v>180</v>
      </c>
      <c r="D17" s="14" t="s">
        <v>145</v>
      </c>
      <c r="E17" s="15" t="str">
        <f>HYPERLINK("https://doc.sbtjapan.com/CCRPDF/ZY0-926CCR.PDF","MH95S-168563")</f>
        <v>MH95S-168563</v>
      </c>
      <c r="F17" s="16">
        <v>790</v>
      </c>
      <c r="G17" s="17">
        <v>3.39</v>
      </c>
      <c r="H17" s="17">
        <v>1.47</v>
      </c>
      <c r="I17" s="17">
        <v>1.65</v>
      </c>
      <c r="J17" s="18">
        <f>ROUND(G17*H17*I17,3)</f>
        <v>8.2219999999999995</v>
      </c>
      <c r="K17" s="17">
        <v>0.65</v>
      </c>
      <c r="L17" s="14" t="s">
        <v>72</v>
      </c>
      <c r="M17" s="19" t="s">
        <v>181</v>
      </c>
      <c r="N17" s="20">
        <v>860000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23"/>
      <c r="B18" s="24" t="s">
        <v>182</v>
      </c>
      <c r="C18" s="24">
        <v>4</v>
      </c>
      <c r="D18" s="24" t="s">
        <v>183</v>
      </c>
      <c r="E18" s="26">
        <f>SUM(F13:F17)</f>
        <v>3450</v>
      </c>
      <c r="F18" s="24" t="s">
        <v>184</v>
      </c>
      <c r="G18" s="23"/>
      <c r="H18" s="24"/>
      <c r="I18" s="27">
        <f>SUM(J13:J17)</f>
        <v>35.616</v>
      </c>
      <c r="J18" s="24" t="s">
        <v>185</v>
      </c>
      <c r="K18" s="23"/>
      <c r="L18" s="24"/>
      <c r="M18" s="24"/>
      <c r="N18" s="28">
        <f>SUM(N14:N17)</f>
        <v>3214000</v>
      </c>
      <c r="O18" s="7"/>
      <c r="P18" s="7"/>
      <c r="Q18" s="7"/>
    </row>
    <row r="19" spans="1:32" ht="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2" spans="1:32" ht="20.5">
      <c r="A22" s="45" t="s">
        <v>186</v>
      </c>
      <c r="B22" s="45"/>
      <c r="C22" s="45"/>
      <c r="D22" s="7" t="s">
        <v>187</v>
      </c>
      <c r="E22" s="7"/>
      <c r="F22" s="43" t="s">
        <v>188</v>
      </c>
      <c r="G22" s="44"/>
      <c r="H22" s="44"/>
      <c r="I22" s="44"/>
      <c r="J22" s="44"/>
      <c r="K22" s="44"/>
      <c r="L22" s="7" t="s">
        <v>189</v>
      </c>
      <c r="M22" s="7"/>
      <c r="N22" s="7"/>
      <c r="O22" s="7"/>
      <c r="P22" s="7"/>
      <c r="Q22" s="7"/>
    </row>
    <row r="23" spans="1:32" ht="14">
      <c r="A23" s="45" t="s">
        <v>190</v>
      </c>
      <c r="B23" s="45"/>
      <c r="C23" s="45"/>
      <c r="D23" s="7" t="s">
        <v>191</v>
      </c>
      <c r="E23" s="7"/>
      <c r="F23" s="7"/>
      <c r="G23" s="7"/>
      <c r="H23" s="7"/>
      <c r="I23" s="7"/>
      <c r="J23" s="7"/>
      <c r="K23" s="7"/>
      <c r="L23" s="29" t="s">
        <v>192</v>
      </c>
      <c r="M23" s="30"/>
      <c r="N23" s="31"/>
      <c r="O23" s="7"/>
      <c r="P23" s="7"/>
      <c r="Q23" s="7"/>
    </row>
    <row r="24" spans="1:32" ht="14">
      <c r="A24" s="45" t="s">
        <v>193</v>
      </c>
      <c r="B24" s="45"/>
      <c r="C24" s="45"/>
      <c r="D24" s="7" t="s">
        <v>194</v>
      </c>
      <c r="E24" s="7"/>
      <c r="F24" s="7"/>
      <c r="G24" s="7"/>
      <c r="H24" s="7"/>
      <c r="I24" s="7"/>
      <c r="J24" s="7"/>
      <c r="K24" s="7"/>
      <c r="L24" s="21" t="s">
        <v>195</v>
      </c>
      <c r="M24" s="7"/>
      <c r="N24" s="22"/>
      <c r="O24" s="7"/>
      <c r="P24" s="7"/>
      <c r="Q24" s="7"/>
    </row>
    <row r="25" spans="1:32" ht="14">
      <c r="A25" s="45" t="s">
        <v>196</v>
      </c>
      <c r="B25" s="45"/>
      <c r="C25" s="45"/>
      <c r="D25" s="7" t="s">
        <v>197</v>
      </c>
      <c r="E25" s="7"/>
      <c r="F25" s="7"/>
      <c r="G25" s="7"/>
      <c r="H25" s="7"/>
      <c r="I25" s="7"/>
      <c r="J25" s="7"/>
      <c r="K25" s="7"/>
      <c r="L25" s="21" t="s">
        <v>198</v>
      </c>
      <c r="M25" s="7"/>
      <c r="N25" s="22"/>
      <c r="O25" s="7"/>
      <c r="P25" s="7"/>
      <c r="Q25" s="7"/>
    </row>
    <row r="26" spans="1:32" ht="14">
      <c r="A26" s="45" t="s">
        <v>199</v>
      </c>
      <c r="B26" s="45"/>
      <c r="C26" s="45"/>
      <c r="D26" s="32">
        <v>45356</v>
      </c>
      <c r="E26" s="7"/>
      <c r="F26" s="7"/>
      <c r="G26" s="7"/>
      <c r="H26" s="7"/>
      <c r="I26" s="7"/>
      <c r="J26" s="7"/>
      <c r="K26" s="7"/>
      <c r="L26" s="23" t="str">
        <f>D24</f>
        <v>WAN HAI 510</v>
      </c>
      <c r="M26" s="24"/>
      <c r="N26" s="25"/>
      <c r="O26" s="7"/>
      <c r="P26" s="7"/>
      <c r="Q26" s="7"/>
    </row>
    <row r="27" spans="1:32" ht="14">
      <c r="A27" s="45" t="s">
        <v>200</v>
      </c>
      <c r="B27" s="45"/>
      <c r="C27" s="45"/>
      <c r="D27" s="7" t="s">
        <v>201</v>
      </c>
      <c r="E27" s="7"/>
      <c r="F27" s="7"/>
      <c r="G27" s="33" t="s">
        <v>202</v>
      </c>
      <c r="H27" s="7" t="s">
        <v>203</v>
      </c>
      <c r="I27" s="7"/>
      <c r="J27" s="7"/>
      <c r="K27" s="7"/>
      <c r="L27" s="7"/>
      <c r="M27" s="7"/>
      <c r="N27" s="7"/>
      <c r="O27" s="7"/>
      <c r="P27" s="7"/>
      <c r="Q27" s="7"/>
    </row>
    <row r="28" spans="1:32" ht="14">
      <c r="A28" s="45" t="s">
        <v>204</v>
      </c>
      <c r="B28" s="45"/>
      <c r="C28" s="45"/>
      <c r="D28" s="7" t="s">
        <v>88</v>
      </c>
      <c r="E28" s="7"/>
      <c r="F28" s="7"/>
      <c r="G28" s="33" t="s">
        <v>205</v>
      </c>
      <c r="H28" s="7" t="s">
        <v>206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32" ht="14">
      <c r="A30" s="7" t="s">
        <v>207</v>
      </c>
      <c r="B30" s="7"/>
      <c r="C30" s="7"/>
      <c r="D30" s="7" t="s">
        <v>208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 ht="14">
      <c r="A32" s="45" t="s">
        <v>160</v>
      </c>
      <c r="B32" s="45"/>
      <c r="C32" s="45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">
      <c r="A33" s="7" t="s">
        <v>209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24:C24"/>
    <mergeCell ref="M6:N6"/>
    <mergeCell ref="M7:N7"/>
    <mergeCell ref="D7:K7"/>
    <mergeCell ref="A32:C32"/>
    <mergeCell ref="A25:C25"/>
    <mergeCell ref="A26:C26"/>
    <mergeCell ref="A27:C27"/>
    <mergeCell ref="A28:C28"/>
    <mergeCell ref="A22:C22"/>
    <mergeCell ref="A1:N1"/>
    <mergeCell ref="A2:N2"/>
    <mergeCell ref="A3:N3"/>
    <mergeCell ref="A5:N5"/>
    <mergeCell ref="F22:K22"/>
    <mergeCell ref="A23:C23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1"/>
  <sheetViews>
    <sheetView workbookViewId="0">
      <selection activeCell="Q14" sqref="Q14"/>
    </sheetView>
  </sheetViews>
  <sheetFormatPr defaultRowHeight="13"/>
  <cols>
    <col min="2" max="3" width="6.6328125" customWidth="1"/>
    <col min="4" max="4" width="10.6328125" customWidth="1"/>
    <col min="5" max="5" width="6.36328125" customWidth="1"/>
    <col min="6" max="6" width="8.26953125" customWidth="1"/>
    <col min="7" max="7" width="10.90625" bestFit="1" customWidth="1"/>
    <col min="8" max="8" width="14.90625" customWidth="1"/>
    <col min="9" max="9" width="9" customWidth="1"/>
    <col min="10" max="10" width="9.08984375" customWidth="1"/>
    <col min="11" max="11" width="7.6328125" customWidth="1"/>
    <col min="12" max="12" width="8.453125" customWidth="1"/>
    <col min="13" max="13" width="6.7265625" customWidth="1"/>
    <col min="24" max="24" width="9" customWidth="1"/>
  </cols>
  <sheetData>
    <row r="1" spans="1:24" ht="15.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24" ht="15.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24" ht="15.5">
      <c r="A3" s="40" t="s">
        <v>210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24" ht="15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5">
      <c r="A5" s="41" t="s">
        <v>211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24" ht="15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45344.58085648148</v>
      </c>
      <c r="N6" s="47"/>
      <c r="O6" s="8"/>
      <c r="P6" s="8"/>
      <c r="Q6" s="8"/>
    </row>
    <row r="7" spans="1:24" ht="15.5">
      <c r="A7" s="8" t="s">
        <v>212</v>
      </c>
      <c r="B7" s="8"/>
      <c r="C7" s="8"/>
      <c r="D7" s="49" t="s">
        <v>213</v>
      </c>
      <c r="E7" s="50"/>
      <c r="F7" s="50"/>
      <c r="G7" s="50"/>
      <c r="H7" s="50"/>
      <c r="I7" s="50"/>
      <c r="J7" s="50"/>
      <c r="K7" s="50"/>
      <c r="L7" s="9" t="s">
        <v>165</v>
      </c>
      <c r="M7" s="10" t="str">
        <f>INVOICE!M7</f>
        <v>PAKO-220224-1</v>
      </c>
      <c r="N7" s="8"/>
      <c r="O7" s="8"/>
      <c r="P7" s="8"/>
      <c r="Q7" s="8"/>
      <c r="X7" s="13"/>
    </row>
    <row r="8" spans="1:24" ht="15.5">
      <c r="A8" s="8"/>
      <c r="B8" s="8"/>
      <c r="C8" s="8"/>
      <c r="D8" s="49" t="s">
        <v>156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X8" s="13"/>
    </row>
    <row r="9" spans="1:24" ht="15.5">
      <c r="A9" s="8"/>
      <c r="B9" s="8"/>
      <c r="C9" s="8"/>
      <c r="D9" s="8" t="s">
        <v>214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5">
      <c r="A11" s="8" t="s">
        <v>215</v>
      </c>
      <c r="B11" s="8"/>
      <c r="C11" s="8"/>
      <c r="D11" s="49" t="s">
        <v>84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X11" s="13"/>
    </row>
    <row r="12" spans="1:24" ht="15.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X12" s="13"/>
    </row>
    <row r="13" spans="1:24" ht="14">
      <c r="A13" s="7" t="s">
        <v>169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4" ht="14">
      <c r="A14" s="7" t="s">
        <v>170</v>
      </c>
      <c r="B14" s="7"/>
      <c r="C14" s="7"/>
      <c r="D14" s="45" t="str">
        <f>IF(INVOICE!D11=0,"",INVOICE!D11)</f>
        <v>KARACHI, PAKISTAN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</row>
    <row r="15" spans="1:24" ht="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4" ht="18" customHeight="1">
      <c r="A16" s="11"/>
      <c r="B16" s="11"/>
      <c r="C16" s="11"/>
      <c r="D16" s="14" t="s">
        <v>172</v>
      </c>
      <c r="E16" s="14" t="s">
        <v>7</v>
      </c>
      <c r="F16" s="14" t="s">
        <v>173</v>
      </c>
      <c r="G16" s="14" t="s">
        <v>6</v>
      </c>
      <c r="H16" s="14" t="s">
        <v>9</v>
      </c>
      <c r="I16" s="14" t="s">
        <v>29</v>
      </c>
      <c r="J16" s="14" t="s">
        <v>26</v>
      </c>
      <c r="K16" s="14" t="s">
        <v>27</v>
      </c>
      <c r="L16" s="14" t="s">
        <v>28</v>
      </c>
      <c r="M16" s="14" t="s">
        <v>174</v>
      </c>
      <c r="N16" s="35" t="s">
        <v>218</v>
      </c>
      <c r="O16" s="7"/>
      <c r="P16" s="7"/>
      <c r="Q16" s="7"/>
    </row>
    <row r="17" spans="1:17" ht="18" customHeight="1">
      <c r="A17" s="7"/>
      <c r="B17" s="7"/>
      <c r="C17" s="7"/>
      <c r="D17" s="14">
        <f>INVOICE!A17</f>
        <v>4</v>
      </c>
      <c r="E17" s="14">
        <f>INVOICE!B17</f>
        <v>2021</v>
      </c>
      <c r="F17" s="14" t="str">
        <f>INVOICE!C17</f>
        <v>SUZUKI</v>
      </c>
      <c r="G17" s="14" t="str">
        <f>INVOICE!D17</f>
        <v>WAGON R</v>
      </c>
      <c r="H17" s="14" t="str">
        <f>INVOICE!E17</f>
        <v>MH95S-168563</v>
      </c>
      <c r="I17" s="16">
        <f>INVOICE!F17</f>
        <v>790</v>
      </c>
      <c r="J17" s="17">
        <f>INVOICE!G17</f>
        <v>3.39</v>
      </c>
      <c r="K17" s="17">
        <f>INVOICE!H17</f>
        <v>1.47</v>
      </c>
      <c r="L17" s="17">
        <f>INVOICE!I17</f>
        <v>1.65</v>
      </c>
      <c r="M17" s="34">
        <f>ROUND(J17*K17*L17,3)</f>
        <v>8.2219999999999995</v>
      </c>
      <c r="N17" s="36"/>
      <c r="O17" s="7"/>
      <c r="P17" s="7"/>
      <c r="Q17" s="7"/>
    </row>
    <row r="18" spans="1:17" ht="14">
      <c r="A18" s="7"/>
      <c r="B18" s="7"/>
      <c r="C18" s="7"/>
      <c r="D18" s="23"/>
      <c r="E18" s="24" t="s">
        <v>182</v>
      </c>
      <c r="F18" s="24">
        <v>1</v>
      </c>
      <c r="G18" s="24" t="s">
        <v>216</v>
      </c>
      <c r="H18" s="26">
        <f>SUM(I17:I17)</f>
        <v>790</v>
      </c>
      <c r="I18" s="24" t="s">
        <v>184</v>
      </c>
      <c r="J18" s="23"/>
      <c r="K18" s="24"/>
      <c r="L18" s="27">
        <f>SUM(M17:M17)</f>
        <v>8.2219999999999995</v>
      </c>
      <c r="M18" s="25" t="s">
        <v>185</v>
      </c>
      <c r="N18" s="37"/>
      <c r="O18" s="7"/>
      <c r="P18" s="7"/>
      <c r="Q18" s="7"/>
    </row>
    <row r="21" spans="1:17" ht="19">
      <c r="G21" s="51" t="s">
        <v>188</v>
      </c>
      <c r="H21" s="52"/>
      <c r="I21" s="52"/>
      <c r="J21" s="52"/>
      <c r="K21" s="52"/>
    </row>
    <row r="22" spans="1:17" ht="14">
      <c r="A22" s="45" t="s">
        <v>186</v>
      </c>
      <c r="B22" s="45"/>
      <c r="C22" s="45"/>
      <c r="D22" s="7" t="str">
        <f>INVOICE!D22</f>
        <v>OSAKA, JAPAN</v>
      </c>
      <c r="E22" s="7"/>
      <c r="F22" s="7"/>
      <c r="G22" s="7"/>
      <c r="H22" s="7"/>
      <c r="I22" s="7"/>
      <c r="J22" s="7"/>
      <c r="K22" s="7"/>
      <c r="L22" s="7" t="s">
        <v>189</v>
      </c>
      <c r="M22" s="7"/>
      <c r="N22" s="7"/>
      <c r="O22" s="7"/>
      <c r="P22" s="7"/>
      <c r="Q22" s="7"/>
    </row>
    <row r="23" spans="1:17" ht="14">
      <c r="A23" s="45" t="s">
        <v>190</v>
      </c>
      <c r="B23" s="45"/>
      <c r="C23" s="45"/>
      <c r="D23" s="7" t="str">
        <f>INVOICE!D23</f>
        <v>KARACHI,PAKISTAN</v>
      </c>
      <c r="E23" s="7"/>
      <c r="F23" s="7"/>
      <c r="G23" s="7"/>
      <c r="H23" s="7"/>
      <c r="I23" s="7"/>
      <c r="J23" s="7"/>
      <c r="K23" s="7"/>
      <c r="L23" s="29" t="s">
        <v>217</v>
      </c>
      <c r="M23" s="30"/>
      <c r="N23" s="31"/>
      <c r="O23" s="7"/>
      <c r="P23" s="7"/>
      <c r="Q23" s="7"/>
    </row>
    <row r="24" spans="1:17" ht="14">
      <c r="A24" s="45" t="s">
        <v>193</v>
      </c>
      <c r="B24" s="45"/>
      <c r="C24" s="45"/>
      <c r="D24" s="7" t="str">
        <f>INVOICE!D24</f>
        <v>WAN HAI 510</v>
      </c>
      <c r="E24" s="7"/>
      <c r="F24" s="7"/>
      <c r="G24" s="7"/>
      <c r="H24" s="7"/>
      <c r="I24" s="7"/>
      <c r="J24" s="7"/>
      <c r="K24" s="7"/>
      <c r="L24" s="21" t="str">
        <f>INVOICE!L24</f>
        <v>KARACHI</v>
      </c>
      <c r="M24" s="7"/>
      <c r="N24" s="22"/>
      <c r="O24" s="7"/>
      <c r="P24" s="7"/>
      <c r="Q24" s="7"/>
    </row>
    <row r="25" spans="1:17" ht="14">
      <c r="A25" s="45" t="s">
        <v>196</v>
      </c>
      <c r="B25" s="45"/>
      <c r="C25" s="45"/>
      <c r="D25" s="7" t="str">
        <f>INVOICE!D25</f>
        <v>NO.S176-PAK</v>
      </c>
      <c r="E25" s="7"/>
      <c r="F25" s="7"/>
      <c r="G25" s="7"/>
      <c r="H25" s="7"/>
      <c r="I25" s="7"/>
      <c r="J25" s="7"/>
      <c r="K25" s="7"/>
      <c r="L25" s="21" t="str">
        <f>INVOICE!L25&amp; "  " &amp; INVOICE!N25</f>
        <v xml:space="preserve">C/S NO.  </v>
      </c>
      <c r="M25" s="7"/>
      <c r="N25" s="22"/>
      <c r="O25" s="7"/>
      <c r="P25" s="7"/>
      <c r="Q25" s="7"/>
    </row>
    <row r="26" spans="1:17" ht="14">
      <c r="A26" s="45" t="s">
        <v>199</v>
      </c>
      <c r="B26" s="45"/>
      <c r="C26" s="45"/>
      <c r="D26" s="32">
        <f>INVOICE!D26</f>
        <v>45356</v>
      </c>
      <c r="E26" s="7"/>
      <c r="F26" s="7"/>
      <c r="G26" s="7"/>
      <c r="H26" s="7"/>
      <c r="I26" s="7"/>
      <c r="J26" s="7"/>
      <c r="K26" s="7"/>
      <c r="L26" s="23" t="str">
        <f>INVOICE!L26</f>
        <v>WAN HAI 510</v>
      </c>
      <c r="M26" s="24"/>
      <c r="N26" s="25"/>
      <c r="O26" s="7"/>
      <c r="P26" s="7"/>
      <c r="Q26" s="7"/>
    </row>
    <row r="27" spans="1:17" ht="14">
      <c r="A27" s="45" t="s">
        <v>200</v>
      </c>
      <c r="B27" s="45"/>
      <c r="C27" s="45"/>
      <c r="D27" s="7" t="str">
        <f>INVOICE!D27</f>
        <v>APEX INTERNATIONAL</v>
      </c>
      <c r="E27" s="7"/>
      <c r="F27" s="7"/>
      <c r="G27" s="7"/>
      <c r="H27" s="33" t="s">
        <v>202</v>
      </c>
      <c r="I27" s="7" t="str">
        <f>INVOICE!H27</f>
        <v>PREPAID AS ARRANGED</v>
      </c>
      <c r="J27" s="7"/>
      <c r="K27" s="7"/>
      <c r="L27" s="7"/>
      <c r="M27" s="7"/>
      <c r="N27" s="7"/>
      <c r="O27" s="7"/>
      <c r="P27" s="7"/>
      <c r="Q27" s="7"/>
    </row>
    <row r="28" spans="1:17" ht="14">
      <c r="A28" s="45" t="s">
        <v>204</v>
      </c>
      <c r="B28" s="45"/>
      <c r="C28" s="45"/>
      <c r="D28" s="7" t="str">
        <f>INVOICE!D28</f>
        <v>INTERASIA LINE</v>
      </c>
      <c r="E28" s="7"/>
      <c r="F28" s="7"/>
      <c r="G28" s="7"/>
      <c r="H28" s="33" t="s">
        <v>205</v>
      </c>
      <c r="I28" s="7" t="str">
        <f>INVOICE!H28</f>
        <v>TOKYO, JAPAN</v>
      </c>
      <c r="J28" s="7"/>
      <c r="K28" s="7"/>
      <c r="L28" s="7"/>
      <c r="M28" s="7"/>
      <c r="N28" s="7"/>
      <c r="O28" s="7"/>
      <c r="P28" s="7"/>
      <c r="Q28" s="7"/>
    </row>
    <row r="29" spans="1:17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">
      <c r="A30" s="45" t="s">
        <v>160</v>
      </c>
      <c r="B30" s="45"/>
      <c r="C30" s="4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">
      <c r="A31" s="7" t="s">
        <v>209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</sheetData>
  <mergeCells count="19">
    <mergeCell ref="A27:C27"/>
    <mergeCell ref="A28:C28"/>
    <mergeCell ref="A30:C30"/>
    <mergeCell ref="A22:C22"/>
    <mergeCell ref="A23:C23"/>
    <mergeCell ref="A24:C24"/>
    <mergeCell ref="A25:C25"/>
    <mergeCell ref="D14:J14"/>
    <mergeCell ref="G21:K21"/>
    <mergeCell ref="D8:K8"/>
    <mergeCell ref="D11:K11"/>
    <mergeCell ref="D12:K12"/>
    <mergeCell ref="A26:C26"/>
    <mergeCell ref="A1:N1"/>
    <mergeCell ref="A2:N2"/>
    <mergeCell ref="A3:N3"/>
    <mergeCell ref="A5:N5"/>
    <mergeCell ref="M6:N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1"/>
  <sheetViews>
    <sheetView workbookViewId="0">
      <selection activeCell="Q14" sqref="Q14"/>
    </sheetView>
  </sheetViews>
  <sheetFormatPr defaultRowHeight="13"/>
  <cols>
    <col min="2" max="3" width="6.6328125" customWidth="1"/>
    <col min="4" max="4" width="10.6328125" customWidth="1"/>
    <col min="5" max="5" width="6.36328125" customWidth="1"/>
    <col min="6" max="6" width="8.26953125" customWidth="1"/>
    <col min="7" max="7" width="6.90625" bestFit="1" customWidth="1"/>
    <col min="8" max="8" width="14.26953125" customWidth="1"/>
    <col min="9" max="9" width="9" customWidth="1"/>
    <col min="10" max="10" width="9.08984375" customWidth="1"/>
    <col min="11" max="11" width="7.6328125" customWidth="1"/>
    <col min="12" max="12" width="8.453125" customWidth="1"/>
    <col min="13" max="13" width="6.7265625" customWidth="1"/>
    <col min="24" max="24" width="9" customWidth="1"/>
  </cols>
  <sheetData>
    <row r="1" spans="1:24" ht="15.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24" ht="15.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24" ht="15.5">
      <c r="A3" s="40" t="s">
        <v>210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24" ht="15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5">
      <c r="A5" s="41" t="s">
        <v>211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24" ht="15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45344.58090277778</v>
      </c>
      <c r="N6" s="47"/>
      <c r="O6" s="8"/>
      <c r="P6" s="8"/>
      <c r="Q6" s="8"/>
    </row>
    <row r="7" spans="1:24" ht="15.5">
      <c r="A7" s="8" t="s">
        <v>212</v>
      </c>
      <c r="B7" s="8"/>
      <c r="C7" s="8"/>
      <c r="D7" s="49" t="s">
        <v>213</v>
      </c>
      <c r="E7" s="50"/>
      <c r="F7" s="50"/>
      <c r="G7" s="50"/>
      <c r="H7" s="50"/>
      <c r="I7" s="50"/>
      <c r="J7" s="50"/>
      <c r="K7" s="50"/>
      <c r="L7" s="9" t="s">
        <v>165</v>
      </c>
      <c r="M7" s="10" t="str">
        <f>INVOICE!M7</f>
        <v>PAKO-220224-1</v>
      </c>
      <c r="N7" s="8"/>
      <c r="O7" s="8"/>
      <c r="P7" s="8"/>
      <c r="Q7" s="8"/>
      <c r="X7" s="13"/>
    </row>
    <row r="8" spans="1:24" ht="34.5" customHeight="1">
      <c r="A8" s="8"/>
      <c r="B8" s="8"/>
      <c r="C8" s="8"/>
      <c r="D8" s="49" t="s">
        <v>118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X8" s="13"/>
    </row>
    <row r="9" spans="1:24" ht="15.5">
      <c r="A9" s="8"/>
      <c r="B9" s="8"/>
      <c r="C9" s="8"/>
      <c r="D9" s="8" t="s">
        <v>214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5">
      <c r="A11" s="8" t="s">
        <v>215</v>
      </c>
      <c r="B11" s="8"/>
      <c r="C11" s="8"/>
      <c r="D11" s="49" t="s">
        <v>84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X11" s="13"/>
    </row>
    <row r="12" spans="1:24" ht="15.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X12" s="13"/>
    </row>
    <row r="13" spans="1:24" ht="14">
      <c r="A13" s="7" t="s">
        <v>169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4" ht="14">
      <c r="A14" s="7" t="s">
        <v>170</v>
      </c>
      <c r="B14" s="7"/>
      <c r="C14" s="7"/>
      <c r="D14" s="45" t="str">
        <f>IF(INVOICE!D11=0,"",INVOICE!D11)</f>
        <v>KARACHI, PAKISTAN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</row>
    <row r="15" spans="1:24" ht="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4" ht="18" customHeight="1">
      <c r="A16" s="11"/>
      <c r="B16" s="11"/>
      <c r="C16" s="11"/>
      <c r="D16" s="14" t="s">
        <v>172</v>
      </c>
      <c r="E16" s="14" t="s">
        <v>7</v>
      </c>
      <c r="F16" s="14" t="s">
        <v>173</v>
      </c>
      <c r="G16" s="14" t="s">
        <v>6</v>
      </c>
      <c r="H16" s="14" t="s">
        <v>9</v>
      </c>
      <c r="I16" s="14" t="s">
        <v>29</v>
      </c>
      <c r="J16" s="14" t="s">
        <v>26</v>
      </c>
      <c r="K16" s="14" t="s">
        <v>27</v>
      </c>
      <c r="L16" s="14" t="s">
        <v>28</v>
      </c>
      <c r="M16" s="14" t="s">
        <v>174</v>
      </c>
      <c r="N16" s="35" t="s">
        <v>218</v>
      </c>
      <c r="O16" s="7"/>
      <c r="P16" s="7"/>
      <c r="Q16" s="7"/>
    </row>
    <row r="17" spans="1:17" ht="18" customHeight="1">
      <c r="A17" s="7"/>
      <c r="B17" s="7"/>
      <c r="C17" s="7"/>
      <c r="D17" s="14">
        <f>INVOICE!A16</f>
        <v>3</v>
      </c>
      <c r="E17" s="14">
        <f>INVOICE!B16</f>
        <v>2021</v>
      </c>
      <c r="F17" s="14" t="str">
        <f>INVOICE!C16</f>
        <v>SUZUKI</v>
      </c>
      <c r="G17" s="14" t="str">
        <f>INVOICE!D16</f>
        <v>ALTO</v>
      </c>
      <c r="H17" s="14" t="str">
        <f>INVOICE!E16</f>
        <v>HA36S-622434</v>
      </c>
      <c r="I17" s="16">
        <f>INVOICE!F16</f>
        <v>650</v>
      </c>
      <c r="J17" s="17">
        <f>INVOICE!G16</f>
        <v>3.39</v>
      </c>
      <c r="K17" s="17">
        <f>INVOICE!H16</f>
        <v>1.47</v>
      </c>
      <c r="L17" s="17">
        <f>INVOICE!I16</f>
        <v>1.47</v>
      </c>
      <c r="M17" s="34">
        <f>ROUND(J17*K17*L17,3)</f>
        <v>7.3250000000000002</v>
      </c>
      <c r="N17" s="36"/>
      <c r="O17" s="7"/>
      <c r="P17" s="7"/>
      <c r="Q17" s="7"/>
    </row>
    <row r="18" spans="1:17" ht="14">
      <c r="A18" s="7"/>
      <c r="B18" s="7"/>
      <c r="C18" s="7"/>
      <c r="D18" s="23"/>
      <c r="E18" s="24" t="s">
        <v>182</v>
      </c>
      <c r="F18" s="24">
        <v>1</v>
      </c>
      <c r="G18" s="24" t="s">
        <v>216</v>
      </c>
      <c r="H18" s="26">
        <f>SUM(I17:I17)</f>
        <v>650</v>
      </c>
      <c r="I18" s="24" t="s">
        <v>184</v>
      </c>
      <c r="J18" s="23"/>
      <c r="K18" s="24"/>
      <c r="L18" s="27">
        <f>SUM(M17:M17)</f>
        <v>7.3250000000000002</v>
      </c>
      <c r="M18" s="25" t="s">
        <v>185</v>
      </c>
      <c r="N18" s="37"/>
      <c r="O18" s="7"/>
      <c r="P18" s="7"/>
      <c r="Q18" s="7"/>
    </row>
    <row r="21" spans="1:17" ht="19">
      <c r="G21" s="51" t="s">
        <v>188</v>
      </c>
      <c r="H21" s="52"/>
      <c r="I21" s="52"/>
      <c r="J21" s="52"/>
      <c r="K21" s="52"/>
    </row>
    <row r="22" spans="1:17" ht="14">
      <c r="A22" s="45" t="s">
        <v>186</v>
      </c>
      <c r="B22" s="45"/>
      <c r="C22" s="45"/>
      <c r="D22" s="7" t="str">
        <f>INVOICE!D22</f>
        <v>OSAKA, JAPAN</v>
      </c>
      <c r="E22" s="7"/>
      <c r="F22" s="7"/>
      <c r="G22" s="7"/>
      <c r="H22" s="7"/>
      <c r="I22" s="7"/>
      <c r="J22" s="7"/>
      <c r="K22" s="7"/>
      <c r="L22" s="7" t="s">
        <v>189</v>
      </c>
      <c r="M22" s="7"/>
      <c r="N22" s="7"/>
      <c r="O22" s="7"/>
      <c r="P22" s="7"/>
      <c r="Q22" s="7"/>
    </row>
    <row r="23" spans="1:17" ht="14">
      <c r="A23" s="45" t="s">
        <v>190</v>
      </c>
      <c r="B23" s="45"/>
      <c r="C23" s="45"/>
      <c r="D23" s="7" t="str">
        <f>INVOICE!D23</f>
        <v>KARACHI,PAKISTAN</v>
      </c>
      <c r="E23" s="7"/>
      <c r="F23" s="7"/>
      <c r="G23" s="7"/>
      <c r="H23" s="7"/>
      <c r="I23" s="7"/>
      <c r="J23" s="7"/>
      <c r="K23" s="7"/>
      <c r="L23" s="29" t="s">
        <v>217</v>
      </c>
      <c r="M23" s="30"/>
      <c r="N23" s="31"/>
      <c r="O23" s="7"/>
      <c r="P23" s="7"/>
      <c r="Q23" s="7"/>
    </row>
    <row r="24" spans="1:17" ht="14">
      <c r="A24" s="45" t="s">
        <v>193</v>
      </c>
      <c r="B24" s="45"/>
      <c r="C24" s="45"/>
      <c r="D24" s="7" t="str">
        <f>INVOICE!D24</f>
        <v>WAN HAI 510</v>
      </c>
      <c r="E24" s="7"/>
      <c r="F24" s="7"/>
      <c r="G24" s="7"/>
      <c r="H24" s="7"/>
      <c r="I24" s="7"/>
      <c r="J24" s="7"/>
      <c r="K24" s="7"/>
      <c r="L24" s="21" t="str">
        <f>INVOICE!L24</f>
        <v>KARACHI</v>
      </c>
      <c r="M24" s="7"/>
      <c r="N24" s="22"/>
      <c r="O24" s="7"/>
      <c r="P24" s="7"/>
      <c r="Q24" s="7"/>
    </row>
    <row r="25" spans="1:17" ht="14">
      <c r="A25" s="45" t="s">
        <v>196</v>
      </c>
      <c r="B25" s="45"/>
      <c r="C25" s="45"/>
      <c r="D25" s="7" t="str">
        <f>INVOICE!D25</f>
        <v>NO.S176-PAK</v>
      </c>
      <c r="E25" s="7"/>
      <c r="F25" s="7"/>
      <c r="G25" s="7"/>
      <c r="H25" s="7"/>
      <c r="I25" s="7"/>
      <c r="J25" s="7"/>
      <c r="K25" s="7"/>
      <c r="L25" s="21" t="str">
        <f>INVOICE!L25&amp; "  " &amp; INVOICE!N25</f>
        <v xml:space="preserve">C/S NO.  </v>
      </c>
      <c r="M25" s="7"/>
      <c r="N25" s="22"/>
      <c r="O25" s="7"/>
      <c r="P25" s="7"/>
      <c r="Q25" s="7"/>
    </row>
    <row r="26" spans="1:17" ht="14">
      <c r="A26" s="45" t="s">
        <v>199</v>
      </c>
      <c r="B26" s="45"/>
      <c r="C26" s="45"/>
      <c r="D26" s="32">
        <f>INVOICE!D26</f>
        <v>45356</v>
      </c>
      <c r="E26" s="7"/>
      <c r="F26" s="7"/>
      <c r="G26" s="7"/>
      <c r="H26" s="7"/>
      <c r="I26" s="7"/>
      <c r="J26" s="7"/>
      <c r="K26" s="7"/>
      <c r="L26" s="23" t="str">
        <f>INVOICE!L26</f>
        <v>WAN HAI 510</v>
      </c>
      <c r="M26" s="24"/>
      <c r="N26" s="25"/>
      <c r="O26" s="7"/>
      <c r="P26" s="7"/>
      <c r="Q26" s="7"/>
    </row>
    <row r="27" spans="1:17" ht="14">
      <c r="A27" s="45" t="s">
        <v>200</v>
      </c>
      <c r="B27" s="45"/>
      <c r="C27" s="45"/>
      <c r="D27" s="7" t="str">
        <f>INVOICE!D27</f>
        <v>APEX INTERNATIONAL</v>
      </c>
      <c r="E27" s="7"/>
      <c r="F27" s="7"/>
      <c r="G27" s="7"/>
      <c r="H27" s="33" t="s">
        <v>202</v>
      </c>
      <c r="I27" s="7" t="str">
        <f>INVOICE!H27</f>
        <v>PREPAID AS ARRANGED</v>
      </c>
      <c r="J27" s="7"/>
      <c r="K27" s="7"/>
      <c r="L27" s="7"/>
      <c r="M27" s="7"/>
      <c r="N27" s="7"/>
      <c r="O27" s="7"/>
      <c r="P27" s="7"/>
      <c r="Q27" s="7"/>
    </row>
    <row r="28" spans="1:17" ht="14">
      <c r="A28" s="45" t="s">
        <v>204</v>
      </c>
      <c r="B28" s="45"/>
      <c r="C28" s="45"/>
      <c r="D28" s="7" t="str">
        <f>INVOICE!D28</f>
        <v>INTERASIA LINE</v>
      </c>
      <c r="E28" s="7"/>
      <c r="F28" s="7"/>
      <c r="G28" s="7"/>
      <c r="H28" s="33" t="s">
        <v>205</v>
      </c>
      <c r="I28" s="7" t="str">
        <f>INVOICE!H28</f>
        <v>TOKYO, JAPAN</v>
      </c>
      <c r="J28" s="7"/>
      <c r="K28" s="7"/>
      <c r="L28" s="7"/>
      <c r="M28" s="7"/>
      <c r="N28" s="7"/>
      <c r="O28" s="7"/>
      <c r="P28" s="7"/>
      <c r="Q28" s="7"/>
    </row>
    <row r="29" spans="1:17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">
      <c r="A30" s="45" t="s">
        <v>160</v>
      </c>
      <c r="B30" s="45"/>
      <c r="C30" s="4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">
      <c r="A31" s="7" t="s">
        <v>209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</sheetData>
  <mergeCells count="19">
    <mergeCell ref="A27:C27"/>
    <mergeCell ref="A28:C28"/>
    <mergeCell ref="A30:C30"/>
    <mergeCell ref="A22:C22"/>
    <mergeCell ref="A23:C23"/>
    <mergeCell ref="A24:C24"/>
    <mergeCell ref="A25:C25"/>
    <mergeCell ref="D14:J14"/>
    <mergeCell ref="G21:K21"/>
    <mergeCell ref="D8:K8"/>
    <mergeCell ref="D11:K11"/>
    <mergeCell ref="D12:K12"/>
    <mergeCell ref="A26:C26"/>
    <mergeCell ref="A1:N1"/>
    <mergeCell ref="A2:N2"/>
    <mergeCell ref="A3:N3"/>
    <mergeCell ref="A5:N5"/>
    <mergeCell ref="M6:N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1"/>
  <sheetViews>
    <sheetView workbookViewId="0">
      <selection activeCell="R16" sqref="R16"/>
    </sheetView>
  </sheetViews>
  <sheetFormatPr defaultRowHeight="13"/>
  <cols>
    <col min="2" max="3" width="6.6328125" customWidth="1"/>
    <col min="4" max="4" width="10.6328125" customWidth="1"/>
    <col min="5" max="5" width="6.36328125" customWidth="1"/>
    <col min="6" max="6" width="8.26953125" customWidth="1"/>
    <col min="7" max="7" width="10.26953125" bestFit="1" customWidth="1"/>
    <col min="8" max="8" width="14.90625" customWidth="1"/>
    <col min="9" max="9" width="9" customWidth="1"/>
    <col min="10" max="10" width="9.08984375" customWidth="1"/>
    <col min="11" max="11" width="7.6328125" customWidth="1"/>
    <col min="12" max="12" width="8.453125" customWidth="1"/>
    <col min="13" max="13" width="6.7265625" customWidth="1"/>
    <col min="24" max="24" width="9" customWidth="1"/>
  </cols>
  <sheetData>
    <row r="1" spans="1:24" ht="15.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24" ht="15.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24" ht="15.5">
      <c r="A3" s="40" t="s">
        <v>210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24" ht="15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5">
      <c r="A5" s="41" t="s">
        <v>211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24" ht="15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45344.580949074072</v>
      </c>
      <c r="N6" s="47"/>
      <c r="O6" s="8"/>
      <c r="P6" s="8"/>
      <c r="Q6" s="8"/>
    </row>
    <row r="7" spans="1:24" ht="15.5">
      <c r="A7" s="8" t="s">
        <v>212</v>
      </c>
      <c r="B7" s="8"/>
      <c r="C7" s="8"/>
      <c r="D7" s="49" t="s">
        <v>213</v>
      </c>
      <c r="E7" s="50"/>
      <c r="F7" s="50"/>
      <c r="G7" s="50"/>
      <c r="H7" s="50"/>
      <c r="I7" s="50"/>
      <c r="J7" s="50"/>
      <c r="K7" s="50"/>
      <c r="L7" s="9" t="s">
        <v>165</v>
      </c>
      <c r="M7" s="10" t="str">
        <f>INVOICE!M7</f>
        <v>PAKO-220224-1</v>
      </c>
      <c r="N7" s="8"/>
      <c r="O7" s="8"/>
      <c r="P7" s="8"/>
      <c r="Q7" s="8"/>
      <c r="X7" s="13"/>
    </row>
    <row r="8" spans="1:24" ht="15.5">
      <c r="A8" s="8"/>
      <c r="B8" s="8"/>
      <c r="C8" s="8"/>
      <c r="D8" s="49" t="s">
        <v>118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X8" s="13"/>
    </row>
    <row r="9" spans="1:24" ht="15.5">
      <c r="A9" s="8"/>
      <c r="B9" s="8"/>
      <c r="C9" s="8"/>
      <c r="D9" s="8" t="s">
        <v>214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5">
      <c r="A11" s="8" t="s">
        <v>215</v>
      </c>
      <c r="B11" s="8"/>
      <c r="C11" s="8"/>
      <c r="D11" s="49" t="s">
        <v>84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X11" s="13"/>
    </row>
    <row r="12" spans="1:24" ht="15.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X12" s="13"/>
    </row>
    <row r="13" spans="1:24" ht="14">
      <c r="A13" s="7" t="s">
        <v>169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4" ht="14">
      <c r="A14" s="7" t="s">
        <v>170</v>
      </c>
      <c r="B14" s="7"/>
      <c r="C14" s="7"/>
      <c r="D14" s="45" t="str">
        <f>IF(INVOICE!D11=0,"",INVOICE!D11)</f>
        <v>KARACHI, PAKISTAN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</row>
    <row r="15" spans="1:24" ht="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4" ht="18" customHeight="1">
      <c r="A16" s="11"/>
      <c r="B16" s="11"/>
      <c r="C16" s="11"/>
      <c r="D16" s="14" t="s">
        <v>172</v>
      </c>
      <c r="E16" s="14" t="s">
        <v>7</v>
      </c>
      <c r="F16" s="14" t="s">
        <v>173</v>
      </c>
      <c r="G16" s="14" t="s">
        <v>6</v>
      </c>
      <c r="H16" s="14" t="s">
        <v>9</v>
      </c>
      <c r="I16" s="14" t="s">
        <v>29</v>
      </c>
      <c r="J16" s="14" t="s">
        <v>26</v>
      </c>
      <c r="K16" s="14" t="s">
        <v>27</v>
      </c>
      <c r="L16" s="14" t="s">
        <v>28</v>
      </c>
      <c r="M16" s="14" t="s">
        <v>174</v>
      </c>
      <c r="N16" s="35" t="s">
        <v>218</v>
      </c>
      <c r="O16" s="7"/>
      <c r="P16" s="7"/>
      <c r="Q16" s="7"/>
    </row>
    <row r="17" spans="1:17" ht="18" customHeight="1">
      <c r="A17" s="7"/>
      <c r="B17" s="7"/>
      <c r="C17" s="7"/>
      <c r="D17" s="14">
        <f>INVOICE!A15</f>
        <v>2</v>
      </c>
      <c r="E17" s="14">
        <f>INVOICE!B15</f>
        <v>2022</v>
      </c>
      <c r="F17" s="14" t="str">
        <f>INVOICE!C15</f>
        <v>SUZUKI</v>
      </c>
      <c r="G17" s="14" t="str">
        <f>INVOICE!D15</f>
        <v>HUSTLER</v>
      </c>
      <c r="H17" s="14" t="str">
        <f>INVOICE!E15</f>
        <v>MR92S-231007</v>
      </c>
      <c r="I17" s="16">
        <f>INVOICE!F15</f>
        <v>810</v>
      </c>
      <c r="J17" s="17">
        <f>INVOICE!G15</f>
        <v>3.39</v>
      </c>
      <c r="K17" s="17">
        <f>INVOICE!H15</f>
        <v>1.47</v>
      </c>
      <c r="L17" s="17">
        <f>INVOICE!I15</f>
        <v>1.68</v>
      </c>
      <c r="M17" s="34">
        <f>ROUND(J17*K17*L17,3)</f>
        <v>8.3719999999999999</v>
      </c>
      <c r="N17" s="36"/>
      <c r="O17" s="7"/>
      <c r="P17" s="7"/>
      <c r="Q17" s="7"/>
    </row>
    <row r="18" spans="1:17" ht="14">
      <c r="A18" s="7"/>
      <c r="B18" s="7"/>
      <c r="C18" s="7"/>
      <c r="D18" s="23"/>
      <c r="E18" s="24" t="s">
        <v>182</v>
      </c>
      <c r="F18" s="24">
        <v>1</v>
      </c>
      <c r="G18" s="24" t="s">
        <v>216</v>
      </c>
      <c r="H18" s="26">
        <f>SUM(I17:I17)</f>
        <v>810</v>
      </c>
      <c r="I18" s="24" t="s">
        <v>184</v>
      </c>
      <c r="J18" s="23"/>
      <c r="K18" s="24"/>
      <c r="L18" s="27">
        <f>SUM(M17:M17)</f>
        <v>8.3719999999999999</v>
      </c>
      <c r="M18" s="25" t="s">
        <v>185</v>
      </c>
      <c r="N18" s="37"/>
      <c r="O18" s="7"/>
      <c r="P18" s="7"/>
      <c r="Q18" s="7"/>
    </row>
    <row r="21" spans="1:17" ht="19">
      <c r="G21" s="51" t="s">
        <v>188</v>
      </c>
      <c r="H21" s="52"/>
      <c r="I21" s="52"/>
      <c r="J21" s="52"/>
      <c r="K21" s="52"/>
    </row>
    <row r="22" spans="1:17" ht="14">
      <c r="A22" s="45" t="s">
        <v>186</v>
      </c>
      <c r="B22" s="45"/>
      <c r="C22" s="45"/>
      <c r="D22" s="7" t="str">
        <f>INVOICE!D22</f>
        <v>OSAKA, JAPAN</v>
      </c>
      <c r="E22" s="7"/>
      <c r="F22" s="7"/>
      <c r="G22" s="7"/>
      <c r="H22" s="7"/>
      <c r="I22" s="7"/>
      <c r="J22" s="7"/>
      <c r="K22" s="7"/>
      <c r="L22" s="7" t="s">
        <v>189</v>
      </c>
      <c r="M22" s="7"/>
      <c r="N22" s="7"/>
      <c r="O22" s="7"/>
      <c r="P22" s="7"/>
      <c r="Q22" s="7"/>
    </row>
    <row r="23" spans="1:17" ht="14">
      <c r="A23" s="45" t="s">
        <v>190</v>
      </c>
      <c r="B23" s="45"/>
      <c r="C23" s="45"/>
      <c r="D23" s="7" t="str">
        <f>INVOICE!D23</f>
        <v>KARACHI,PAKISTAN</v>
      </c>
      <c r="E23" s="7"/>
      <c r="F23" s="7"/>
      <c r="G23" s="7"/>
      <c r="H23" s="7"/>
      <c r="I23" s="7"/>
      <c r="J23" s="7"/>
      <c r="K23" s="7"/>
      <c r="L23" s="29" t="s">
        <v>217</v>
      </c>
      <c r="M23" s="30"/>
      <c r="N23" s="31"/>
      <c r="O23" s="7"/>
      <c r="P23" s="7"/>
      <c r="Q23" s="7"/>
    </row>
    <row r="24" spans="1:17" ht="14">
      <c r="A24" s="45" t="s">
        <v>193</v>
      </c>
      <c r="B24" s="45"/>
      <c r="C24" s="45"/>
      <c r="D24" s="7" t="str">
        <f>INVOICE!D24</f>
        <v>WAN HAI 510</v>
      </c>
      <c r="E24" s="7"/>
      <c r="F24" s="7"/>
      <c r="G24" s="7"/>
      <c r="H24" s="7"/>
      <c r="I24" s="7"/>
      <c r="J24" s="7"/>
      <c r="K24" s="7"/>
      <c r="L24" s="21" t="str">
        <f>INVOICE!L24</f>
        <v>KARACHI</v>
      </c>
      <c r="M24" s="7"/>
      <c r="N24" s="22"/>
      <c r="O24" s="7"/>
      <c r="P24" s="7"/>
      <c r="Q24" s="7"/>
    </row>
    <row r="25" spans="1:17" ht="14">
      <c r="A25" s="45" t="s">
        <v>196</v>
      </c>
      <c r="B25" s="45"/>
      <c r="C25" s="45"/>
      <c r="D25" s="7" t="str">
        <f>INVOICE!D25</f>
        <v>NO.S176-PAK</v>
      </c>
      <c r="E25" s="7"/>
      <c r="F25" s="7"/>
      <c r="G25" s="7"/>
      <c r="H25" s="7"/>
      <c r="I25" s="7"/>
      <c r="J25" s="7"/>
      <c r="K25" s="7"/>
      <c r="L25" s="21" t="str">
        <f>INVOICE!L25&amp; "  " &amp; INVOICE!N25</f>
        <v xml:space="preserve">C/S NO.  </v>
      </c>
      <c r="M25" s="7"/>
      <c r="N25" s="22"/>
      <c r="O25" s="7"/>
      <c r="P25" s="7"/>
      <c r="Q25" s="7"/>
    </row>
    <row r="26" spans="1:17" ht="14">
      <c r="A26" s="45" t="s">
        <v>199</v>
      </c>
      <c r="B26" s="45"/>
      <c r="C26" s="45"/>
      <c r="D26" s="32">
        <f>INVOICE!D26</f>
        <v>45356</v>
      </c>
      <c r="E26" s="7"/>
      <c r="F26" s="7"/>
      <c r="G26" s="7"/>
      <c r="H26" s="7"/>
      <c r="I26" s="7"/>
      <c r="J26" s="7"/>
      <c r="K26" s="7"/>
      <c r="L26" s="23" t="str">
        <f>INVOICE!L26</f>
        <v>WAN HAI 510</v>
      </c>
      <c r="M26" s="24"/>
      <c r="N26" s="25"/>
      <c r="O26" s="7"/>
      <c r="P26" s="7"/>
      <c r="Q26" s="7"/>
    </row>
    <row r="27" spans="1:17" ht="14">
      <c r="A27" s="45" t="s">
        <v>200</v>
      </c>
      <c r="B27" s="45"/>
      <c r="C27" s="45"/>
      <c r="D27" s="7" t="str">
        <f>INVOICE!D27</f>
        <v>APEX INTERNATIONAL</v>
      </c>
      <c r="E27" s="7"/>
      <c r="F27" s="7"/>
      <c r="G27" s="7"/>
      <c r="H27" s="33" t="s">
        <v>202</v>
      </c>
      <c r="I27" s="7" t="str">
        <f>INVOICE!H27</f>
        <v>PREPAID AS ARRANGED</v>
      </c>
      <c r="J27" s="7"/>
      <c r="K27" s="7"/>
      <c r="L27" s="7"/>
      <c r="M27" s="7"/>
      <c r="N27" s="7"/>
      <c r="O27" s="7"/>
      <c r="P27" s="7"/>
      <c r="Q27" s="7"/>
    </row>
    <row r="28" spans="1:17" ht="14">
      <c r="A28" s="45" t="s">
        <v>204</v>
      </c>
      <c r="B28" s="45"/>
      <c r="C28" s="45"/>
      <c r="D28" s="7" t="str">
        <f>INVOICE!D28</f>
        <v>INTERASIA LINE</v>
      </c>
      <c r="E28" s="7"/>
      <c r="F28" s="7"/>
      <c r="G28" s="7"/>
      <c r="H28" s="33" t="s">
        <v>205</v>
      </c>
      <c r="I28" s="7" t="str">
        <f>INVOICE!H28</f>
        <v>TOKYO, JAPAN</v>
      </c>
      <c r="J28" s="7"/>
      <c r="K28" s="7"/>
      <c r="L28" s="7"/>
      <c r="M28" s="7"/>
      <c r="N28" s="7"/>
      <c r="O28" s="7"/>
      <c r="P28" s="7"/>
      <c r="Q28" s="7"/>
    </row>
    <row r="29" spans="1:17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">
      <c r="A30" s="45" t="s">
        <v>160</v>
      </c>
      <c r="B30" s="45"/>
      <c r="C30" s="4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">
      <c r="A31" s="7" t="s">
        <v>209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</sheetData>
  <mergeCells count="19">
    <mergeCell ref="A27:C27"/>
    <mergeCell ref="A28:C28"/>
    <mergeCell ref="A30:C30"/>
    <mergeCell ref="A22:C22"/>
    <mergeCell ref="A23:C23"/>
    <mergeCell ref="A24:C24"/>
    <mergeCell ref="A25:C25"/>
    <mergeCell ref="D14:J14"/>
    <mergeCell ref="G21:K21"/>
    <mergeCell ref="D8:K8"/>
    <mergeCell ref="D11:K11"/>
    <mergeCell ref="D12:K12"/>
    <mergeCell ref="A26:C26"/>
    <mergeCell ref="A1:N1"/>
    <mergeCell ref="A2:N2"/>
    <mergeCell ref="A3:N3"/>
    <mergeCell ref="A5:N5"/>
    <mergeCell ref="M6:N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1"/>
  <sheetViews>
    <sheetView workbookViewId="0">
      <selection activeCell="N29" sqref="N29"/>
    </sheetView>
  </sheetViews>
  <sheetFormatPr defaultRowHeight="13"/>
  <cols>
    <col min="2" max="3" width="6.6328125" customWidth="1"/>
    <col min="4" max="4" width="10.6328125" customWidth="1"/>
    <col min="5" max="5" width="6.36328125" customWidth="1"/>
    <col min="6" max="6" width="9" customWidth="1"/>
    <col min="7" max="7" width="14.36328125" bestFit="1" customWidth="1"/>
    <col min="8" max="8" width="16.90625" customWidth="1"/>
    <col min="9" max="9" width="9" customWidth="1"/>
    <col min="10" max="10" width="9.08984375" customWidth="1"/>
    <col min="11" max="11" width="7.6328125" customWidth="1"/>
    <col min="12" max="12" width="8.453125" customWidth="1"/>
    <col min="13" max="13" width="7" customWidth="1"/>
    <col min="24" max="24" width="9" customWidth="1"/>
  </cols>
  <sheetData>
    <row r="1" spans="1:24" ht="15.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24" ht="15.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24" ht="15.5">
      <c r="A3" s="40" t="s">
        <v>210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24" ht="15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5">
      <c r="A5" s="41" t="s">
        <v>211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24" ht="15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45344.580983796295</v>
      </c>
      <c r="N6" s="47"/>
      <c r="O6" s="8"/>
      <c r="P6" s="8"/>
      <c r="Q6" s="8"/>
    </row>
    <row r="7" spans="1:24" ht="15.5">
      <c r="A7" s="8" t="s">
        <v>212</v>
      </c>
      <c r="B7" s="8"/>
      <c r="C7" s="8"/>
      <c r="D7" s="49" t="s">
        <v>213</v>
      </c>
      <c r="E7" s="50"/>
      <c r="F7" s="50"/>
      <c r="G7" s="50"/>
      <c r="H7" s="50"/>
      <c r="I7" s="50"/>
      <c r="J7" s="50"/>
      <c r="K7" s="50"/>
      <c r="L7" s="9" t="s">
        <v>165</v>
      </c>
      <c r="M7" s="10" t="str">
        <f>INVOICE!M7</f>
        <v>PAKO-220224-1</v>
      </c>
      <c r="N7" s="8"/>
      <c r="O7" s="8"/>
      <c r="P7" s="8"/>
      <c r="Q7" s="8"/>
      <c r="X7" s="13"/>
    </row>
    <row r="8" spans="1:24" ht="34.5" customHeight="1">
      <c r="A8" s="8"/>
      <c r="B8" s="8"/>
      <c r="C8" s="8"/>
      <c r="D8" s="49" t="s">
        <v>82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X8" s="13"/>
    </row>
    <row r="9" spans="1:24" ht="15.5">
      <c r="A9" s="8"/>
      <c r="B9" s="8"/>
      <c r="C9" s="8"/>
      <c r="D9" s="8" t="s">
        <v>214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5">
      <c r="A11" s="8" t="s">
        <v>215</v>
      </c>
      <c r="B11" s="8"/>
      <c r="C11" s="8"/>
      <c r="D11" s="49" t="s">
        <v>84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X11" s="13"/>
    </row>
    <row r="12" spans="1:24" ht="15.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X12" s="13"/>
    </row>
    <row r="13" spans="1:24" ht="14">
      <c r="A13" s="7" t="s">
        <v>169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4" ht="14">
      <c r="A14" s="7" t="s">
        <v>170</v>
      </c>
      <c r="B14" s="7"/>
      <c r="C14" s="7"/>
      <c r="D14" s="45" t="str">
        <f>IF(INVOICE!D11=0,"",INVOICE!D11)</f>
        <v>KARACHI, PAKISTAN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</row>
    <row r="15" spans="1:24" ht="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4" ht="18" customHeight="1">
      <c r="A16" s="11"/>
      <c r="B16" s="11"/>
      <c r="C16" s="11"/>
      <c r="D16" s="14" t="s">
        <v>172</v>
      </c>
      <c r="E16" s="14" t="s">
        <v>7</v>
      </c>
      <c r="F16" s="14" t="s">
        <v>173</v>
      </c>
      <c r="G16" s="14" t="s">
        <v>6</v>
      </c>
      <c r="H16" s="14" t="s">
        <v>9</v>
      </c>
      <c r="I16" s="14" t="s">
        <v>29</v>
      </c>
      <c r="J16" s="14" t="s">
        <v>26</v>
      </c>
      <c r="K16" s="14" t="s">
        <v>27</v>
      </c>
      <c r="L16" s="14" t="s">
        <v>28</v>
      </c>
      <c r="M16" s="14" t="s">
        <v>174</v>
      </c>
      <c r="N16" s="35" t="s">
        <v>218</v>
      </c>
      <c r="O16" s="7"/>
      <c r="P16" s="7"/>
      <c r="Q16" s="7"/>
    </row>
    <row r="17" spans="1:17" ht="18" customHeight="1">
      <c r="A17" s="7"/>
      <c r="B17" s="7"/>
      <c r="C17" s="7"/>
      <c r="D17" s="14">
        <f>INVOICE!A14</f>
        <v>1</v>
      </c>
      <c r="E17" s="14">
        <f>INVOICE!B14</f>
        <v>2020</v>
      </c>
      <c r="F17" s="14" t="str">
        <f>INVOICE!C14</f>
        <v>TOYOTA</v>
      </c>
      <c r="G17" s="14" t="str">
        <f>INVOICE!D14</f>
        <v>YARIS CROSS</v>
      </c>
      <c r="H17" s="14" t="str">
        <f>INVOICE!E14</f>
        <v>MXPJ10-2006822</v>
      </c>
      <c r="I17" s="16">
        <f>INVOICE!F14</f>
        <v>1200</v>
      </c>
      <c r="J17" s="17">
        <f>INVOICE!G14</f>
        <v>4.18</v>
      </c>
      <c r="K17" s="17">
        <f>INVOICE!H14</f>
        <v>1.76</v>
      </c>
      <c r="L17" s="17">
        <f>INVOICE!I14</f>
        <v>1.59</v>
      </c>
      <c r="M17" s="34">
        <f>ROUND(J17*K17*L17,3)</f>
        <v>11.696999999999999</v>
      </c>
      <c r="N17" s="36"/>
      <c r="O17" s="7"/>
      <c r="P17" s="7"/>
      <c r="Q17" s="7"/>
    </row>
    <row r="18" spans="1:17" ht="18" customHeight="1">
      <c r="A18" s="7"/>
      <c r="B18" s="7"/>
      <c r="C18" s="7"/>
      <c r="D18" s="23"/>
      <c r="E18" s="24" t="s">
        <v>182</v>
      </c>
      <c r="F18" s="24">
        <v>1</v>
      </c>
      <c r="G18" s="24" t="s">
        <v>216</v>
      </c>
      <c r="H18" s="26">
        <f>SUM(I17:I17)</f>
        <v>1200</v>
      </c>
      <c r="I18" s="24" t="s">
        <v>184</v>
      </c>
      <c r="J18" s="23"/>
      <c r="K18" s="24"/>
      <c r="L18" s="27">
        <f>SUM(M17:M17)</f>
        <v>11.696999999999999</v>
      </c>
      <c r="M18" s="25" t="s">
        <v>185</v>
      </c>
      <c r="N18" s="37"/>
      <c r="O18" s="7"/>
      <c r="P18" s="7"/>
      <c r="Q18" s="7"/>
    </row>
    <row r="21" spans="1:17" ht="19">
      <c r="G21" s="51" t="s">
        <v>188</v>
      </c>
      <c r="H21" s="52"/>
      <c r="I21" s="52"/>
      <c r="J21" s="52"/>
      <c r="K21" s="52"/>
    </row>
    <row r="22" spans="1:17" ht="14">
      <c r="A22" s="45" t="s">
        <v>186</v>
      </c>
      <c r="B22" s="45"/>
      <c r="C22" s="45"/>
      <c r="D22" s="7" t="str">
        <f>INVOICE!D22</f>
        <v>OSAKA, JAPAN</v>
      </c>
      <c r="E22" s="7"/>
      <c r="F22" s="7"/>
      <c r="G22" s="7"/>
      <c r="H22" s="7"/>
      <c r="I22" s="7"/>
      <c r="J22" s="7"/>
      <c r="K22" s="7"/>
      <c r="L22" s="7" t="s">
        <v>189</v>
      </c>
      <c r="M22" s="7"/>
      <c r="N22" s="7"/>
      <c r="O22" s="7"/>
      <c r="P22" s="7"/>
      <c r="Q22" s="7"/>
    </row>
    <row r="23" spans="1:17" ht="14">
      <c r="A23" s="45" t="s">
        <v>190</v>
      </c>
      <c r="B23" s="45"/>
      <c r="C23" s="45"/>
      <c r="D23" s="7" t="str">
        <f>INVOICE!D23</f>
        <v>KARACHI,PAKISTAN</v>
      </c>
      <c r="E23" s="7"/>
      <c r="F23" s="7"/>
      <c r="G23" s="7"/>
      <c r="H23" s="7"/>
      <c r="I23" s="7"/>
      <c r="J23" s="7"/>
      <c r="K23" s="7"/>
      <c r="L23" s="29" t="s">
        <v>217</v>
      </c>
      <c r="M23" s="30"/>
      <c r="N23" s="31"/>
      <c r="O23" s="7"/>
      <c r="P23" s="7"/>
      <c r="Q23" s="7"/>
    </row>
    <row r="24" spans="1:17" ht="14">
      <c r="A24" s="45" t="s">
        <v>193</v>
      </c>
      <c r="B24" s="45"/>
      <c r="C24" s="45"/>
      <c r="D24" s="7" t="str">
        <f>INVOICE!D24</f>
        <v>WAN HAI 510</v>
      </c>
      <c r="E24" s="7"/>
      <c r="F24" s="7"/>
      <c r="G24" s="7"/>
      <c r="H24" s="7"/>
      <c r="I24" s="7"/>
      <c r="J24" s="7"/>
      <c r="K24" s="7"/>
      <c r="L24" s="21" t="str">
        <f>INVOICE!L24</f>
        <v>KARACHI</v>
      </c>
      <c r="M24" s="7"/>
      <c r="N24" s="22"/>
      <c r="O24" s="7"/>
      <c r="P24" s="7"/>
      <c r="Q24" s="7"/>
    </row>
    <row r="25" spans="1:17" ht="14">
      <c r="A25" s="45" t="s">
        <v>196</v>
      </c>
      <c r="B25" s="45"/>
      <c r="C25" s="45"/>
      <c r="D25" s="7" t="str">
        <f>INVOICE!D25</f>
        <v>NO.S176-PAK</v>
      </c>
      <c r="E25" s="7"/>
      <c r="F25" s="7"/>
      <c r="G25" s="7"/>
      <c r="H25" s="7"/>
      <c r="I25" s="7"/>
      <c r="J25" s="7"/>
      <c r="K25" s="7"/>
      <c r="L25" s="21" t="str">
        <f>INVOICE!L25&amp; "  " &amp; INVOICE!N25</f>
        <v xml:space="preserve">C/S NO.  </v>
      </c>
      <c r="M25" s="7"/>
      <c r="N25" s="22"/>
      <c r="O25" s="7"/>
      <c r="P25" s="7"/>
      <c r="Q25" s="7"/>
    </row>
    <row r="26" spans="1:17" ht="14">
      <c r="A26" s="45" t="s">
        <v>199</v>
      </c>
      <c r="B26" s="45"/>
      <c r="C26" s="45"/>
      <c r="D26" s="32">
        <f>INVOICE!D26</f>
        <v>45356</v>
      </c>
      <c r="E26" s="7"/>
      <c r="F26" s="7"/>
      <c r="G26" s="7"/>
      <c r="H26" s="7"/>
      <c r="I26" s="7"/>
      <c r="J26" s="7"/>
      <c r="K26" s="7"/>
      <c r="L26" s="23" t="str">
        <f>INVOICE!L26</f>
        <v>WAN HAI 510</v>
      </c>
      <c r="M26" s="24"/>
      <c r="N26" s="25"/>
      <c r="O26" s="7"/>
      <c r="P26" s="7"/>
      <c r="Q26" s="7"/>
    </row>
    <row r="27" spans="1:17" ht="14">
      <c r="A27" s="45" t="s">
        <v>200</v>
      </c>
      <c r="B27" s="45"/>
      <c r="C27" s="45"/>
      <c r="D27" s="7" t="str">
        <f>INVOICE!D27</f>
        <v>APEX INTERNATIONAL</v>
      </c>
      <c r="E27" s="7"/>
      <c r="F27" s="7"/>
      <c r="G27" s="7"/>
      <c r="H27" s="33" t="s">
        <v>202</v>
      </c>
      <c r="I27" s="7" t="str">
        <f>INVOICE!H27</f>
        <v>PREPAID AS ARRANGED</v>
      </c>
      <c r="J27" s="7"/>
      <c r="K27" s="7"/>
      <c r="L27" s="7"/>
      <c r="M27" s="7"/>
      <c r="N27" s="7"/>
      <c r="O27" s="7"/>
      <c r="P27" s="7"/>
      <c r="Q27" s="7"/>
    </row>
    <row r="28" spans="1:17" ht="14">
      <c r="A28" s="45" t="s">
        <v>204</v>
      </c>
      <c r="B28" s="45"/>
      <c r="C28" s="45"/>
      <c r="D28" s="7" t="str">
        <f>INVOICE!D28</f>
        <v>INTERASIA LINE</v>
      </c>
      <c r="E28" s="7"/>
      <c r="F28" s="7"/>
      <c r="G28" s="7"/>
      <c r="H28" s="33" t="s">
        <v>205</v>
      </c>
      <c r="I28" s="7" t="str">
        <f>INVOICE!H28</f>
        <v>TOKYO, JAPAN</v>
      </c>
      <c r="J28" s="7"/>
      <c r="K28" s="7"/>
      <c r="L28" s="7"/>
      <c r="M28" s="7"/>
      <c r="N28" s="7"/>
      <c r="O28" s="7"/>
      <c r="P28" s="7"/>
      <c r="Q28" s="7"/>
    </row>
    <row r="29" spans="1:17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">
      <c r="A30" s="45" t="s">
        <v>160</v>
      </c>
      <c r="B30" s="45"/>
      <c r="C30" s="4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">
      <c r="A31" s="7" t="s">
        <v>209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</sheetData>
  <mergeCells count="19">
    <mergeCell ref="A22:C22"/>
    <mergeCell ref="A23:C23"/>
    <mergeCell ref="A24:C24"/>
    <mergeCell ref="D14:J14"/>
    <mergeCell ref="D8:K8"/>
    <mergeCell ref="D11:K11"/>
    <mergeCell ref="D12:K12"/>
    <mergeCell ref="A30:C30"/>
    <mergeCell ref="A25:C25"/>
    <mergeCell ref="A26:C26"/>
    <mergeCell ref="A27:C27"/>
    <mergeCell ref="A28:C28"/>
    <mergeCell ref="G21:K21"/>
    <mergeCell ref="A1:N1"/>
    <mergeCell ref="A2:N2"/>
    <mergeCell ref="A3:N3"/>
    <mergeCell ref="A5:N5"/>
    <mergeCell ref="M6:N6"/>
    <mergeCell ref="D7:K7"/>
  </mergeCells>
  <phoneticPr fontId="1"/>
  <printOptions horizontalCentered="1"/>
  <pageMargins left="0" right="0" top="0.22222222222222221" bottom="0.27777777777777779" header="0.1388888888888889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8937</dc:creator>
  <cp:lastModifiedBy>IPDEVELOPMENT024</cp:lastModifiedBy>
  <dcterms:created xsi:type="dcterms:W3CDTF">2024-02-22T04:56:04Z</dcterms:created>
  <dcterms:modified xsi:type="dcterms:W3CDTF">2024-03-07T07:58:59Z</dcterms:modified>
</cp:coreProperties>
</file>