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45" yWindow="-45" windowWidth="2880" windowHeight="5520" tabRatio="776" firstSheet="33" activeTab="42"/>
  </bookViews>
  <sheets>
    <sheet name="Sommaire (FR)" sheetId="33" r:id="rId1"/>
    <sheet name="Outline (EN)" sheetId="99" r:id="rId2"/>
    <sheet name="Abréviations" sheetId="86" r:id="rId3"/>
    <sheet name="PSS" sheetId="15" r:id="rId4"/>
    <sheet name="CSG-1" sheetId="49" r:id="rId5"/>
    <sheet name="CSG-2" sheetId="50" r:id="rId6"/>
    <sheet name="CRDS" sheetId="55" r:id="rId7"/>
    <sheet name="SS" sheetId="37" r:id="rId8"/>
    <sheet name="MMID" sheetId="2" r:id="rId9"/>
    <sheet name="MMID-AM" sheetId="38" r:id="rId10"/>
    <sheet name="MMID-RET" sheetId="59" r:id="rId11"/>
    <sheet name="CNAV" sheetId="1" r:id="rId12"/>
    <sheet name="VEUVAGE" sheetId="24" r:id="rId13"/>
    <sheet name="CSA" sheetId="39" r:id="rId14"/>
    <sheet name="CASA" sheetId="85" r:id="rId15"/>
    <sheet name="FAMILLE" sheetId="3" r:id="rId16"/>
    <sheet name="ACCIDENTS" sheetId="4" r:id="rId17"/>
    <sheet name="ABAT-RED" sheetId="89" r:id="rId18"/>
    <sheet name="RED-A" sheetId="91" r:id="rId19"/>
    <sheet name="RED-M" sheetId="92" r:id="rId20"/>
    <sheet name="RED-J" sheetId="93" r:id="rId21"/>
    <sheet name="CHOMAGE" sheetId="7" r:id="rId22"/>
    <sheet name="AGS" sheetId="8" r:id="rId23"/>
    <sheet name="ASF" sheetId="54" r:id="rId24"/>
    <sheet name="ARRCO" sheetId="9" r:id="rId25"/>
    <sheet name="AGIRC" sheetId="10" r:id="rId26"/>
    <sheet name="AGFF" sheetId="14" r:id="rId27"/>
    <sheet name="GMP" sheetId="78" r:id="rId28"/>
    <sheet name="CET" sheetId="13" r:id="rId29"/>
    <sheet name="APEC" sheetId="27" r:id="rId30"/>
    <sheet name="APEC_F" sheetId="97" r:id="rId31"/>
    <sheet name="DECES_CADRES" sheetId="26" r:id="rId32"/>
    <sheet name="ASSIETTE PU" sheetId="58" r:id="rId33"/>
    <sheet name="MMID-Etat" sheetId="57" r:id="rId34"/>
    <sheet name="MMID-CL" sheetId="47" r:id="rId35"/>
    <sheet name="RP" sheetId="41" r:id="rId36"/>
    <sheet name="RET-Etat" sheetId="43" r:id="rId37"/>
    <sheet name="RAFP" sheetId="45" r:id="rId38"/>
    <sheet name="CNRACL" sheetId="48" r:id="rId39"/>
    <sheet name="IRCANTEC" sheetId="44" r:id="rId40"/>
    <sheet name="FDS" sheetId="42" r:id="rId41"/>
    <sheet name="VFS" sheetId="98" r:id="rId42"/>
    <sheet name="TAXSAL" sheetId="32" r:id="rId43"/>
    <sheet name="CONSTRUCTION" sheetId="25" r:id="rId44"/>
    <sheet name="FNAL" sheetId="6" r:id="rId45"/>
    <sheet name="FORMATION" sheetId="5" r:id="rId46"/>
    <sheet name="APPRENTISSAGE" sheetId="11" r:id="rId47"/>
    <sheet name="VT" sheetId="64" r:id="rId48"/>
    <sheet name="TEHR" sheetId="65" r:id="rId49"/>
    <sheet name="PREVOYANCE" sheetId="29" r:id="rId50"/>
    <sheet name="FORFAIT SOCIAL" sheetId="81" r:id="rId51"/>
    <sheet name="RETRAITES CHAPEAU" sheetId="84" r:id="rId52"/>
    <sheet name="CONT SUR OPTIONS" sheetId="82" r:id="rId53"/>
    <sheet name="MMID-AC" sheetId="67" r:id="rId54"/>
    <sheet name="RET-AC" sheetId="68" r:id="rId55"/>
    <sheet name="RET-COMP-AC" sheetId="69" r:id="rId56"/>
    <sheet name="DECES-AC" sheetId="70" r:id="rId57"/>
    <sheet name="FORMATION-AC" sheetId="71" r:id="rId58"/>
    <sheet name="FAMILLE-IND" sheetId="72" r:id="rId59"/>
    <sheet name="MM-PL" sheetId="73" r:id="rId60"/>
    <sheet name="RET-PL" sheetId="74" r:id="rId61"/>
    <sheet name="RET-COMP-PL" sheetId="75" r:id="rId62"/>
    <sheet name="FORMATION-PL" sheetId="76" r:id="rId63"/>
    <sheet name="AUTO-ENTREPRENEUR" sheetId="77" r:id="rId64"/>
    <sheet name="ALLEG_GEN" sheetId="95" r:id="rId65"/>
    <sheet name="AUBRYI" sheetId="94" r:id="rId66"/>
    <sheet name="AUBRYII" sheetId="96" r:id="rId67"/>
    <sheet name="CICE" sheetId="66" r:id="rId68"/>
  </sheets>
  <definedNames>
    <definedName name="date">'RETRAITES CHAPEAU'!$A:$A</definedName>
  </definedNames>
  <calcPr calcId="145621"/>
</workbook>
</file>

<file path=xl/calcChain.xml><?xml version="1.0" encoding="utf-8"?>
<calcChain xmlns="http://schemas.openxmlformats.org/spreadsheetml/2006/main">
  <c r="C14" i="99" l="1"/>
  <c r="C18" i="42" l="1"/>
  <c r="F8" i="70" l="1"/>
  <c r="C49" i="42" l="1"/>
  <c r="C32" i="42"/>
  <c r="C3" i="42" l="1"/>
  <c r="F3" i="42"/>
  <c r="C13" i="78" l="1"/>
  <c r="C5" i="78" l="1"/>
  <c r="F24" i="42" l="1"/>
  <c r="L5" i="44" l="1"/>
  <c r="L6" i="44"/>
  <c r="L7" i="44"/>
  <c r="L8" i="44"/>
  <c r="L9" i="44"/>
  <c r="L10" i="44"/>
  <c r="H5" i="44"/>
  <c r="H6" i="44"/>
  <c r="H7" i="44"/>
  <c r="H8" i="44"/>
  <c r="H9" i="44"/>
  <c r="H10" i="44"/>
  <c r="F14" i="42" l="1"/>
  <c r="F4" i="42"/>
  <c r="C4" i="42" s="1"/>
  <c r="C6" i="78" l="1"/>
  <c r="G5" i="10"/>
  <c r="H5" i="10"/>
  <c r="I5" i="10"/>
  <c r="J5" i="10"/>
  <c r="G6" i="10"/>
  <c r="H6" i="10"/>
  <c r="I6" i="10"/>
  <c r="J6" i="10"/>
  <c r="I5" i="9"/>
  <c r="J5" i="9"/>
  <c r="K5" i="9"/>
  <c r="L5" i="9"/>
  <c r="M5" i="9"/>
  <c r="N5" i="9"/>
  <c r="I6" i="9"/>
  <c r="J6" i="9"/>
  <c r="K6" i="9"/>
  <c r="L6" i="9"/>
  <c r="M6" i="9"/>
  <c r="N6" i="9"/>
  <c r="F5" i="9"/>
  <c r="G5" i="9"/>
  <c r="H5" i="9"/>
  <c r="F6" i="9"/>
  <c r="G6" i="9"/>
  <c r="H6" i="9"/>
  <c r="C3" i="15"/>
  <c r="F31" i="70"/>
  <c r="F30" i="70"/>
  <c r="F29" i="70"/>
  <c r="F28" i="70"/>
  <c r="F27" i="70"/>
  <c r="F26" i="70"/>
  <c r="F25" i="70"/>
  <c r="F24" i="70"/>
  <c r="F23" i="70"/>
  <c r="F22" i="70"/>
  <c r="F21" i="70"/>
  <c r="F20" i="70"/>
  <c r="F19" i="70"/>
  <c r="F18" i="70"/>
  <c r="F17" i="70"/>
  <c r="F16" i="70"/>
  <c r="F15" i="70"/>
  <c r="F14" i="70"/>
  <c r="F13" i="70"/>
  <c r="F12" i="70"/>
  <c r="F11" i="70"/>
  <c r="F10" i="70"/>
  <c r="F9" i="70"/>
  <c r="C4" i="15"/>
  <c r="F5" i="42"/>
  <c r="C5" i="42"/>
  <c r="F49" i="42"/>
  <c r="F48" i="42"/>
  <c r="C48" i="42" s="1"/>
  <c r="F47" i="42"/>
  <c r="C47" i="42"/>
  <c r="F46" i="42"/>
  <c r="C46" i="42" s="1"/>
  <c r="F45" i="42"/>
  <c r="C45" i="42"/>
  <c r="F44" i="42"/>
  <c r="C44" i="42" s="1"/>
  <c r="F43" i="42"/>
  <c r="C43" i="42" s="1"/>
  <c r="F42" i="42"/>
  <c r="C42" i="42" s="1"/>
  <c r="F41" i="42"/>
  <c r="C41" i="42"/>
  <c r="F40" i="42"/>
  <c r="C40" i="42" s="1"/>
  <c r="F39" i="42"/>
  <c r="C39" i="42"/>
  <c r="F38" i="42"/>
  <c r="C38" i="42" s="1"/>
  <c r="F37" i="42"/>
  <c r="C37" i="42" s="1"/>
  <c r="F36" i="42"/>
  <c r="C36" i="42" s="1"/>
  <c r="F35" i="42"/>
  <c r="C35" i="42"/>
  <c r="F34" i="42"/>
  <c r="C34" i="42" s="1"/>
  <c r="F33" i="42"/>
  <c r="C33" i="42" s="1"/>
  <c r="D22" i="42"/>
  <c r="F22" i="42" s="1"/>
  <c r="F23" i="42"/>
  <c r="C23" i="42" s="1"/>
  <c r="C22" i="42" s="1"/>
  <c r="F32" i="42"/>
  <c r="F31" i="42"/>
  <c r="C31" i="42"/>
  <c r="F30" i="42"/>
  <c r="C30" i="42" s="1"/>
  <c r="F29" i="42"/>
  <c r="C29" i="42" s="1"/>
  <c r="F28" i="42"/>
  <c r="C28" i="42" s="1"/>
  <c r="D27" i="42"/>
  <c r="F27" i="42" s="1"/>
  <c r="C27" i="42" s="1"/>
  <c r="F26" i="42"/>
  <c r="C26" i="42" s="1"/>
  <c r="D25" i="42"/>
  <c r="F25" i="42" s="1"/>
  <c r="C25" i="42" s="1"/>
  <c r="C24" i="42"/>
  <c r="C17" i="42"/>
  <c r="C19" i="42"/>
  <c r="C7" i="42"/>
  <c r="C8" i="42"/>
  <c r="F6" i="42"/>
  <c r="C6" i="42" s="1"/>
  <c r="F21" i="42"/>
  <c r="C21" i="42" s="1"/>
  <c r="F20" i="42"/>
  <c r="C20" i="42" s="1"/>
  <c r="F16" i="42"/>
  <c r="C16" i="42" s="1"/>
  <c r="F15" i="42"/>
  <c r="C15" i="42" s="1"/>
  <c r="C14" i="42"/>
  <c r="F13" i="42"/>
  <c r="C13" i="42" s="1"/>
  <c r="F12" i="42"/>
  <c r="C12" i="42" s="1"/>
  <c r="F11" i="42"/>
  <c r="C11" i="42" s="1"/>
  <c r="F10" i="42"/>
  <c r="C10" i="42"/>
  <c r="F9" i="42"/>
  <c r="C9" i="42"/>
  <c r="H20" i="10"/>
  <c r="G20" i="10"/>
  <c r="L26" i="10"/>
  <c r="L27" i="10"/>
  <c r="L28" i="10"/>
  <c r="L29" i="10"/>
  <c r="L30" i="10"/>
  <c r="L25" i="10"/>
  <c r="K26" i="10"/>
  <c r="K27" i="10"/>
  <c r="K28" i="10"/>
  <c r="K29" i="10"/>
  <c r="K30" i="10"/>
  <c r="K25" i="10"/>
  <c r="K11" i="44"/>
  <c r="L11" i="44"/>
  <c r="K12" i="44"/>
  <c r="L12" i="44"/>
  <c r="K10" i="44"/>
  <c r="I13" i="44"/>
  <c r="J13" i="44"/>
  <c r="I14" i="44"/>
  <c r="J14" i="44"/>
  <c r="I15" i="44"/>
  <c r="J15" i="44"/>
  <c r="I16" i="44"/>
  <c r="J16" i="44"/>
  <c r="I17" i="44"/>
  <c r="J17" i="44"/>
  <c r="H21" i="10"/>
  <c r="G21" i="10"/>
  <c r="I8" i="10"/>
  <c r="J8" i="10"/>
  <c r="I9" i="10"/>
  <c r="J9" i="10"/>
  <c r="I10" i="10"/>
  <c r="J10" i="10"/>
  <c r="I11" i="10"/>
  <c r="J11" i="10"/>
  <c r="I12" i="10"/>
  <c r="J12" i="10"/>
  <c r="I13" i="10"/>
  <c r="J13" i="10"/>
  <c r="I14" i="10"/>
  <c r="J14" i="10"/>
  <c r="I15" i="10"/>
  <c r="J15" i="10"/>
  <c r="I16" i="10"/>
  <c r="J16" i="10"/>
  <c r="J7" i="10"/>
  <c r="I7" i="10"/>
  <c r="G29" i="10"/>
  <c r="G8" i="10"/>
  <c r="H8" i="10"/>
  <c r="G9" i="10"/>
  <c r="H9" i="10"/>
  <c r="G10" i="10"/>
  <c r="H10" i="10"/>
  <c r="G11" i="10"/>
  <c r="H11" i="10"/>
  <c r="G12" i="10"/>
  <c r="H12" i="10"/>
  <c r="G13" i="10"/>
  <c r="H13" i="10"/>
  <c r="G14" i="10"/>
  <c r="H14" i="10"/>
  <c r="G15" i="10"/>
  <c r="H15" i="10"/>
  <c r="G16" i="10"/>
  <c r="H16" i="10"/>
  <c r="G17" i="10"/>
  <c r="H17" i="10"/>
  <c r="G18" i="10"/>
  <c r="H18" i="10"/>
  <c r="G19" i="10"/>
  <c r="H19" i="10"/>
  <c r="G22" i="10"/>
  <c r="G23" i="10"/>
  <c r="G24" i="10"/>
  <c r="G25" i="10"/>
  <c r="G26" i="10"/>
  <c r="G27" i="10"/>
  <c r="G28" i="10"/>
  <c r="G30" i="10"/>
  <c r="H7" i="10"/>
  <c r="G7" i="10"/>
  <c r="C5" i="15"/>
  <c r="G17" i="44"/>
  <c r="H17" i="44"/>
  <c r="G10" i="44"/>
  <c r="G11" i="44"/>
  <c r="H11" i="44"/>
  <c r="G12" i="44"/>
  <c r="H12" i="44"/>
  <c r="G13" i="44"/>
  <c r="H13" i="44"/>
  <c r="G14" i="44"/>
  <c r="H14" i="44"/>
  <c r="G15" i="44"/>
  <c r="H15" i="44"/>
  <c r="G16" i="44"/>
  <c r="H16" i="44"/>
  <c r="C14" i="33"/>
  <c r="M9" i="9"/>
  <c r="K12" i="9"/>
  <c r="I24" i="9"/>
  <c r="K24" i="9"/>
  <c r="F8" i="9"/>
  <c r="J8" i="9"/>
  <c r="G8" i="9"/>
  <c r="L8" i="9"/>
  <c r="H8" i="9"/>
  <c r="N8" i="9"/>
  <c r="F9" i="9"/>
  <c r="J9" i="9"/>
  <c r="G9" i="9"/>
  <c r="K9" i="9"/>
  <c r="H9" i="9"/>
  <c r="N9" i="9"/>
  <c r="F10" i="9"/>
  <c r="J10" i="9"/>
  <c r="G10" i="9"/>
  <c r="K10" i="9"/>
  <c r="H10" i="9"/>
  <c r="N10" i="9"/>
  <c r="F11" i="9"/>
  <c r="J11" i="9"/>
  <c r="G11" i="9"/>
  <c r="K11" i="9"/>
  <c r="H11" i="9"/>
  <c r="M11" i="9"/>
  <c r="F12" i="9"/>
  <c r="J12" i="9"/>
  <c r="G12" i="9"/>
  <c r="L12" i="9"/>
  <c r="H12" i="9"/>
  <c r="N12" i="9"/>
  <c r="F13" i="9"/>
  <c r="J13" i="9"/>
  <c r="G13" i="9"/>
  <c r="K13" i="9"/>
  <c r="H13" i="9"/>
  <c r="M13" i="9"/>
  <c r="F14" i="9"/>
  <c r="J14" i="9"/>
  <c r="G14" i="9"/>
  <c r="K14" i="9"/>
  <c r="F15" i="9"/>
  <c r="J15" i="9"/>
  <c r="L15" i="9"/>
  <c r="F16" i="9"/>
  <c r="I16" i="9"/>
  <c r="K16" i="9"/>
  <c r="F17" i="9"/>
  <c r="I17" i="9"/>
  <c r="K17" i="9"/>
  <c r="F18" i="9"/>
  <c r="J18" i="9"/>
  <c r="L18" i="9"/>
  <c r="F19" i="9"/>
  <c r="J19" i="9"/>
  <c r="L19" i="9"/>
  <c r="F20" i="9"/>
  <c r="I20" i="9"/>
  <c r="K20" i="9"/>
  <c r="F21" i="9"/>
  <c r="I21" i="9"/>
  <c r="K21" i="9"/>
  <c r="F22" i="9"/>
  <c r="J22" i="9"/>
  <c r="L22" i="9"/>
  <c r="F23" i="9"/>
  <c r="J23" i="9"/>
  <c r="L23" i="9"/>
  <c r="F24" i="9"/>
  <c r="J24" i="9"/>
  <c r="L24" i="9"/>
  <c r="F25" i="9"/>
  <c r="J25" i="9"/>
  <c r="L25" i="9"/>
  <c r="F26" i="9"/>
  <c r="I26" i="9"/>
  <c r="K26" i="9"/>
  <c r="F27" i="9"/>
  <c r="I27" i="9"/>
  <c r="K27" i="9"/>
  <c r="F28" i="9"/>
  <c r="I28" i="9"/>
  <c r="K28" i="9"/>
  <c r="F29" i="9"/>
  <c r="I29" i="9"/>
  <c r="K29" i="9"/>
  <c r="F30" i="9"/>
  <c r="J30" i="9"/>
  <c r="L30" i="9"/>
  <c r="G7" i="9"/>
  <c r="L7" i="9"/>
  <c r="H7" i="9"/>
  <c r="M7" i="9"/>
  <c r="F7" i="9"/>
  <c r="J7" i="9"/>
  <c r="I7" i="9"/>
  <c r="L11" i="9"/>
  <c r="M8" i="9"/>
  <c r="I22" i="9"/>
  <c r="K22" i="9"/>
  <c r="I30" i="9"/>
  <c r="K30" i="9"/>
  <c r="I10" i="9"/>
  <c r="J21" i="9"/>
  <c r="L21" i="9"/>
  <c r="J29" i="9"/>
  <c r="L29" i="9"/>
  <c r="I14" i="9"/>
  <c r="I25" i="9"/>
  <c r="K25" i="9"/>
  <c r="N7" i="9"/>
  <c r="J20" i="9"/>
  <c r="L20" i="9"/>
  <c r="N13" i="9"/>
  <c r="J27" i="9"/>
  <c r="L27" i="9"/>
  <c r="J28" i="9"/>
  <c r="L28" i="9"/>
  <c r="J17" i="9"/>
  <c r="L17" i="9"/>
  <c r="J26" i="9"/>
  <c r="L26" i="9"/>
  <c r="J16" i="9"/>
  <c r="L16" i="9"/>
  <c r="M12" i="9"/>
  <c r="M10" i="9"/>
  <c r="N11" i="9"/>
  <c r="I8" i="9"/>
  <c r="L9" i="9"/>
  <c r="I23" i="9"/>
  <c r="K23" i="9"/>
  <c r="I15" i="9"/>
  <c r="K15" i="9"/>
  <c r="K7" i="9"/>
  <c r="I13" i="9"/>
  <c r="I12" i="9"/>
  <c r="I19" i="9"/>
  <c r="K19" i="9"/>
  <c r="I11" i="9"/>
  <c r="I18" i="9"/>
  <c r="K18" i="9"/>
  <c r="I9" i="9"/>
  <c r="L14" i="9"/>
  <c r="K8" i="9"/>
  <c r="L13" i="9"/>
  <c r="L10" i="9"/>
  <c r="C7" i="15"/>
  <c r="C8" i="15"/>
  <c r="C9" i="15"/>
  <c r="C10" i="15"/>
  <c r="C11" i="15"/>
  <c r="C12" i="15"/>
  <c r="C13" i="15"/>
  <c r="C14" i="15"/>
  <c r="C15" i="15"/>
  <c r="C16" i="15"/>
  <c r="C17" i="15"/>
  <c r="C18" i="15"/>
  <c r="C19" i="15"/>
  <c r="C20" i="15"/>
  <c r="C51" i="15"/>
  <c r="C52" i="15"/>
  <c r="C53" i="15"/>
  <c r="C54" i="15"/>
  <c r="C55" i="15"/>
  <c r="C56" i="15"/>
  <c r="C6" i="15"/>
</calcChain>
</file>

<file path=xl/sharedStrings.xml><?xml version="1.0" encoding="utf-8"?>
<sst xmlns="http://schemas.openxmlformats.org/spreadsheetml/2006/main" count="2932" uniqueCount="2034">
  <si>
    <t>Compromis du 25 juin 1990 (Dupeyroux 1993, p791)</t>
  </si>
  <si>
    <t>arrco_p_0_1</t>
  </si>
  <si>
    <t>arrco_s_0_1</t>
  </si>
  <si>
    <t>agirc_s_4_8</t>
  </si>
  <si>
    <t>agirc_p_4_8</t>
  </si>
  <si>
    <t>agirc_s_1_4</t>
  </si>
  <si>
    <t>agirc_p_1_4</t>
  </si>
  <si>
    <t>appren_p_0_</t>
  </si>
  <si>
    <t>acc_p_0_</t>
  </si>
  <si>
    <t>acc_p_0_1</t>
  </si>
  <si>
    <t>cet_s_0_8</t>
  </si>
  <si>
    <t>cet_p_0_8</t>
  </si>
  <si>
    <t>Notes</t>
  </si>
  <si>
    <t>Loi 79-1129 du 29/12/79, art. 3 (JO 29/12/79)</t>
  </si>
  <si>
    <t>En 1981, la cotisation veuvage nouvellemement créée de 0,1% ne s'applique que sous la partie du salaire sous-plafond</t>
  </si>
  <si>
    <t>S'applique bien entre 1 et 4 plafonds</t>
  </si>
  <si>
    <t>La cotisation veuvage est déplafonnée à compter du 1er janvier 1982</t>
  </si>
  <si>
    <t>BSP : "Le plus souvent, répartition employeur/salarié = 60/40 comme à l'UNIRS"</t>
  </si>
  <si>
    <t>Ecrit en toutes lettres dans le BSP : "2% à la charge du salarié, 6% à la charge de l'employeur" (p.71 de I/1976)</t>
  </si>
  <si>
    <t>fnal_p_0_1</t>
  </si>
  <si>
    <t>deces_p_0_1</t>
  </si>
  <si>
    <t>form_m10_p_0_</t>
  </si>
  <si>
    <t>BSP : "Le taux contractuel de 13% est donc appelé à 16,25% (10,625% employeur ; 5,625% salarié)</t>
  </si>
  <si>
    <t>prev_p</t>
  </si>
  <si>
    <t>Lettre-circulaire ARRCO 82-28 du 09/07/82</t>
  </si>
  <si>
    <t>BSP : taux supplémentaire de 0,50% sur la tranche des rémunérations comprises entre 1 et 4 PSS (d'où 1,62% au lieu de 1,12%)</t>
  </si>
  <si>
    <t>BSP n° IV/1985 manquant</t>
  </si>
  <si>
    <t>Accords ARRCO du 12/11/86</t>
  </si>
  <si>
    <t>Toujours la même clause : une fraction de 0,2% du montant des salaires de 1986 majorés de 3% devra être versée au Trésor avant le 16/09/87</t>
  </si>
  <si>
    <t>Convention et Règlement UNEDIC du 19/11/85. Accord et Convention UNEDIC du 30/12/87</t>
  </si>
  <si>
    <t>Protocole du 18/07/85 (agréé JO 18/08/85) et Avenant du 29/10/85</t>
  </si>
  <si>
    <t>Circulaire Unedic (jamais parue)</t>
  </si>
  <si>
    <t>BSP : "Application aux salaires payés à partir du 01/01/88"</t>
  </si>
  <si>
    <t>Protocole d'accord du 5 décembre 1991 (avenants n° 1 et 8 du 13/12/91, agréés, JO 07/01/92)</t>
  </si>
  <si>
    <t>Attention : erreur dans le BSP N°16 de janvier 1992 : taux employeur de 3,33% au lieu de 3,23% (corrigé dans édition suivante)</t>
  </si>
  <si>
    <t>Protocole d'accord du 18 juillet 1992 (avenants du 24/07/92, agréés JO 18/08/92); accord 30 déc. 1992</t>
  </si>
  <si>
    <t>Attention : les taux réellement décidés diffèrent des taux prévus. Cf. changements dans les prévisions du BSP</t>
  </si>
  <si>
    <t>Une fraction de 0,4% du montant des salaires de 1993 doit être versée au Trésor avant le 5 avril 1994</t>
  </si>
  <si>
    <t>Accords ARRCO du 25 avril 1996</t>
  </si>
  <si>
    <t>Accord ARRCO du 10 février 1993</t>
  </si>
  <si>
    <t>Accords ARRCO du 12/11/86 et du 01/12/89</t>
  </si>
  <si>
    <t>Exonération pour les entreprises de moins de 10 salariés</t>
  </si>
  <si>
    <t>Sur la tranche 1-3 PSS, le taux est progressivement relevé à 16%. Entreprises nouvelles: 16% le 01/01/00, contre 15% le 01/01/99 ; entreprises existant au 01/01/97 : taux porté de 6% à 10% au 01/01/00, 12% au 01/01/02, 14% au 01/01/04, 16% au 01/01/05. Taux à multiplier par le taux d'appel (125% en 1999)</t>
  </si>
  <si>
    <t>Sur la tranche 1-3 PSS, le taux est progressivement relevé à 16%. Entreprises nouvelles (i.e. créées depuis le 01/01/97) : 16% le 01/01/00, contre 15% le 01/01/99 (appelé à 20%, 12% employeur et 8% salarié) ; entreprises existant au 01/01/97 : taux porté de 6% à 10% au 01/01/00 (appelé à 12,%, 7,5% employeurs, 5% salarié) ; 12% au 01/01/02 ; 14% au 01/01/04 : 16% au 01/01/05. Taux à multiplier par le taux d'appel (125% en 1999 et 2000)</t>
  </si>
  <si>
    <t>apec_s_1_4</t>
  </si>
  <si>
    <t>apec_p_1_4</t>
  </si>
  <si>
    <t>En 1978, 0,2% des salaires de 1977, majoré de 8% doit être versé au Trésor avant le 15 septembre 1978 (cf. BSP III/1978). Idem les années suivantes.</t>
  </si>
  <si>
    <t>BSP : Nouveau taux de 14% appelé à 125% (soit 17,5%). Ce taux sera porté à 15% en 1998 et à 16% en 1999</t>
  </si>
  <si>
    <t>BSP 2001 non communicables à la BNF</t>
  </si>
  <si>
    <t>BSP pour 2001  non communicables à la BNF</t>
  </si>
  <si>
    <t>(pas de référence)</t>
  </si>
  <si>
    <t>Depuis 1997, revalorisation chaque début d'année.</t>
  </si>
  <si>
    <t>Taux global CSG</t>
  </si>
  <si>
    <t>Taux CRDS</t>
  </si>
  <si>
    <t>Revenus d'activité</t>
  </si>
  <si>
    <t>Allocations chômage</t>
  </si>
  <si>
    <t>Pensions de retraite, d'invalidité</t>
  </si>
  <si>
    <t>Allocations de préretraite</t>
  </si>
  <si>
    <t>Suppression d'exonérations et abattement pour l'assiette des revenus du patrimoine.</t>
  </si>
  <si>
    <t>Indemnités journalières (IJ)</t>
  </si>
  <si>
    <t>Barèmes des contributions et cotisations sociales</t>
  </si>
  <si>
    <t>Ordonnance du 20/06/1945</t>
  </si>
  <si>
    <t>Ordonnance du 20/10/1944</t>
  </si>
  <si>
    <t>Loi du 06/01/1942</t>
  </si>
  <si>
    <t>Loi du 14/03/1941 art.19</t>
  </si>
  <si>
    <t>Décret-loi du 14/06/1938</t>
  </si>
  <si>
    <t>Loi du 26/08/1936 modifiée</t>
  </si>
  <si>
    <t>Décret-loi du 28/10/1935 art. 2 § 2</t>
  </si>
  <si>
    <t>Loi du 05/04/1928 modifiée</t>
  </si>
  <si>
    <t>Parution au JO</t>
  </si>
  <si>
    <t>Arrêté du 30/10/2007</t>
  </si>
  <si>
    <t xml:space="preserve">Arrêté du 15/11/2006 </t>
  </si>
  <si>
    <t xml:space="preserve">Arrêté du 02/12/2005 </t>
  </si>
  <si>
    <t xml:space="preserve">Décret 2004-1292 du 26/11/2004 </t>
  </si>
  <si>
    <t xml:space="preserve">Décret 2003-1159 du 04/12/2003 </t>
  </si>
  <si>
    <t xml:space="preserve">Décret 2002-1374 du 22/11/2002 </t>
  </si>
  <si>
    <t>Décret 2001-1069 du 16/11/2001</t>
  </si>
  <si>
    <t>Décret 2000-1284 du 26/12/2000</t>
  </si>
  <si>
    <t xml:space="preserve">Décret 99-1029 du 09/12/1999 </t>
  </si>
  <si>
    <t>Décret 98-1225 du 29/12/1998</t>
  </si>
  <si>
    <t>Décret 97-1251 du 29/12/1997</t>
  </si>
  <si>
    <t xml:space="preserve">Décret 96-1169 du 27/12/1996 </t>
  </si>
  <si>
    <t xml:space="preserve">Décret 95-1357 du 30/12/1995 </t>
  </si>
  <si>
    <t xml:space="preserve">Décret 93-1308 du 15/12/1993 </t>
  </si>
  <si>
    <t xml:space="preserve">Décret 92-1371 du 29/12/1992 </t>
  </si>
  <si>
    <t xml:space="preserve">Décret 91-1374 du 30/12/1991 </t>
  </si>
  <si>
    <t xml:space="preserve">Décret 90-1240 du 31/12/1990 </t>
  </si>
  <si>
    <t xml:space="preserve">Décret 90-6 du 02/01/1990 </t>
  </si>
  <si>
    <t>Référence législative</t>
  </si>
  <si>
    <t xml:space="preserve">Arrêté du 26/11/2010 </t>
  </si>
  <si>
    <t>Arrêté du 18/11/2009</t>
  </si>
  <si>
    <t xml:space="preserve">Décret 2008-1394 du 19/12/2008 </t>
  </si>
  <si>
    <t xml:space="preserve">Décret 74-1133 du 30/12/1974 </t>
  </si>
  <si>
    <t>Décret 89-439 du 30/06/1989</t>
  </si>
  <si>
    <t xml:space="preserve">Décret 88-1236 du 30/12/1988 </t>
  </si>
  <si>
    <t>Décret 87-1057 du 29/12/1987</t>
  </si>
  <si>
    <t xml:space="preserve">Décret 87-1057 du 29/12/1987 </t>
  </si>
  <si>
    <t>Décret 86-1374 du 31/12/1986</t>
  </si>
  <si>
    <t xml:space="preserve">Décret 86-1374 du 31/12/1986 </t>
  </si>
  <si>
    <t>Décret 85-1492 du 31/12/1985</t>
  </si>
  <si>
    <t xml:space="preserve">Décret 85-1492 du 31/12/1985 </t>
  </si>
  <si>
    <t>Décret 84-1197 du 28/12/1984</t>
  </si>
  <si>
    <t xml:space="preserve">Décret 84-1197 du 28/12/1984 </t>
  </si>
  <si>
    <t xml:space="preserve">Décret 84-520 du 28/06/1984 </t>
  </si>
  <si>
    <t xml:space="preserve">Décret 83-1197 du 30/12/1983 </t>
  </si>
  <si>
    <t xml:space="preserve">Décret 83-530 du 28/06/1983 </t>
  </si>
  <si>
    <t xml:space="preserve">Décret 82-1119 du 28/12/1982 </t>
  </si>
  <si>
    <t xml:space="preserve">Décret 82-543 du 29/06/1982 </t>
  </si>
  <si>
    <t>Décret 81-1164 du 30/12/1981</t>
  </si>
  <si>
    <t xml:space="preserve">Décret 80-1080 du 24/12/1980 </t>
  </si>
  <si>
    <t xml:space="preserve">Décret 79-1136 du 28/12/1979 </t>
  </si>
  <si>
    <t xml:space="preserve">Décret 78-1212 du 26/12/1978 </t>
  </si>
  <si>
    <t xml:space="preserve">Décret 77-1444 du 27/12/1977 </t>
  </si>
  <si>
    <t xml:space="preserve">Décret 76-1244 du 29/12/1976 </t>
  </si>
  <si>
    <t xml:space="preserve">Décret 75-1271 du 29/12/1975 </t>
  </si>
  <si>
    <t>Plafond de la Sécurité sociale (mensuel)</t>
  </si>
  <si>
    <t>Plafond de la Sécurité sociale (annuel)</t>
  </si>
  <si>
    <t>Notes:</t>
  </si>
  <si>
    <t>Cotisations de contribution au régime de garantie des salaires (AGS)</t>
  </si>
  <si>
    <t>Cotisations retraites des non-cadres (ARRCO)</t>
  </si>
  <si>
    <t>Cotisations retraites des cadres (AGIRC)</t>
  </si>
  <si>
    <t>Cotisations pour l'Association pour l'emploi des cadres (APEC)</t>
  </si>
  <si>
    <t>Cotisations retraite exceptionnelle et temporaire (CET)</t>
  </si>
  <si>
    <t>Cotisations effort à la construction</t>
  </si>
  <si>
    <t>Cotisations pour le Fonds national d'aide au logement (FNAL)</t>
  </si>
  <si>
    <t>Taxe d'apprentissage</t>
  </si>
  <si>
    <t>Références législatives</t>
  </si>
  <si>
    <t>Cotisation ouvrière</t>
  </si>
  <si>
    <t>Cotisation patronale</t>
  </si>
  <si>
    <t>Moins de 65 ans</t>
  </si>
  <si>
    <t>Plus de 65 ans</t>
  </si>
  <si>
    <t>Arrêté du 29/07/1966</t>
  </si>
  <si>
    <t>Arrêté du 24/03/1947</t>
  </si>
  <si>
    <t>Ordonnance du 30/12/1944</t>
  </si>
  <si>
    <t>Publication au JO</t>
  </si>
  <si>
    <t>Note:</t>
  </si>
  <si>
    <t>Sources:</t>
  </si>
  <si>
    <t>Salaire sous plafond</t>
  </si>
  <si>
    <t>Sur tout salaire</t>
  </si>
  <si>
    <t>Salariés</t>
  </si>
  <si>
    <t>Employeurs</t>
  </si>
  <si>
    <t>Décret 2005-1657 du 26/12/2005</t>
  </si>
  <si>
    <t>Décret 91-91 du 23/01/1991</t>
  </si>
  <si>
    <t>Décret 88-1234 du 30/12/1988</t>
  </si>
  <si>
    <t>Décret 87-453 du 29/06/1987</t>
  </si>
  <si>
    <t>Décret 86-876 du 29/07/1986</t>
  </si>
  <si>
    <t>Décret 83-1198 du 30/12/1983</t>
  </si>
  <si>
    <t>Décret 78-1213 du 26/12/1978</t>
  </si>
  <si>
    <t>Décret 76-894 du 29/09/1976</t>
  </si>
  <si>
    <t>Décret 75-1273 du 29/12/1975</t>
  </si>
  <si>
    <t>Décret 70-680 du 30/07/1970</t>
  </si>
  <si>
    <t>Décret 67-803 du 20/09/1967 modifié</t>
  </si>
  <si>
    <t>Décret 73-1209 du 29/12/1973</t>
  </si>
  <si>
    <t>Sous-plafond</t>
  </si>
  <si>
    <t>Décret 79-650 du 30/07/1979</t>
  </si>
  <si>
    <t>Décret 77-677 du 29/06/1977</t>
  </si>
  <si>
    <t>Décret 68-579 du 29/06/1968</t>
  </si>
  <si>
    <t>Décret 70-1316 du 23/12/1970</t>
  </si>
  <si>
    <t>Il s'agit de cotisations supplémentaires qui s'ajoutent aux cotisations applicables dans le reste de la France.</t>
  </si>
  <si>
    <t>Décret 93-43 du 12/01/1993</t>
  </si>
  <si>
    <t>Décret 92-1 du 02/01/1992</t>
  </si>
  <si>
    <t xml:space="preserve">Décret 90-1077 du 04/12/1990 </t>
  </si>
  <si>
    <t>Décret 89-541 du 03/08/1989</t>
  </si>
  <si>
    <t>Décret 85-1507 du 31/12/1985</t>
  </si>
  <si>
    <t>Décret 94-1152 du 27/12/1994</t>
  </si>
  <si>
    <t>Décision du régime local du 27/11/2007 (Avis publié au JO)</t>
  </si>
  <si>
    <t>Décision du régime local du 16/04/2007 (Avis publié au JO)</t>
  </si>
  <si>
    <t>Décision du régime local du 19/12/2005 (Avis publié au JO)</t>
  </si>
  <si>
    <t>Décision du régime local du 18/11/2002 (Avis publié au JO)</t>
  </si>
  <si>
    <t>Décision du régime local du 04/11/1996 (Avis publié au JO)</t>
  </si>
  <si>
    <t>Décret 91-1388 du 31/12/1991</t>
  </si>
  <si>
    <t xml:space="preserve">Décret 91-614 du 28/06/1991 </t>
  </si>
  <si>
    <t xml:space="preserve">Décret 87-453 du 29/06/1987 </t>
  </si>
  <si>
    <t xml:space="preserve">Décret 83-1198 du 30/12/1983 </t>
  </si>
  <si>
    <t>Décret 97-1249 du 29/12/1997</t>
  </si>
  <si>
    <t xml:space="preserve">Décret 96-1167 du 26/12/1996 </t>
  </si>
  <si>
    <t>Décret 81-1013 du 13/11/1981</t>
  </si>
  <si>
    <t xml:space="preserve">Décret 79-650 du 30/07/1979 </t>
  </si>
  <si>
    <t>Barème social périodique, Législation Cnav et Légifrance.</t>
  </si>
  <si>
    <t>Sous plafond</t>
  </si>
  <si>
    <t>Décret 2004-858 du 24/08/2004</t>
  </si>
  <si>
    <t>La cotisation veuvage est transférée à la Cnav.</t>
  </si>
  <si>
    <t>Décret 90-5 du 02/01/1990</t>
  </si>
  <si>
    <t>Décret 74-313 du 29/03/1974</t>
  </si>
  <si>
    <t>Décret 73-1208 du 29/12/1973</t>
  </si>
  <si>
    <t>Décret 72-1230 du 29/12/1972</t>
  </si>
  <si>
    <t>Décret 71-1109 du 30/12/1971</t>
  </si>
  <si>
    <t>Décret 70-1205 du 22/12/1970</t>
  </si>
  <si>
    <t>Décret 69-1234 du 30/12/1969</t>
  </si>
  <si>
    <t>Décret 68-1186 du 30/12/1968</t>
  </si>
  <si>
    <t>Décret 67-1233 du 22/12/1967</t>
  </si>
  <si>
    <t>Décret 66-1004 du 23/12/1966</t>
  </si>
  <si>
    <t>Décret 65-1152 du 24/12/1965</t>
  </si>
  <si>
    <t>Décret 64-1320 du 24/12/1964</t>
  </si>
  <si>
    <t>Décret 63-1320 du 24/12/1963</t>
  </si>
  <si>
    <t>Décret 62-1570 du 26/12/1962</t>
  </si>
  <si>
    <t>Décret 61-1489 du 29/12/1961</t>
  </si>
  <si>
    <t>Décret 61-169 du 16/02/1961</t>
  </si>
  <si>
    <t>Décret 60-620 du 29/06/1960</t>
  </si>
  <si>
    <t>Changement des anciens francs aux nouveaux francs</t>
  </si>
  <si>
    <t>Décret 58-1436 du 31/12/1958</t>
  </si>
  <si>
    <t>Décret 57-1322 du 23/12/1957</t>
  </si>
  <si>
    <t>Décret 55-1272 du 29/09/1955</t>
  </si>
  <si>
    <t>Loi 52-401 du 14/04/1952, art. 18</t>
  </si>
  <si>
    <t>Décret 46-2155 du 07/10/1946</t>
  </si>
  <si>
    <t>Décret 47-1881 du 24/09/1947</t>
  </si>
  <si>
    <t>Décret 48-361 du 02/03/1948</t>
  </si>
  <si>
    <t>Ordonnance 45-2250 du 04/10/1945 art. 31</t>
  </si>
  <si>
    <t>Loi 49-244 du 24/02/1949</t>
  </si>
  <si>
    <t>Loi 50-1598 du 30/12/1950</t>
  </si>
  <si>
    <t>Loi 51-1126 du 26/09/1951, art. 8</t>
  </si>
  <si>
    <t>Référence erronée dans legislation.cnav.fr</t>
  </si>
  <si>
    <t>Légifrance.gouv.fr depuis 2001; Barème social périodique entre 1976 et 2000; Législation.cnav.fr et Légifrance avant 1976.</t>
  </si>
  <si>
    <t>Décret 61-1525 du 30/12/1961</t>
  </si>
  <si>
    <t>Décret 60-1485 du 30/12/1960</t>
  </si>
  <si>
    <t>Loi 48-1306 du 23/08/1948 art.18</t>
  </si>
  <si>
    <t>Contributions SS solidarité autonomie (CSA)</t>
  </si>
  <si>
    <t>Cotisations SS branche famille</t>
  </si>
  <si>
    <t>Cotisations assurance chômage</t>
  </si>
  <si>
    <t>Cotisations décès cadres</t>
  </si>
  <si>
    <t>www.legislation.cnav.fr, Journal Officiel via www.legifrance.gouv.fr</t>
  </si>
  <si>
    <t>Journal Officiel via www.legifrance.gouv.fr</t>
  </si>
  <si>
    <t>Convention du 1er janvier 2004</t>
  </si>
  <si>
    <t>Convention du 1er janvier 2005</t>
  </si>
  <si>
    <t>Convention du 1er janvier 2001, avenant du 27 décembre 2002</t>
  </si>
  <si>
    <t>Convention du 1er janvier 2001, avenant du 19 juin 2002</t>
  </si>
  <si>
    <t>Tranche A</t>
  </si>
  <si>
    <t>Tranche B</t>
  </si>
  <si>
    <t>Note</t>
  </si>
  <si>
    <t>Bureau Unedic du 22 nov. 1971</t>
  </si>
  <si>
    <t>Décision conseil adm. 27 nov. 1961</t>
  </si>
  <si>
    <t>Convention du 31 décembre 1958</t>
  </si>
  <si>
    <t>Droit de la Sécurité Sociale - JJ Dupeyroux - Précis Dalloz (1984, 1986, 1993)</t>
  </si>
  <si>
    <t>Barème social périodique (1976-2001)</t>
  </si>
  <si>
    <t>Convention du 1er janvier 2001 agréé par l'arrêté du 04/12/2000 (JO 06/12/2000).</t>
  </si>
  <si>
    <t>régime patronal fondé sur la solidarité des employeurs, financé exclusivement par leurs cotisations.</t>
  </si>
  <si>
    <t>FNGS-GAS, Fonds de garantie salaires : sur la partie du salaire &lt; à 4 plafonds</t>
  </si>
  <si>
    <t>Accord du 10 janvier 1984</t>
  </si>
  <si>
    <t>=&gt; 1,8 - 2 points de cotisation assurance chômage</t>
  </si>
  <si>
    <t>Ordonnance 84-198 du 21/03/84 (JO 22/03/84). Convention et Règlement Unedic du 24/02/84 agréés par arrêté du 28/03/84 (JO 04/04/84)</t>
  </si>
  <si>
    <t>BSP : taux applicables aux salaires versés après le 05/11/82; décret précise à partir du 06/11/82.</t>
  </si>
  <si>
    <t>Circulaire Unedic 75-22 du 21/05/1975</t>
  </si>
  <si>
    <t>Circulaire Unedic 76-05 du 24/03/1976</t>
  </si>
  <si>
    <t>Circulaire Unedic 89-02 du 06/01/1989</t>
  </si>
  <si>
    <t>Circulaire Unedic 90-01 du 05/01/1990</t>
  </si>
  <si>
    <t>Circulaire Unedic 00-09 du 06/06/2000</t>
  </si>
  <si>
    <t>Circulaire Unedic du 09/06/1999</t>
  </si>
  <si>
    <t>Barème social périodique</t>
  </si>
  <si>
    <t>Historique des cotisations communiqué par le régime local; www.legifrance.gouv.fr.</t>
  </si>
  <si>
    <t>Avantages vieillesses</t>
  </si>
  <si>
    <t>Décision du régime local du 20/11/1995 (Avis publié au JO)</t>
  </si>
  <si>
    <t xml:space="preserve">Décret 46-1428 du 12/06/1946 </t>
  </si>
  <si>
    <t>Décret 47-1617 du 23/08/1947</t>
  </si>
  <si>
    <t>Décret 67-814 du 25/09/1967</t>
  </si>
  <si>
    <t>Allocations chômage et préretraite</t>
  </si>
  <si>
    <t>Erreur de la référence législative dans l'historique des cotisations fourni par le régime local.</t>
  </si>
  <si>
    <t>Décision du régime local du 20/10/1997 (Avis publié au JO)</t>
  </si>
  <si>
    <t>Décret 93-1359 du 30/12/1993</t>
  </si>
  <si>
    <t>La date de début d'effet est supputée.</t>
  </si>
  <si>
    <t>Ordonnance 58-1374 du 30/12/1958 art.11</t>
  </si>
  <si>
    <t>Loi 51-1126 du 26/09/1951, art. 12</t>
  </si>
  <si>
    <t>Arrêté du 10/09/1946</t>
  </si>
  <si>
    <t>Arrêté du 24/09/1947</t>
  </si>
  <si>
    <t>Taux d'appel</t>
  </si>
  <si>
    <t>Tranche 2</t>
  </si>
  <si>
    <t>Entreprises avant 01/01/1997</t>
  </si>
  <si>
    <t>Entreprises après 01/01/1997</t>
  </si>
  <si>
    <t xml:space="preserve">     </t>
  </si>
  <si>
    <t>Taux1</t>
  </si>
  <si>
    <t>Plafond1</t>
  </si>
  <si>
    <t>Plafond2</t>
  </si>
  <si>
    <t>Majoration1</t>
  </si>
  <si>
    <t>Majoration2</t>
  </si>
  <si>
    <t>Loi 68-878 du 09/10/1968</t>
  </si>
  <si>
    <t>Loi 96-559 du 24/06/1996</t>
  </si>
  <si>
    <t>Arrêté du 28/09/1948</t>
  </si>
  <si>
    <t>Circulaire Unedic 79-14 du 02/04/1979</t>
  </si>
  <si>
    <t>Circulaire Unedic 78-19 du 27/04/1978</t>
  </si>
  <si>
    <t>Circulaire Unedic 77-29 du 05/12/1977</t>
  </si>
  <si>
    <t>Circulaire Unedic 76-22 du 03/12/1976</t>
  </si>
  <si>
    <t>Bulletin de liaison de l'Unedic (consulté au service documentaire de l'Unedic).</t>
  </si>
  <si>
    <t>La tranche A correspond au salaire en-dessous du PSS et tranche B le salaire de 1 à 4 plafonds.</t>
  </si>
  <si>
    <t>Sous 4 PSS</t>
  </si>
  <si>
    <t>Site web de l'AGS (http://www.ags-garantie-salaires.org).</t>
  </si>
  <si>
    <t>Loi 73-1194 du 27/12/1973 (JO 30/12/1973).</t>
  </si>
  <si>
    <t>Conseil d'administration de l'AGS du 26/06/1996.</t>
  </si>
  <si>
    <t>Conseil d'administration de l'AGS du 15/06/2011. Circulaire Unedic 2009-14 du 23/06/2009.</t>
  </si>
  <si>
    <t>Conseil d'administration de l'AGS du 20/06/2005.</t>
  </si>
  <si>
    <t>Conseil d'administration de l'AGS du 18/12/1992. Circulaire Unedic 93-01 du 19/01/1993</t>
  </si>
  <si>
    <t>Conseil d'administration de l'AGS du 18/07/1984. Circulaire Unedic 84-24 du 06/08/1984</t>
  </si>
  <si>
    <t>CET: Cotisation Exceptionnelle et Temporaire, cotisation pour le régime Agirc (pour les cadres uniquement).</t>
  </si>
  <si>
    <t>Code de l'urbanisme (art. 272 à 276), loi 71-582 du 16/07/71 (JO 17/07/71), Décret 72-526 du 29/06/72 (JO 30/06/72)</t>
  </si>
  <si>
    <t xml:space="preserve"> 17/01/1990</t>
  </si>
  <si>
    <t xml:space="preserve"> 28/12/1988</t>
  </si>
  <si>
    <t xml:space="preserve"> 27/07/1991</t>
  </si>
  <si>
    <t xml:space="preserve"> 31/12/1985</t>
  </si>
  <si>
    <t xml:space="preserve"> 23/06/1978</t>
  </si>
  <si>
    <t xml:space="preserve">Décret 53-701 du 09/08/1953 </t>
  </si>
  <si>
    <t>Loi 78-653 du 22/06/1978</t>
  </si>
  <si>
    <t xml:space="preserve">Loi 87-1128 du 31/12/1987 </t>
  </si>
  <si>
    <t>Loi 91-716 du 26/07/1991</t>
  </si>
  <si>
    <t>Décret 90-64 du 15/01/1990</t>
  </si>
  <si>
    <t>FNAL: Fonds National d'Aide au Logement</t>
  </si>
  <si>
    <t>Document faxé par l'ARRCO "Paramètres de fonctionnement pratique depuis la création de l'Arrco au titre des opérations obligatoires (1962-1999)"</t>
  </si>
  <si>
    <t>Site web de l'Arrco depuis 1999.</t>
  </si>
  <si>
    <t>Champ :</t>
  </si>
  <si>
    <t xml:space="preserve">Loi 91-1405 du 31/12/1991 </t>
  </si>
  <si>
    <t>Loi 87-588 du 30/07/1987</t>
  </si>
  <si>
    <t>Loi 71-575 du 16/07/1971</t>
  </si>
  <si>
    <t>form_1020_p_0_</t>
  </si>
  <si>
    <t>form_p20_p_0_</t>
  </si>
  <si>
    <t>Participation des employeurs à la formation professionnelle continue</t>
  </si>
  <si>
    <t>Calculé sur la masse des salaires (y compris avantages en natures) versés dans l'année.</t>
  </si>
  <si>
    <t>Paris</t>
  </si>
  <si>
    <t>Lyon</t>
  </si>
  <si>
    <t>Toulouse</t>
  </si>
  <si>
    <t>Marseille</t>
  </si>
  <si>
    <t>Bourg-en-Bresse</t>
  </si>
  <si>
    <t>Loi 92-1376 du 30/12/1992, art. 115</t>
  </si>
  <si>
    <t>Versement transport (VT)</t>
  </si>
  <si>
    <t>Employeurs de plus de 9 salariés</t>
  </si>
  <si>
    <t>Loi 2010-1594 du 20/12/2010, article 17-I</t>
  </si>
  <si>
    <t>I. Contributions sociales</t>
  </si>
  <si>
    <t>Conseil d'administration de l'AGS du 28/03/2011. Circulaire Unedic 2011-16 du 04/04/2011.</t>
  </si>
  <si>
    <t>Loi 77-704 du 05/07/1977</t>
  </si>
  <si>
    <t>Taux effectifs</t>
  </si>
  <si>
    <t>Tranche 2: Entre 1 et 3 PSS.</t>
  </si>
  <si>
    <t>Tranche 1</t>
  </si>
  <si>
    <t>Tranche 1: Sous PSS</t>
  </si>
  <si>
    <t>Taux contractuels</t>
  </si>
  <si>
    <t>Taux contractuels: taux qui servent à calculer les points de retraite des salariés.</t>
  </si>
  <si>
    <t>Taux d'appel: taux appliqué au taux contractuels pour obtenir le taux effectif de cotisation.</t>
  </si>
  <si>
    <t>Taux effectifs (salariés/employeurs)</t>
  </si>
  <si>
    <t>Tranche 2 (avant 1997)</t>
  </si>
  <si>
    <t>Tranche 2 (après 1997)</t>
  </si>
  <si>
    <t>Tous les salariés (cadres et non-cadres) cotisent à l'Arrco sur la tranche 1, mais seuls les non-cadres cotisent sur la tranche 2.</t>
  </si>
  <si>
    <t>Accords AGIRC-ARRCO du 25/04/1996</t>
  </si>
  <si>
    <t>Accords du 9/02/94 et du 25/04/1996</t>
  </si>
  <si>
    <t>V. Autres taxes et participations assises sur les salaires</t>
  </si>
  <si>
    <t>IV. Cotisations du secteur public</t>
  </si>
  <si>
    <t>Loi 86-966 du 18/08/1986, art. 9</t>
  </si>
  <si>
    <t>Loi du 14/04/1924 et Art. L. 61 du CPCM</t>
  </si>
  <si>
    <t>Loi 89-18 du 13/01/1989, art. 23</t>
  </si>
  <si>
    <t>Loi 91-73 du 18/01/1991, art. 25</t>
  </si>
  <si>
    <t>Retenues</t>
  </si>
  <si>
    <t>Publication JO</t>
  </si>
  <si>
    <t>Taux</t>
  </si>
  <si>
    <t>Cotisations à la Retraite complémentaire des agents non titulaires de la Fonction publique et des élus locaux (IRCANTEC)</t>
  </si>
  <si>
    <t>Agent</t>
  </si>
  <si>
    <t>Employeur</t>
  </si>
  <si>
    <t>Taux de cotisations théoriques</t>
  </si>
  <si>
    <t>Taux de cotisations effectives</t>
  </si>
  <si>
    <t>Décret 70-1277 du 23/12/1970</t>
  </si>
  <si>
    <t>Article 2 (2° et 3°), articles 7, 8, 9 et 10 du décret du 12 décembre 1951 ;</t>
  </si>
  <si>
    <t>Article 2 (2° et 3°) du décret du 9 juin 1955 ;</t>
  </si>
  <si>
    <t>Articles 2, 3, 4 et 5 du décret du 31 décembre 1959.</t>
  </si>
  <si>
    <t>Tranche A: sous PSS</t>
  </si>
  <si>
    <t>Arrêté du 14/01/1971</t>
  </si>
  <si>
    <t>Arrêté du 21/12/1982</t>
  </si>
  <si>
    <t>Arrêté du 17/12/1987</t>
  </si>
  <si>
    <t>Arrêté du 30/12/1988</t>
  </si>
  <si>
    <t>Arrêté du 30/12/1991</t>
  </si>
  <si>
    <t>Arrêté du 28/03/1991</t>
  </si>
  <si>
    <t>IPACTE:</t>
  </si>
  <si>
    <t>Décret 59-1569 du 31/12/1959</t>
  </si>
  <si>
    <t>IGRANTE:</t>
  </si>
  <si>
    <t>Décret 51-1445 du 12/12/1951</t>
  </si>
  <si>
    <t>Assiette:</t>
  </si>
  <si>
    <t>Références législatives                  (taux d'appel)</t>
  </si>
  <si>
    <t>Références législatives                  (taux de cotisation)</t>
  </si>
  <si>
    <t>Tranche B: entre 1 et 4,75 PSS jusqu'en 1991; entre 1 et 8 PSS à partir de 1992 (Décret 91-1375 du 30/12/1991, JO 31/12/1991)</t>
  </si>
  <si>
    <t>Décret 88-1248 du 30/12/1988</t>
  </si>
  <si>
    <t xml:space="preserve">Décret 2008-996 du 23/09/2008 </t>
  </si>
  <si>
    <t>Cotisations au Fonds de solidarité (FDS)</t>
  </si>
  <si>
    <t>Seuil d'assujétissement</t>
  </si>
  <si>
    <t>Décret 2010-761 du 07/07/2010</t>
  </si>
  <si>
    <t>Décret 2011-51 du 13/01/2011</t>
  </si>
  <si>
    <t>Décret 2009-1158 du 30/09/2009</t>
  </si>
  <si>
    <t>Taux de cotisation</t>
  </si>
  <si>
    <t>Etat</t>
  </si>
  <si>
    <t>Décret 2004-569 du 18/06/2004</t>
  </si>
  <si>
    <t>Taux implicite</t>
  </si>
  <si>
    <t>Pensions civils</t>
  </si>
  <si>
    <t>Pensions militaires</t>
  </si>
  <si>
    <t>Décret 2008-1534 du 22/12/2008</t>
  </si>
  <si>
    <t>Décret 2010-53 du 14/01/2010</t>
  </si>
  <si>
    <t>Décret 2008-53 du 15/01/2008</t>
  </si>
  <si>
    <t>Décret 2011-11 du 04/01/2011</t>
  </si>
  <si>
    <t>Décret 2009-1599 du 18/12/2009</t>
  </si>
  <si>
    <t>Décret 2006-1798 du 23/12/2006</t>
  </si>
  <si>
    <t>Décret 2006-23 du 05/01/2006</t>
  </si>
  <si>
    <t>Taux employeur explicite</t>
  </si>
  <si>
    <t>Cotisations retraites de l'Etat-employeur</t>
  </si>
  <si>
    <t>Sous PSS</t>
  </si>
  <si>
    <t>ATI</t>
  </si>
  <si>
    <t>Hors NBI</t>
  </si>
  <si>
    <t>NBI</t>
  </si>
  <si>
    <t>Décret 2010-1749 du 30/12/2010</t>
  </si>
  <si>
    <t>Décret 92-1046 du 23/09/1992</t>
  </si>
  <si>
    <t>CNRACL</t>
  </si>
  <si>
    <t>ATIACL</t>
  </si>
  <si>
    <t>FCCPA</t>
  </si>
  <si>
    <t>FEH</t>
  </si>
  <si>
    <t>(hors NBI)</t>
  </si>
  <si>
    <t>(hors hospi)</t>
  </si>
  <si>
    <t>(Hors CL)</t>
  </si>
  <si>
    <t>Décret 98-1226 du 29/12/1998</t>
  </si>
  <si>
    <t>Décret 95-86 du 26/01/1995</t>
  </si>
  <si>
    <t>Décret 2000-23 du 12/01/2000</t>
  </si>
  <si>
    <t>Cotisations à la Caisse nationale de retraite des agents des collectivités locales (CNRACL)</t>
  </si>
  <si>
    <t>III. Régimes complémentaires de retraite (secteur privé)</t>
  </si>
  <si>
    <t xml:space="preserve">L'AGS (association pour la gestion du régime d'assurance des créances des salariés) est un </t>
  </si>
  <si>
    <t>Loi 87-516 du 10/07/1987, art. 4</t>
  </si>
  <si>
    <t xml:space="preserve"> 21/12/2010</t>
  </si>
  <si>
    <t>Loi 2004-810 du 13/08/2004, art.72</t>
  </si>
  <si>
    <t xml:space="preserve"> 17/08/2004</t>
  </si>
  <si>
    <t>Arrêté du 30/12/2011</t>
  </si>
  <si>
    <t>pss_m</t>
  </si>
  <si>
    <t>pss_a</t>
  </si>
  <si>
    <t>date</t>
  </si>
  <si>
    <t>csg_act</t>
  </si>
  <si>
    <t>csg_act_ded</t>
  </si>
  <si>
    <t>csg_cho</t>
  </si>
  <si>
    <t>csg_cho_ded</t>
  </si>
  <si>
    <t>csg_pens</t>
  </si>
  <si>
    <t>csg_pens_ded</t>
  </si>
  <si>
    <t>csg_pens_red</t>
  </si>
  <si>
    <t>csg_pre</t>
  </si>
  <si>
    <t>csg_pre_ded</t>
  </si>
  <si>
    <t>csg_pre_red</t>
  </si>
  <si>
    <t>csg_ij_ded</t>
  </si>
  <si>
    <t>mmid_p_0_1</t>
  </si>
  <si>
    <t>mmid_s_0_</t>
  </si>
  <si>
    <t>mmid_p_0_</t>
  </si>
  <si>
    <t>css_i65_s_0_1</t>
  </si>
  <si>
    <t>css_s65_s_0_1</t>
  </si>
  <si>
    <t>css_p_0_1</t>
  </si>
  <si>
    <t>am_s_0_1</t>
  </si>
  <si>
    <t>am_s_0_</t>
  </si>
  <si>
    <t>am_pens</t>
  </si>
  <si>
    <t>am_cho</t>
  </si>
  <si>
    <t>cnav_s_0_1</t>
  </si>
  <si>
    <t>cnav_p_0_1</t>
  </si>
  <si>
    <t>cnav_s_0_</t>
  </si>
  <si>
    <t>cnav_p_0_</t>
  </si>
  <si>
    <t>veuv_s_0_1</t>
  </si>
  <si>
    <t>veuv_p_0_</t>
  </si>
  <si>
    <t>veuv_s_0_</t>
  </si>
  <si>
    <r>
      <t>Sources</t>
    </r>
    <r>
      <rPr>
        <sz val="11"/>
        <rFont val="Calibri"/>
        <family val="2"/>
        <scheme val="minor"/>
      </rPr>
      <t xml:space="preserve">: </t>
    </r>
  </si>
  <si>
    <r>
      <t>Note</t>
    </r>
    <r>
      <rPr>
        <sz val="11"/>
        <color indexed="8"/>
        <rFont val="Calibri"/>
        <family val="2"/>
        <scheme val="minor"/>
      </rPr>
      <t xml:space="preserve">: </t>
    </r>
  </si>
  <si>
    <t>csa_p_0_</t>
  </si>
  <si>
    <t>fam_p_0_1</t>
  </si>
  <si>
    <t>fam_p_0_</t>
  </si>
  <si>
    <t>chom_s_0_1</t>
  </si>
  <si>
    <t>chom_s_1_4</t>
  </si>
  <si>
    <t>chom_p_0_1</t>
  </si>
  <si>
    <t>chom_p_1_4</t>
  </si>
  <si>
    <t>ags_p_0_4</t>
  </si>
  <si>
    <t>agff_s_0_1</t>
  </si>
  <si>
    <t>agff_s_1_4</t>
  </si>
  <si>
    <t>agff_p_0_1</t>
  </si>
  <si>
    <t>agff_p_1_4</t>
  </si>
  <si>
    <t>csg_ij</t>
  </si>
  <si>
    <r>
      <t>La participation des employeurs à l'</t>
    </r>
    <r>
      <rPr>
        <sz val="11"/>
        <color rgb="FF000000"/>
        <rFont val="Calibri"/>
        <family val="2"/>
        <scheme val="minor"/>
      </rPr>
      <t>effort</t>
    </r>
    <r>
      <rPr>
        <sz val="11"/>
        <color rgb="FF222222"/>
        <rFont val="Calibri"/>
        <family val="2"/>
        <scheme val="minor"/>
      </rPr>
      <t> de </t>
    </r>
    <r>
      <rPr>
        <sz val="11"/>
        <color rgb="FF000000"/>
        <rFont val="Calibri"/>
        <family val="2"/>
        <scheme val="minor"/>
      </rPr>
      <t>construction</t>
    </r>
    <r>
      <rPr>
        <sz val="11"/>
        <color rgb="FF222222"/>
        <rFont val="Calibri"/>
        <family val="2"/>
        <scheme val="minor"/>
      </rPr>
      <t> (PEEC) ou le "1% logement", rebaptisé en 2010 "Action logement" (www.actionlogement.fr).</t>
    </r>
  </si>
  <si>
    <t>Salarié</t>
  </si>
  <si>
    <t>arrco_ap97_s_1_3</t>
  </si>
  <si>
    <t>arrco_ap97_p_1_3</t>
  </si>
  <si>
    <t>Entreprises avant 01/01/1981</t>
  </si>
  <si>
    <t>Entreprises après 01/01/1981</t>
  </si>
  <si>
    <t>Tranche B (entre 1 et 4 PSS)</t>
  </si>
  <si>
    <t>Tranche C (entre 4 et 8 PSS)</t>
  </si>
  <si>
    <t>Les taux contractuels définissent les points de retraite acquis par les cotisations. Les taux d'appel appliqués aux taux contractuels définissent les taux effectifs.</t>
  </si>
  <si>
    <t>Accord AGIRC-ARRCO du 25/04/1996</t>
  </si>
  <si>
    <t>Accord du 24/03/1988</t>
  </si>
  <si>
    <t>Tranche B (avant 81)</t>
  </si>
  <si>
    <t>Tranche B (depuis 81)</t>
  </si>
  <si>
    <t>agirc81_s_1_4</t>
  </si>
  <si>
    <t>agirc81_p_1_4</t>
  </si>
  <si>
    <t>Accord AGIRC-ARRCO du 13/11/2003</t>
  </si>
  <si>
    <t>Accord AGIRC du 09/02/1994</t>
  </si>
  <si>
    <t>Délais de 2 ans pour cotiser à 12% pour les entreprises créés entre le 01/01/1981 et le 01/01/1983.</t>
  </si>
  <si>
    <t>Convention AGIRC du 14/03/1947</t>
  </si>
  <si>
    <t xml:space="preserve">BSP 1988: "Cotisation obligatoire sur la tranche C depuis le 01/01/88 pour les entreprises affiliées à CCSBTP, IRCASUP et IRICASE (taux contractuel) ; au 01/01/91 pour toutes les entreprises". </t>
  </si>
  <si>
    <t>Circulaire AGIRC 2010-5-DF du 29/07/2010</t>
  </si>
  <si>
    <t>apec_s_0_4</t>
  </si>
  <si>
    <t>apec_p_0_4</t>
  </si>
  <si>
    <t>Forfait annuel</t>
  </si>
  <si>
    <t>apec_s_f</t>
  </si>
  <si>
    <t>apec_p_f</t>
  </si>
  <si>
    <t>Protocole d'accord Agirc-Apec du 30 décembre 1975.</t>
  </si>
  <si>
    <t>Tranche C (avant 81)</t>
  </si>
  <si>
    <t>Tranche C (après 81)</t>
  </si>
  <si>
    <t>agirc81_s_4_8</t>
  </si>
  <si>
    <t>agirc81_p_4_8</t>
  </si>
  <si>
    <t>Taux Guyane</t>
  </si>
  <si>
    <t>Taux Guadeloupe, Martinique, Réunion</t>
  </si>
  <si>
    <t>Référence</t>
  </si>
  <si>
    <t>retpens_pu_s</t>
  </si>
  <si>
    <t>tximp_pu_p</t>
  </si>
  <si>
    <t>txexp_civ_p</t>
  </si>
  <si>
    <t>txexp_ati_p</t>
  </si>
  <si>
    <t>txexp_mil_p</t>
  </si>
  <si>
    <t>fds_s_0_4</t>
  </si>
  <si>
    <t>rafp_s</t>
  </si>
  <si>
    <t>rafp_p</t>
  </si>
  <si>
    <t>cnracl_s_ti</t>
  </si>
  <si>
    <t>cnracl_s_nbi</t>
  </si>
  <si>
    <t>cnracl_p</t>
  </si>
  <si>
    <t>ircantec_s_0_1</t>
  </si>
  <si>
    <t>ircantec_p_0_1</t>
  </si>
  <si>
    <t>ircantec_s_1_8</t>
  </si>
  <si>
    <t>ircantec_p_1_8</t>
  </si>
  <si>
    <t>Tranche B (1-4,75 puis 1 à 8 PSS)</t>
  </si>
  <si>
    <t>ircantec_p_1_4_75</t>
  </si>
  <si>
    <t>ircantec_s_1_4_75</t>
  </si>
  <si>
    <t>taxsal1</t>
  </si>
  <si>
    <t>taxsal_maj1</t>
  </si>
  <si>
    <t>taxsal_maj2</t>
  </si>
  <si>
    <t>taxsal_guy</t>
  </si>
  <si>
    <t>taxsal_mgr</t>
  </si>
  <si>
    <t>taxsal_plaf1</t>
  </si>
  <si>
    <t>taxsal_plaf2</t>
  </si>
  <si>
    <t>Employeur sur tout salaire</t>
  </si>
  <si>
    <t>Notes :</t>
  </si>
  <si>
    <t>Tout employeur</t>
  </si>
  <si>
    <t>Entreprises de plus de 20 salariés</t>
  </si>
  <si>
    <t>Au-dessus du PSS</t>
  </si>
  <si>
    <t>fnal_p20_0_1</t>
  </si>
  <si>
    <t>fnal_p20_1_</t>
  </si>
  <si>
    <t>Les employeurs de plus de 20 salariés relevant du régime agricole sont exclus de la cotisation supplémentaire.</t>
  </si>
  <si>
    <t>Employeur (tout salaire)</t>
  </si>
  <si>
    <t>Moins de 10 salariés</t>
  </si>
  <si>
    <t>Plus de 20 salariés</t>
  </si>
  <si>
    <t>Protocole d'accord Agirc-Apec du 30/12/1975.</t>
  </si>
  <si>
    <t>www.legislation.cnav.fr et Journal Officiel via www.legifrance.gouv.fr</t>
  </si>
  <si>
    <t>Avant 1945, il s'agit des assurances sociales qui ne sont obligatoires que pour une petite partie de la population.</t>
  </si>
  <si>
    <t>Décision du régime local du 26/10/1998 (Avis publié au JO)</t>
  </si>
  <si>
    <t>Décision du régime local du 27/03/2000 (Avis publié au JO)</t>
  </si>
  <si>
    <t> Arrêté du 27/01/1960</t>
  </si>
  <si>
    <t>Décision du régime local du 28/11/2011 (Avis publié au JO)</t>
  </si>
  <si>
    <t>Convention et règlement Unedic du 01/01/90 agréés par arrêté du 14/05/90 (JO 15/05/90). Protocole d'accord du 22/12/89 - Circ. 90-08 du 6 juin 1990</t>
  </si>
  <si>
    <t>Décision du conseil administration du 27/11/1974.</t>
  </si>
  <si>
    <t>Décision du conseil administration du 04/12/1973.</t>
  </si>
  <si>
    <t>L'Association pour l'emploi des cadres (APEC) a été mise en place par la convention du 18 novembre 1966.</t>
  </si>
  <si>
    <t>La cotisation APEC est recouvrée par l'AGIRC.</t>
  </si>
  <si>
    <t>Avenant A75 du 26/06/1978 (non agréé).</t>
  </si>
  <si>
    <t>Avenant A99 du 15/06/1983 agréé par l'arrêté du 14/03/1987.</t>
  </si>
  <si>
    <t>Intégration des régimes de l'IRCASUP, de l'IRICASE, de la CCSBTP. Période de transition de 3 ans dans l'application du taux obligatoire.</t>
  </si>
  <si>
    <t>BSP : Fin de la clause spéciale pour les entreprises créées après le 01/01/1981.</t>
  </si>
  <si>
    <t>Sources :</t>
  </si>
  <si>
    <t>Barème social périodique; Guide Agirc envoyé par le centre de document de l'Agirc.</t>
  </si>
  <si>
    <t>Compromis du 25 juin 1990 (Dupeyroux 1993, p. 791)</t>
  </si>
  <si>
    <t>Convention et règlement Unedic du 24/02/84 agréés par arrêté du 28/03/84</t>
  </si>
  <si>
    <t>asf_s_0_1</t>
  </si>
  <si>
    <t>asf_p_0_1</t>
  </si>
  <si>
    <t>asf_s_1_4</t>
  </si>
  <si>
    <t>asf_p_1_4</t>
  </si>
  <si>
    <t>L'ASF était perçue par les ASSEDIC quand l'AGFF est perçue par les régimes complémentaires AGIRC-ARRCO.</t>
  </si>
  <si>
    <t>- le financement des garanties de ressources</t>
  </si>
  <si>
    <t>- le financement de l'abaissement de l'âge de la retraite des régimes compl. ARGIC - ARCCO</t>
  </si>
  <si>
    <t>Salaire sous PSS</t>
  </si>
  <si>
    <t>Cotisation déplafonnée avec réduction des taux.</t>
  </si>
  <si>
    <t>Essonne</t>
  </si>
  <si>
    <t>Hauts-de-seine</t>
  </si>
  <si>
    <t>Seine-Saint-Denis</t>
  </si>
  <si>
    <t>Val-de-Marne</t>
  </si>
  <si>
    <t>Val-d'Oise</t>
  </si>
  <si>
    <t>Loi 97-1164  de FSS du 19/12/1997</t>
  </si>
  <si>
    <t>Ordonnance 96-51 du 24/01/96</t>
  </si>
  <si>
    <t>Assiette :</t>
  </si>
  <si>
    <t>crds</t>
  </si>
  <si>
    <t>CRDS</t>
  </si>
  <si>
    <t>mmid_red65_s_0_1</t>
  </si>
  <si>
    <t>mmid_s_0_1</t>
  </si>
  <si>
    <t>Réduction &gt; 65 ans</t>
  </si>
  <si>
    <t>agff_s_1_3</t>
  </si>
  <si>
    <t>agff_p_1_3</t>
  </si>
  <si>
    <t>Accord Arrco-Agirc du 10 février 2001, ch. III</t>
  </si>
  <si>
    <t>arrco_s_1_3</t>
  </si>
  <si>
    <t>arrco_p_1_3</t>
  </si>
  <si>
    <t>L’assiette des cotisations dues au titre des prestations servies par le régime général est constituée par le traitement soumis à retenue pour pension de l’agent, soit :</t>
  </si>
  <si>
    <t>le traitement indiciaire brut (TIB),</t>
  </si>
  <si>
    <t>la nouvelle bonification indiciaire (NBI).</t>
  </si>
  <si>
    <t>atiacl_p</t>
  </si>
  <si>
    <t>fccpa_p</t>
  </si>
  <si>
    <t>feh_p</t>
  </si>
  <si>
    <t>Abattement</t>
  </si>
  <si>
    <t>Sous 4PSS</t>
  </si>
  <si>
    <t>Au-dessus de 4 PSS</t>
  </si>
  <si>
    <t>csg_abt_0_4</t>
  </si>
  <si>
    <t>csg_abt_4_</t>
  </si>
  <si>
    <t>Convention et règlement UNEDIC du 01/01/94 agréés par arrêté du 04/01/94</t>
  </si>
  <si>
    <t>Protocole d'accord du 5 décembre 1991 (avenants n° 1 et 8 du 13/12/91, agréés)</t>
  </si>
  <si>
    <t>Tout salaire</t>
  </si>
  <si>
    <t>appren_am_p_0_</t>
  </si>
  <si>
    <t>Loi 93-121 du 27/01/1993, art. 92</t>
  </si>
  <si>
    <t>Cotisation supplémentaire</t>
  </si>
  <si>
    <t>Cotisation formation alternée</t>
  </si>
  <si>
    <t>Salaires CDD</t>
  </si>
  <si>
    <t>apprensup_p_0_</t>
  </si>
  <si>
    <t>Contribution supplémentaire à l'apprentissage (CSA)</t>
  </si>
  <si>
    <t>Modulation du taux de la CSA en fonction de l'effectif en alternance.</t>
  </si>
  <si>
    <t>Alsace-Moselle</t>
  </si>
  <si>
    <t>apprencda_p_0_</t>
  </si>
  <si>
    <t>Contribution au développement de l'apprentissage</t>
  </si>
  <si>
    <t>Employeur: tout salaire</t>
  </si>
  <si>
    <t>apprencsa_p_0_</t>
  </si>
  <si>
    <t>altern_m10_p_0_</t>
  </si>
  <si>
    <t>formcdd_p_0_</t>
  </si>
  <si>
    <t>De 10 à 19 salariés</t>
  </si>
  <si>
    <t>Ordonnance 2005-895 du 02/08/2005</t>
  </si>
  <si>
    <t>cons_p20_0_</t>
  </si>
  <si>
    <t>cons_p10_0_</t>
  </si>
  <si>
    <t>(i.e. primes et indemnités) sous plafond de 20% du traitement indicaire brut de l'année.</t>
  </si>
  <si>
    <r>
      <t xml:space="preserve">Annexe au Projet de loi de Finances pour 2011, </t>
    </r>
    <r>
      <rPr>
        <i/>
        <sz val="11"/>
        <color theme="1"/>
        <rFont val="Calibri"/>
        <family val="2"/>
        <scheme val="minor"/>
      </rPr>
      <t>Rapport sur les pensions de retraite de la Fonction publique,</t>
    </r>
    <r>
      <rPr>
        <sz val="11"/>
        <color theme="1"/>
        <rFont val="Calibri"/>
        <family val="2"/>
        <scheme val="minor"/>
      </rPr>
      <t xml:space="preserve"> (Tableau page 26).</t>
    </r>
  </si>
  <si>
    <t>Décret 2012-37 du 11/01/2012</t>
  </si>
  <si>
    <t>Décret 2009-824 du 03/07/2009</t>
  </si>
  <si>
    <t>Décret 2008-1016 du 02/10/2008</t>
  </si>
  <si>
    <t>Décret 2008-622 du 27/06/2008</t>
  </si>
  <si>
    <t>Décret 2008-198 du 27/02/2008</t>
  </si>
  <si>
    <t>Décret 2007-96 du 25/01/2007</t>
  </si>
  <si>
    <t>Décret 2006-1283 du 19/10/2006</t>
  </si>
  <si>
    <t>Décret 2006-759 du 29/06/2006</t>
  </si>
  <si>
    <t>http://www.fonds-de-solidarite.fr</t>
  </si>
  <si>
    <t>Décret 2011-2037 du 29/12/2011</t>
  </si>
  <si>
    <t>L'assiette est le traitement brut des agents (exclut les indemnités et primes).</t>
  </si>
  <si>
    <t xml:space="preserve">Décret 2003-51 du 17/01/2003 </t>
  </si>
  <si>
    <t>Décret 96-1151 du 26/12/1996, art. 6</t>
  </si>
  <si>
    <t>Décret 91-615 du 28/06/1991, art. 1</t>
  </si>
  <si>
    <t>Décret 88-795 du 22/06/1988, art. 1</t>
  </si>
  <si>
    <t>Décret 85-1354 du 17/12/1985, art. 1</t>
  </si>
  <si>
    <t xml:space="preserve">Décret 89-48 du 27/01/1989 </t>
  </si>
  <si>
    <t xml:space="preserve">Décret 67-850 du 30/09/1967 </t>
  </si>
  <si>
    <t>Tout traitement</t>
  </si>
  <si>
    <t>Décret 70-682 du 30/07/1970</t>
  </si>
  <si>
    <t>Décret 75-1270 du 29/12/1975</t>
  </si>
  <si>
    <t>Décret 76-896 du 29/09/1976</t>
  </si>
  <si>
    <t>Décret 78-1215 du 26/12/1978</t>
  </si>
  <si>
    <t>Décret 81-1015 du 13/11/1981</t>
  </si>
  <si>
    <t>Décret 83-1196 du 30/12/1983</t>
  </si>
  <si>
    <t>FP Etat</t>
  </si>
  <si>
    <t>FP hospitaliers/collectivités locales</t>
  </si>
  <si>
    <t>mmid_e_p_0_1</t>
  </si>
  <si>
    <t>mmid_e_s_0_1</t>
  </si>
  <si>
    <t>mmid_e_p_0_</t>
  </si>
  <si>
    <t>mmid_e_s_0_</t>
  </si>
  <si>
    <t xml:space="preserve">Décret 97-1249 du 29/12/1997, art. 5 </t>
  </si>
  <si>
    <t>Décret 97-1249 du 29/12/1997, art. 8</t>
  </si>
  <si>
    <t xml:space="preserve">Décret 85-1354 du 17/12/1985, art. </t>
  </si>
  <si>
    <t>mmid_h_p_0_1</t>
  </si>
  <si>
    <t>mmid_h_s_0_1</t>
  </si>
  <si>
    <t>mmid_h_p_0_</t>
  </si>
  <si>
    <t>mmid_h_s_0_</t>
  </si>
  <si>
    <t>Décret 96-1151 du 26/12/1996, art. 8</t>
  </si>
  <si>
    <t>Décret 91-615 du 28/06/1991, art. 4</t>
  </si>
  <si>
    <t>Décret 88-795 du 22/06/1988, art. 4</t>
  </si>
  <si>
    <t>Décret 83-1196 du 30/12/1983, art. 5</t>
  </si>
  <si>
    <t>Cotisations maladie - Fonction publique d'Etat</t>
  </si>
  <si>
    <t>Cotisations maladie - Fonction publique hospitalière et Collectivités locales</t>
  </si>
  <si>
    <t>Assiettes des cotisations du secteur public</t>
  </si>
  <si>
    <t>CSG</t>
  </si>
  <si>
    <t>Assiette</t>
  </si>
  <si>
    <t>Tous revenus - abattement</t>
  </si>
  <si>
    <t>Allocation Fam</t>
  </si>
  <si>
    <t>FNAL (plaf)</t>
  </si>
  <si>
    <t>FNAL sup plaf</t>
  </si>
  <si>
    <t>FNAL sup (deplaf)</t>
  </si>
  <si>
    <t>CSA</t>
  </si>
  <si>
    <t>Maladie</t>
  </si>
  <si>
    <t>Retraite</t>
  </si>
  <si>
    <t>RAFP</t>
  </si>
  <si>
    <t>Traitement indiciaire + NBI</t>
  </si>
  <si>
    <t>FDS</t>
  </si>
  <si>
    <t>Assiettes des cotisations/contributions</t>
  </si>
  <si>
    <t>Décret 91-613 du 28/06/1991</t>
  </si>
  <si>
    <t>Valeur annuelle point FP</t>
  </si>
  <si>
    <t>Indice majoré de référence</t>
  </si>
  <si>
    <t>Traitement brut annuel</t>
  </si>
  <si>
    <t>Référence à l'Indice Brut 296 loi 97-1239, art. 30</t>
  </si>
  <si>
    <t>Conversion en Euros</t>
  </si>
  <si>
    <t>Décret 94-599 du 15/07/1994</t>
  </si>
  <si>
    <t xml:space="preserve">Décret 93-1317 du 20/12/1993 </t>
  </si>
  <si>
    <t>Pour les années 1982-2006, document envoyé par le Fonds de solidarité.</t>
  </si>
  <si>
    <t>Toutes les rémunérations moins les cotisations salariés de sécurité sociale (essentiellement les cotisations retraites).</t>
  </si>
  <si>
    <t>Cotisation spéciale assurance maladie sur les avantages retraite</t>
  </si>
  <si>
    <t>Avantages de retraite</t>
  </si>
  <si>
    <t>Régime général</t>
  </si>
  <si>
    <t>Régimes comp.</t>
  </si>
  <si>
    <t>Décret 2012-847 du 02/07/2012, art. 5</t>
  </si>
  <si>
    <t>fds_seuil</t>
  </si>
  <si>
    <t>Tranche 1 - A</t>
  </si>
  <si>
    <t>Sur la tranche C (au 01/01/ 2013, possiblement avant) : répartition libre par accord d’entreprise jusqu’à 20 %, puis de manière prédéterminée sur les 0,30 % restant (0,1 % part patronale et 0,2 % part salariale). Il est cependant conseillé d’appliquer la même répartition que sur la tranche B.</t>
  </si>
  <si>
    <t>Non génératrice de droits; non soumise au pourcentage d’appel des cotisations (donc taux contractuel = taux effectif). Elle est répartie entre employeur et cadre de la même façon que la cotisation Agirc sur la tranche B.</t>
  </si>
  <si>
    <t>Tranche C - Salaire sous 8 PSS</t>
  </si>
  <si>
    <t xml:space="preserve">Il s'agit d'une cotisation sociale patronale dite "obligatoire"; en cas de défaut, l'employeur doit alors aux ayants droit du cadre décédé une somme égale à trois fois le plafond annuel des cotisations sociales au moment du décès. </t>
  </si>
  <si>
    <t>NBI = Nouvelle Bonification Indiciaire, instituée en 1990</t>
  </si>
  <si>
    <t xml:space="preserve"> http://www.fonction-publique.gouv.fr/fonction-publique/statut-et-remunerations-49 </t>
  </si>
  <si>
    <t>Remarques</t>
  </si>
  <si>
    <t xml:space="preserve">Décret 2012-1507 du 27/12/2012 </t>
  </si>
  <si>
    <r>
      <t>Décrets portant fixation du taux de la contribution employeur due pour la couverture des charges de pension des fonctionnaires de l'Etat, des militaires et des magistrats ainsi que du taux de la contribution employeur versée au titre du financement des allocations temporaires d'invalidité des fonctionnaires de l'Etat et des magistrats</t>
    </r>
    <r>
      <rPr>
        <sz val="11"/>
        <color theme="1"/>
        <rFont val="Calibri"/>
        <family val="2"/>
        <scheme val="minor"/>
      </rPr>
      <t xml:space="preserve"> </t>
    </r>
  </si>
  <si>
    <t>Version consolidée du décret, du 04/07/212, et non version originale de décembre 2010 (les taux à compter du 01/11/2012 ont été augmentés)</t>
  </si>
  <si>
    <t xml:space="preserve">Décret 2011-192 du 18/02/2011 </t>
  </si>
  <si>
    <t>20/01/1011</t>
  </si>
  <si>
    <t xml:space="preserve">Décret n° 2003-1306 du 26 décembre 2003, article 3, prévoit que sont tenus de supporter une retenue sur les sommes qui sont payées à titre de traitement indiciaire brut, à l'exclusion des indemnités de toute nature. Le taux de cette retenue est fixé par décret. </t>
  </si>
  <si>
    <t>Arrêté du 28/12/2012</t>
  </si>
  <si>
    <t xml:space="preserve">Le Décret 2008-996 modifie l'article 7 du Décret n°70-1277 du 23 décembre 1970  portant création d'un régime de retraites complémentaire des assurances sociales en faveur des agents non titulaires de l'Etat et des collectivités publiques.
</t>
  </si>
  <si>
    <t>Pour 2013, le document de synthèse du CG54 a été utilisé:</t>
  </si>
  <si>
    <t xml:space="preserve"> http://www.cdg54.fr/docs/circulaires/2013/Taux%20cotisations%20au%2001%2001%202013.pdf </t>
  </si>
  <si>
    <t>Majoration 3</t>
  </si>
  <si>
    <t>Plafond 3</t>
  </si>
  <si>
    <t>taxsal_maj3</t>
  </si>
  <si>
    <t>taxsal_plaf3</t>
  </si>
  <si>
    <t>TAXSAL</t>
  </si>
  <si>
    <t>http://www.legifrance.gouv.fr/affichCodeArticle.do?idArticle=LEGIARTI000026294594&amp;cidTexte=LEGITEXT000006073189</t>
  </si>
  <si>
    <t xml:space="preserve">Changement en 2013: voir Article L136-2 Code de la Sécurité Sociale </t>
  </si>
  <si>
    <t>Parfois le taux de maladie (MMID) est présenté en incluant le taux de CSA (notamment sur le site de l'URSSAFF). Ici nous distinguons les deux.</t>
  </si>
  <si>
    <t xml:space="preserve">Décret 85-1354 17/12/1985 art. 1 </t>
  </si>
  <si>
    <t xml:space="preserve">Décret 80-298 du 24/04/1980 </t>
  </si>
  <si>
    <t>abat_a</t>
  </si>
  <si>
    <t>mmid_a_p_0_</t>
  </si>
  <si>
    <t>mmid_a_s_0_</t>
  </si>
  <si>
    <t>mmid_a_am_i65_s_0_1</t>
  </si>
  <si>
    <t>mmid_a_am_s65_s_0_1</t>
  </si>
  <si>
    <t>mmid_a_i65_s_0_1</t>
  </si>
  <si>
    <t>mmid_a_s65_s_0_1</t>
  </si>
  <si>
    <t>mmid_a_p_0_1</t>
  </si>
  <si>
    <t>ret_a_p_0_1</t>
  </si>
  <si>
    <t>ret_a_s_0_1</t>
  </si>
  <si>
    <t>acc_a_p_0_1</t>
  </si>
  <si>
    <t>fam_a_p_0_1</t>
  </si>
  <si>
    <t>css_a_am_i65_s_0_1</t>
  </si>
  <si>
    <t>css_a_am_s65_s_0_1</t>
  </si>
  <si>
    <t>css_a_i65_s_0_1</t>
  </si>
  <si>
    <t>css_a_s65_s_0_1</t>
  </si>
  <si>
    <t>css_a_p_0_1</t>
  </si>
  <si>
    <t>Assurance maladie</t>
  </si>
  <si>
    <t>Assurance vieillesse</t>
  </si>
  <si>
    <t>Accidents du travail</t>
  </si>
  <si>
    <t>Totalité rémunération</t>
  </si>
  <si>
    <t xml:space="preserve">Employeurs </t>
  </si>
  <si>
    <t>Employé</t>
  </si>
  <si>
    <t>Employés</t>
  </si>
  <si>
    <t>Employeurs France (Hors AM)</t>
  </si>
  <si>
    <t>Employeurs AM</t>
  </si>
  <si>
    <t xml:space="preserve">Arrêté du 15/01/1974 </t>
  </si>
  <si>
    <t>Arrêté du 31/01/1973</t>
  </si>
  <si>
    <t>Arrêté du 24/02/1972</t>
  </si>
  <si>
    <t>Arrêté du 30/12/1970</t>
  </si>
  <si>
    <t>Arrêté du 31/12/1969</t>
  </si>
  <si>
    <t>Arrêté du 31/12/1968</t>
  </si>
  <si>
    <t>Arrêté du 29/09/1967</t>
  </si>
  <si>
    <t>Arrêté du 15/09/1966</t>
  </si>
  <si>
    <t>Arrêté du 23/02/1962</t>
  </si>
  <si>
    <t>Arrêté du 20/01/1961</t>
  </si>
  <si>
    <t>mmid_m_p_0_</t>
  </si>
  <si>
    <t>mmid_m_s_0_</t>
  </si>
  <si>
    <t>mmid_m_p_0_1</t>
  </si>
  <si>
    <t>mmid_m_am_s65_s_0_1</t>
  </si>
  <si>
    <t>mmid_m_am_i65_s_0_1</t>
  </si>
  <si>
    <t>mmid_m_s65_s_0_1</t>
  </si>
  <si>
    <t>mmid_m_i65_s_0_1</t>
  </si>
  <si>
    <t>ret_m_p_0_1</t>
  </si>
  <si>
    <t>ret_m_s_0_1</t>
  </si>
  <si>
    <t>acc_m_p_0_1</t>
  </si>
  <si>
    <t>fam_m_p_0_1</t>
  </si>
  <si>
    <t>css_m_am_i65_s_0_1</t>
  </si>
  <si>
    <t>css_m_am_s65_s_0_1</t>
  </si>
  <si>
    <t>css_m_s65_s_0_1</t>
  </si>
  <si>
    <t>css_m_i65_s_0_1</t>
  </si>
  <si>
    <t>css_m_p_0_1</t>
  </si>
  <si>
    <t>Accidents travail: Sous PSS</t>
  </si>
  <si>
    <t xml:space="preserve">Employeur </t>
  </si>
  <si>
    <t>Arrêté du 26/02/1962</t>
  </si>
  <si>
    <t>Arrêté du 01/05/1961</t>
  </si>
  <si>
    <t>abat_j</t>
  </si>
  <si>
    <t>mmid_j_p_0_</t>
  </si>
  <si>
    <t>mmid_j_s_0_</t>
  </si>
  <si>
    <t>mmid_j_p_0_1</t>
  </si>
  <si>
    <t>mmid_j_am_i65_s_0_1</t>
  </si>
  <si>
    <t>mmid_j_am_s65_s_0_1</t>
  </si>
  <si>
    <t>mmid_j_i65_s_0_1</t>
  </si>
  <si>
    <t>mmid_j_s65_s_0_1</t>
  </si>
  <si>
    <t>ret_j_p_0_1</t>
  </si>
  <si>
    <t>ret_j_s_0_1</t>
  </si>
  <si>
    <t>acc_pq_am_p_0_1</t>
  </si>
  <si>
    <t>acc_pq_p_0_1</t>
  </si>
  <si>
    <t>acc_pp_am_p_0_1</t>
  </si>
  <si>
    <t>acc_pp_p_0_1</t>
  </si>
  <si>
    <t>fam_j_p_0_1</t>
  </si>
  <si>
    <t>css_j_p_0_1</t>
  </si>
  <si>
    <t>css_j_am_i65_s_0_1</t>
  </si>
  <si>
    <t>css_j_am_s65_s_0_1</t>
  </si>
  <si>
    <t>css_j_i65_s_0_1</t>
  </si>
  <si>
    <t>css_j_s65_s_0_1</t>
  </si>
  <si>
    <t>Employeurs France hors AM</t>
  </si>
  <si>
    <t>presse quotidienne</t>
  </si>
  <si>
    <t>presse périodique</t>
  </si>
  <si>
    <t>Arrêté du 23/05/1969</t>
  </si>
  <si>
    <t xml:space="preserve">Arrêté du 29/09/1967 </t>
  </si>
  <si>
    <t>Arrêté du 09/12/1963</t>
  </si>
  <si>
    <t>Jusqu'au 01/07/1977, les plus de 65 ans sont exonérés de cotisation salariale pour l'assurance vieillesse</t>
  </si>
  <si>
    <t>en Alsace-Moselle, taux de la taxe d'apprentissage réduit au montant, fixé à l'article 140 K, de la fraction de cette taxe réservée au développement de l'apprentissage.</t>
  </si>
  <si>
    <t>Loi 2012-1509 du 29/12/2012 - art. 84</t>
  </si>
  <si>
    <t>Lettre circulaire ACOSS 2011-0000075</t>
  </si>
  <si>
    <t>Lettre circulaire URSSAF 2006-106</t>
  </si>
  <si>
    <t>Lettre circulaire URSSAF 2004-102</t>
  </si>
  <si>
    <t>Loi 2003-1311 de finances pour 2004 art. 132 du 30/12/2003 ; Décret 2003-1385 du 31/12/2003</t>
  </si>
  <si>
    <t>31/12/2003; 01/01/2004</t>
  </si>
  <si>
    <t>Lettre circulaire URSSAF 2002-218</t>
  </si>
  <si>
    <t>Décret 96-17 du 10/01/1996</t>
  </si>
  <si>
    <t>Loi 95-1346 - art. 96 du 30/12/1995</t>
  </si>
  <si>
    <t>Loi 91-662 du 13/07/1991 - art. 36</t>
  </si>
  <si>
    <t>Loi 88-1193 du 29/12/1988 - art. 45</t>
  </si>
  <si>
    <t>Loi 75-580 du 5/07/1975; Décret 75-784 du 22/08/1975</t>
  </si>
  <si>
    <t>Décret 75-533 du 27/06/1975</t>
  </si>
  <si>
    <t>Loi 71-559 du 12/07/1971; Décret 71-710 du 30/08/1971</t>
  </si>
  <si>
    <t>13/07/1971; 31/08/1971</t>
  </si>
  <si>
    <t>Source:</t>
  </si>
  <si>
    <t>http://www.efl.fr/en-direct/indices_taux/social/salaire/versement_transport.html</t>
  </si>
  <si>
    <t>vt_p_0_1</t>
  </si>
  <si>
    <t>vt_p_0_</t>
  </si>
  <si>
    <t>vt_lyon</t>
  </si>
  <si>
    <t>vt_marseille</t>
  </si>
  <si>
    <t>vt_toulouse</t>
  </si>
  <si>
    <t>vt_beb</t>
  </si>
  <si>
    <t>vt_75</t>
  </si>
  <si>
    <t>vt_91</t>
  </si>
  <si>
    <t>vt_92</t>
  </si>
  <si>
    <t>vt_93</t>
  </si>
  <si>
    <t>vt_94</t>
  </si>
  <si>
    <t>vt_95</t>
  </si>
  <si>
    <t>Seuil</t>
  </si>
  <si>
    <t>Plafond (en % du chiffre d'affaire de l'entreprises)</t>
  </si>
  <si>
    <t>tehr_tx</t>
  </si>
  <si>
    <t>tehr_seuil</t>
  </si>
  <si>
    <t>tehr_plaf</t>
  </si>
  <si>
    <t>Crédit d'impot sur la compétitivité et l'emploi (CICE)</t>
  </si>
  <si>
    <t>Plafond ( / SMIC)</t>
  </si>
  <si>
    <t>cice_tx</t>
  </si>
  <si>
    <t>cice_plaf</t>
  </si>
  <si>
    <t>Décret 2013-1290 du 27/12/2013</t>
  </si>
  <si>
    <t>Cotisation SS branche maladie, maternité, invalidité, décès, Artisans-Commerçants</t>
  </si>
  <si>
    <t>Cotisation SS branche vieillesse, Artisans-Commerçants</t>
  </si>
  <si>
    <t>Cotisation retraite complémentaire, Artisans-Commerçants</t>
  </si>
  <si>
    <t>Cotisation SS invalidité-décès, Artisans-Commerçants</t>
  </si>
  <si>
    <t>Participation à la formation professionnelle continue, Artisans-Commerçants</t>
  </si>
  <si>
    <t>Cotisation SS prestations familiales, employeurs et travailleurs indépendants</t>
  </si>
  <si>
    <t>Cotisation SS branche maladie, maternité, invalidité, décès, Professions libérales</t>
  </si>
  <si>
    <t>Cotisation SS branche vieillesse, Professions libérales</t>
  </si>
  <si>
    <t>Cotisation SS retraite complémentaire, Professions libérales</t>
  </si>
  <si>
    <t>Participation à la formation professionnelle continue, Professions libérales</t>
  </si>
  <si>
    <t>Régime des auto-entrepreneurs</t>
  </si>
  <si>
    <t>mmid_ac_0_</t>
  </si>
  <si>
    <t>mmid_ac_0_1</t>
  </si>
  <si>
    <t>mmid_ac_0_4</t>
  </si>
  <si>
    <t>mmid_ac_0_5</t>
  </si>
  <si>
    <t>ij_ac_0_5</t>
  </si>
  <si>
    <t>mmid_ac_ret_0_</t>
  </si>
  <si>
    <t>mmid_ac_ret_0_1</t>
  </si>
  <si>
    <t>mmid_ac_ret_0_4</t>
  </si>
  <si>
    <t>mmid_ac_ret_0_5</t>
  </si>
  <si>
    <t>Assurés actifs</t>
  </si>
  <si>
    <t>Assurés retraités</t>
  </si>
  <si>
    <t>Toute rémunération</t>
  </si>
  <si>
    <t>Sous 5 PSS</t>
  </si>
  <si>
    <t>Pension totale</t>
  </si>
  <si>
    <t>Pensions sous 5 PSS</t>
  </si>
  <si>
    <t>Décret 2012-1551 du 28/12/2012 - art. 2</t>
  </si>
  <si>
    <t>Taux de cotisation supplémentaire pour IJ passe à 0,7%</t>
  </si>
  <si>
    <t>29/12/2000; 11/06/2000</t>
  </si>
  <si>
    <t>Taux de cotisation supplémentaire pour IJ valable pour artisans et commerçants (5,90% + 0,5%)</t>
  </si>
  <si>
    <t>cotisation sur les pensions ne concerne plus que les assujettis fiscalement domiciliés à l'étranger</t>
  </si>
  <si>
    <t>Création du régime d'IJ pour les artisans</t>
  </si>
  <si>
    <t>Décret 92-295 du 30/03/1992 - art. 1</t>
  </si>
  <si>
    <t>Décret 91-745 du 31/07/1991 - art. 1</t>
  </si>
  <si>
    <t>Décret 89-143 du 3/03/1989 - art. 3</t>
  </si>
  <si>
    <t>Décret 88-913 du 5/09/1988 - art. 1</t>
  </si>
  <si>
    <t xml:space="preserve">Décret 87-483 du 1/07/1987 </t>
  </si>
  <si>
    <t xml:space="preserve">Décret 85-1354 du 17/12/1985 - art. 1 </t>
  </si>
  <si>
    <t xml:space="preserve">Décret 85-852 du 09/08/1985 - art. 2 </t>
  </si>
  <si>
    <t xml:space="preserve">Décret 84-817 du 03/09/1984 - art. 1 </t>
  </si>
  <si>
    <t>Décret 81-813 du 27/08/1981</t>
  </si>
  <si>
    <t>Décret 81-266 du 18/03/1981</t>
  </si>
  <si>
    <t>Décret 79-203 du 12/03/1979</t>
  </si>
  <si>
    <t>Décret 77-857 du 26/07/1977</t>
  </si>
  <si>
    <t>Décret 76-641 du 15/07/1976</t>
  </si>
  <si>
    <t>Décret 75-710 du 7/08/1975</t>
  </si>
  <si>
    <t>Décret 75-85 du 11/01/1975</t>
  </si>
  <si>
    <t>Décret 74-810 du 28 /09/1974; Loi 73-1193 du 27/12/1973</t>
  </si>
  <si>
    <t>08/08/1975; 30/12/1973</t>
  </si>
  <si>
    <t>décision d'une harmonisation progressive entre rgimes des artisans et commerçants et régime général achevée au plus tard le 31 décembre 1977</t>
  </si>
  <si>
    <t>Arrêté du 29/12/1972</t>
  </si>
  <si>
    <t>Arrêté du 26 mars 1971</t>
  </si>
  <si>
    <t>Loi 66-509 du 12/07/1966</t>
  </si>
  <si>
    <t>Les cotisations personnelles sont calculées sur la base des revenus professionnels pris en compte, avant certaines déductions, pour le calcul de l'impôt sur le revenu.</t>
  </si>
  <si>
    <t>A cette rémunération s'ajoute :</t>
  </si>
  <si>
    <t>les dividendes perçus dépassant 10% du capital de l'entreprise ou 10 % du patrimoine affecté pour les EIRL</t>
  </si>
  <si>
    <t>l'abattement pour frais professionnels (10 % ou réels)</t>
  </si>
  <si>
    <t>Les cotisations sont calculées provisoirement (sur des bases forfaitaires les deux premières années car le revenu professionnel n'est pas connu)</t>
  </si>
  <si>
    <t>Ces cotisations sont ensuite recalculées, une fois connu le revenu réalisé au cours de la première année et font l’objet d’une régularisation l’année suivante (on paie donc l'impôt sur l'avant-dernière année, puis régularisation l'année suivante)</t>
  </si>
  <si>
    <t>ret_art_0_1</t>
  </si>
  <si>
    <t>ret_ic_0_1</t>
  </si>
  <si>
    <t>Artisans</t>
  </si>
  <si>
    <t>Industriels et commerçants</t>
  </si>
  <si>
    <t>Publication  JO</t>
  </si>
  <si>
    <t>Loi 72-554 du 3/07/1972</t>
  </si>
  <si>
    <t>retc_art_0_1</t>
  </si>
  <si>
    <t>retc_art_1_4</t>
  </si>
  <si>
    <t>retc_art_0_3</t>
  </si>
  <si>
    <t>retc_art_0_4</t>
  </si>
  <si>
    <t>Industriels-commerçants</t>
  </si>
  <si>
    <t>Sous 1 PSS</t>
  </si>
  <si>
    <t>Entre 1 et 4 PSS</t>
  </si>
  <si>
    <t>Sous 3 PSS</t>
  </si>
  <si>
    <t>Décret 2007-1900 du 26/12/2007 - art. 1 (V)</t>
  </si>
  <si>
    <t>Décret 2007-1900 du 26/12/2007 - art. 1 (V); Décret 2008-22 du 7/01/2008</t>
  </si>
  <si>
    <t>30/12/2007; 8/01/2008</t>
  </si>
  <si>
    <t>Decret 2005-272 du 23/03/2005; Décret 2004-848 du 23/08/2004 - art. 1</t>
  </si>
  <si>
    <t>26/03/2005; 24/08/2004</t>
  </si>
  <si>
    <t>Décret 2004-848 du 23/08/2004 - art. 1</t>
  </si>
  <si>
    <t>Loi 2003-775 du 21/08/2003 - art. 88; Décret 2004-848 du 23/08/2004 - art. 1</t>
  </si>
  <si>
    <t>22/08/2003; 24/08/2004</t>
  </si>
  <si>
    <t>Pour les industriels et commerçants, taux de 3,5% sous 3 PSS pour le 1er semestre 2004, et 4,5% sous 3 PSS pour le 2ème semestre 2004</t>
  </si>
  <si>
    <t>Décret 2003-1025 du 28/10/2003 - art. 1</t>
  </si>
  <si>
    <t>Décret 97-166 du 24/02/1997 - art. 2</t>
  </si>
  <si>
    <t>Décret 84-1064 du 30/11/1984</t>
  </si>
  <si>
    <t>Décret 78-351 du 14/03/1978</t>
  </si>
  <si>
    <t>Institution du régime d'assurance vieillesse complémentaire obligatoire pour les artisans</t>
  </si>
  <si>
    <t>id_art_0_1</t>
  </si>
  <si>
    <t>inval_ic_0_1</t>
  </si>
  <si>
    <t>deces_ic_0_1</t>
  </si>
  <si>
    <t>id_ic_0_1</t>
  </si>
  <si>
    <t>id_ic_forfait</t>
  </si>
  <si>
    <t>Commercants-industriels</t>
  </si>
  <si>
    <t>Invalidité</t>
  </si>
  <si>
    <t>Décès</t>
  </si>
  <si>
    <t>Décret 2012-139 du 30/01/2012 - art. 10;  Décret 2012-1520 du 28/12/2012 - art. 2</t>
  </si>
  <si>
    <t>31/01/2012; 30/12/2012</t>
  </si>
  <si>
    <t>Décret 2011-2038 du 29/12/2011 - art. 3</t>
  </si>
  <si>
    <t xml:space="preserve">Décret 2007-50 du 11/01/2007 - art. 2 </t>
  </si>
  <si>
    <t>Décret 99-1103 du 21/12/1999</t>
  </si>
  <si>
    <t xml:space="preserve">Décret 97-1216 du 26/12/1997 </t>
  </si>
  <si>
    <t xml:space="preserve">Décret 96-451 du 23/05/1996 </t>
  </si>
  <si>
    <t>Décret 94-896 du 12/10/1994 - art. 1 ; Décret 95-362 du 31/03/1995</t>
  </si>
  <si>
    <t>19/10/1994; 07/04/1995</t>
  </si>
  <si>
    <t>Décret 94-766 du 31/08/1994</t>
  </si>
  <si>
    <t>Décret 93-456 du 23/03/1993</t>
  </si>
  <si>
    <t xml:space="preserve">Décret 92-351 du 01/04/1992 </t>
  </si>
  <si>
    <t>Décret 91-319 du 26/03/1991</t>
  </si>
  <si>
    <t>Décret 90-2400 du 14/03/1990</t>
  </si>
  <si>
    <t>Décret 89-47 27/01/1989 art. 1, art. 2; Décret  89-191 du 28/03/1989</t>
  </si>
  <si>
    <t>29/01/1989; 30/03/1989</t>
  </si>
  <si>
    <t>Décret 88-102 du 28/01/1988</t>
  </si>
  <si>
    <t>Décret 87-47 du 30/01/1987</t>
  </si>
  <si>
    <t>Décret 86-232 du 18/02/1986 - art. 2 ; Décret 86-852 du 17/07/1986</t>
  </si>
  <si>
    <t>21/02/1986; 19/07/1986</t>
  </si>
  <si>
    <t>Décret 85-555 du 28/05/1985</t>
  </si>
  <si>
    <t>Décret 84-1039 du 26/11/1984</t>
  </si>
  <si>
    <t>Décret 83-202 du 15/03/1983</t>
  </si>
  <si>
    <t>Décret 82-168 du 15/02/1982; Décret 82-170 du 17/02/1982</t>
  </si>
  <si>
    <t>18/02/1982; 19/02/1982</t>
  </si>
  <si>
    <t>Décret 81-490 du 08/05/1981</t>
  </si>
  <si>
    <t>Décret 80-430 du 11/06/1980</t>
  </si>
  <si>
    <t>18/06/180</t>
  </si>
  <si>
    <t>Décret 79-412 du 21/05/1979</t>
  </si>
  <si>
    <t>Décret 75-969 du 16/10/1975; Décret 75-19 du 8/01/1975</t>
  </si>
  <si>
    <t>Institution d'un régime invalidité décès pour les travailleurs non salariés des professions industrielles et commerciales</t>
  </si>
  <si>
    <t>form_art_0_1</t>
  </si>
  <si>
    <t>form_ic_0_1</t>
  </si>
  <si>
    <t>Artisans: Sous PSS</t>
  </si>
  <si>
    <t>Commerçants-industriels</t>
  </si>
  <si>
    <t>Loi 2003-1311 du 30/12/2003</t>
  </si>
  <si>
    <t>Loi 99-1172 du 30/12/1999</t>
  </si>
  <si>
    <t>fam_inde_0_</t>
  </si>
  <si>
    <t>fam_inde_0_1</t>
  </si>
  <si>
    <t>fam_inde_0_10000</t>
  </si>
  <si>
    <t>fam_inde_10000_1</t>
  </si>
  <si>
    <t>Revenu professionnel total</t>
  </si>
  <si>
    <t>Sous 10 000 FRF</t>
  </si>
  <si>
    <t>Entre 10 000 FRF et 1 PSS</t>
  </si>
  <si>
    <t>Loi 97-1164 du 19/12/1997</t>
  </si>
  <si>
    <t>Décret 90-288 du 30/03/1990</t>
  </si>
  <si>
    <t>Décret 89-48 du 27/01/1989</t>
  </si>
  <si>
    <t>Décret 82-1117 du 27/12/1982</t>
  </si>
  <si>
    <t>Décret 82-292 du 30/03/1982</t>
  </si>
  <si>
    <t>Décret 74-313 du 29/03/1974</t>
  </si>
  <si>
    <t>mmid_plib_0_</t>
  </si>
  <si>
    <t>mmid_plib_0_1</t>
  </si>
  <si>
    <t>mmid_plib_0_4</t>
  </si>
  <si>
    <t>mmid_plib_0_5</t>
  </si>
  <si>
    <t>mmid_plib_pens_0_</t>
  </si>
  <si>
    <t>mmid_plib_pens_0_1</t>
  </si>
  <si>
    <t>mmid_plib_pens_0_4</t>
  </si>
  <si>
    <t>mmid_plib_pens_0_5</t>
  </si>
  <si>
    <t>Pensions sous PSS</t>
  </si>
  <si>
    <t>Pensions Sous 4 PSS</t>
  </si>
  <si>
    <t>Décret 2000-1285 du 26/12/2000 - art. 1</t>
  </si>
  <si>
    <t xml:space="preserve">Décret 97-1252 du 29/121997 - art. 3 </t>
  </si>
  <si>
    <t>Cotisations sur pension seulement pour les bénéficiaires fiscalement domiciliés à l'étranger</t>
  </si>
  <si>
    <t>Décret 96-1167 du 26/12/1996 - art. 3</t>
  </si>
  <si>
    <t xml:space="preserve">Décret 95-337 du 30/03/1995 - art. 1 </t>
  </si>
  <si>
    <t xml:space="preserve">Décret 74-810 du 28 /09/1974; Loi 73-1193 du 27/12/1973 </t>
  </si>
  <si>
    <t>Arrêté du 26/03/1971</t>
  </si>
  <si>
    <t>ret_plib_0_5</t>
  </si>
  <si>
    <t>ret_plib_0_85</t>
  </si>
  <si>
    <t>ret_plib_85_5</t>
  </si>
  <si>
    <t>Sous 0,85 PSS</t>
  </si>
  <si>
    <t>Entre 0,85 et 5 PSS</t>
  </si>
  <si>
    <t xml:space="preserve">Decret 2012-1323 du 28/11/2012 </t>
  </si>
  <si>
    <t xml:space="preserve">Décret 2012-847 du 2/07/2012 - art. 5 </t>
  </si>
  <si>
    <t xml:space="preserve">Loi 2003-775 du 21/08/2003 - art. 88; Décret 2004-461 du 27 mai 2004 - art. 1  </t>
  </si>
  <si>
    <t>22/08/2003; 29/05/2003</t>
  </si>
  <si>
    <t>Loi 91-73 art. 21 du 18/01/1991; Décret no 92-829 du 26/08/1992</t>
  </si>
  <si>
    <t>Exemple: en 2003, la cotisation forfaitaire annuelle était égale à: 2000€ pour les officiers publics et ministériels, compagnies judiciaires; 1580€ pour les médecins; 2000€ pour les chirurgiens dentistes; 1708€ pour les pharmaciens; 1984€ pour les sages-femmes; 1336€ pour les auxiliaires médicaux; 2404€ pour les vétérinaires; 2496€ pour les agents généraux d'assurance; 1448€ pour les architectes, agréés en architecture, ingénieurs, techniciens, experts et conseils; 1900€ pour les experts-comptable, comptables agréés et commissaire aux comptes; 1966€ pour les notaires; 1400€ pour les artistes auteurs ne relevant par de l'art 382-1 du CSS, professeurs de musique et musiciens.</t>
  </si>
  <si>
    <t>retc_ass_contr_0_</t>
  </si>
  <si>
    <t>retc_ass_eff_0_</t>
  </si>
  <si>
    <t>invald_ass_0_</t>
  </si>
  <si>
    <t>retc_aux_0_</t>
  </si>
  <si>
    <t>asv_aux_0_5</t>
  </si>
  <si>
    <t>retc_chird_85_5</t>
  </si>
  <si>
    <t>retc_med_0_35</t>
  </si>
  <si>
    <t>asv_med_0_5</t>
  </si>
  <si>
    <t>asv_bio_0_5</t>
  </si>
  <si>
    <t>retc_not_a_0_</t>
  </si>
  <si>
    <t>retc_not_u_0_</t>
  </si>
  <si>
    <t>retc_not_cm_0_</t>
  </si>
  <si>
    <t>Agents généraux d'assurance</t>
  </si>
  <si>
    <t>Infirmiers, masseurs-kiné, orthophonistes, orthoptistes</t>
  </si>
  <si>
    <t>Chirurgiens dentistes (+ sages femmes depuis janvier 2009)</t>
  </si>
  <si>
    <t>Médecins</t>
  </si>
  <si>
    <t>Pharmaciens</t>
  </si>
  <si>
    <t>Notaires</t>
  </si>
  <si>
    <t>Commissions et rémunérations brutes dans la limite d'un plafond</t>
  </si>
  <si>
    <t>Commissions et rémunérations brutes entre un seuil plancher et un seuil plafond</t>
  </si>
  <si>
    <t>Sous 3,5 PSS</t>
  </si>
  <si>
    <t>Moyenne des produits de base de l'office des 3 dernières années, limitée à 3*moyenne générale des produits des offices de France</t>
  </si>
  <si>
    <t>Taux contractuel</t>
  </si>
  <si>
    <t>Taux effectif</t>
  </si>
  <si>
    <t>Taux invalidité-décès</t>
  </si>
  <si>
    <t>retraite complémentaire</t>
  </si>
  <si>
    <t>Ret-compl</t>
  </si>
  <si>
    <t>régime supplémentaire pour les biologistes médicaux conventionnés uniquement = ASV</t>
  </si>
  <si>
    <t>Section A (allocation variable)</t>
  </si>
  <si>
    <t>Section U (allocation uniforme)</t>
  </si>
  <si>
    <t>Colmar-Metz</t>
  </si>
  <si>
    <t xml:space="preserve">Décret 2011-1644 du 25/11/2011 </t>
  </si>
  <si>
    <t xml:space="preserve">Décret 2011-1419 du 31/10/2011; Décret 2012-478 du 12/04/2012; Décret 2011-1644 du 25/11/2011 </t>
  </si>
  <si>
    <t>03/11/2011; 14/04/2012; 26/11/2011</t>
  </si>
  <si>
    <t>Création d'une cotisation proportionnelle pour financer l'ASV pour les médecins conventionnés</t>
  </si>
  <si>
    <t xml:space="preserve">Décret 2011-674 du 15/06/2011 </t>
  </si>
  <si>
    <t xml:space="preserve">Décret 2010-1253 du 21/10/2010; Décret 2008-1044 du 10/10/2008 </t>
  </si>
  <si>
    <t>23/10/2010; 11/10/2008</t>
  </si>
  <si>
    <t>Création d'une cotisation proportionnelle pour financer l'ASV pour les auxiliaires médicaux (infirmiers, masseurs-kiné, etc.)</t>
  </si>
  <si>
    <t>Décret 2009-1635 du 23/12/2009</t>
  </si>
  <si>
    <t>Décret 2007-597 du 24/04/2007</t>
  </si>
  <si>
    <t xml:space="preserve">Décret 2004-1142 du 20/10/2004 </t>
  </si>
  <si>
    <t>Regroupement des sections A et U en une section C</t>
  </si>
  <si>
    <t xml:space="preserve">Décret 2004-1095 du 15/10/2004; Décret 2003-1273 du 26/12/2003 </t>
  </si>
  <si>
    <t>Création  d'un régime d'assurance invalidité-décès pour les agents généraux d'assurance</t>
  </si>
  <si>
    <t>Décret 2001-864 du 17/09/2001; Décret 2002-1525 du 23/12/2002</t>
  </si>
  <si>
    <t>22/09/2001; 28/12/2002</t>
  </si>
  <si>
    <t>Décret 2001-1182 du 11/12/2001</t>
  </si>
  <si>
    <t xml:space="preserve">Décret 2000-1082 du 7/11/2000 </t>
  </si>
  <si>
    <t xml:space="preserve">Décret 99-959 du 22/11/1999 </t>
  </si>
  <si>
    <t>Décret 97-1056 du 13/11/1997; Décret 98-599 du 13/07/1998</t>
  </si>
  <si>
    <t>21/12/1997; 17/07/1998</t>
  </si>
  <si>
    <t xml:space="preserve">Décret 97-830 du 4/09/1997 ; Décret 96-1164 du 26/12/1996 </t>
  </si>
  <si>
    <t>11/09/1997; 29/12/1996</t>
  </si>
  <si>
    <t>Institution d'une cotisation proportionnelle en plus de la cotisation forfaitaire qui existait déjà pour les chirurgiens dentistes</t>
  </si>
  <si>
    <t xml:space="preserve">Décret 96-654 du 16/07/1996 </t>
  </si>
  <si>
    <t>Institution d'une cotisation proportionnelle en plus de la cotisation ofrfaitaire qui existait depuis la création du régime complémentaire en 1984 pour les infirmiers, masseurs-kiné, orthophonistes et orthoptistes</t>
  </si>
  <si>
    <t xml:space="preserve">Décret 92-1372 du 29/12/1992 </t>
  </si>
  <si>
    <t xml:space="preserve">Décret 91-864 du 30/08/1991 </t>
  </si>
  <si>
    <t xml:space="preserve">Décret 82-1154 du 30/12/1982; Décret 83-618 du 1/07/1983 </t>
  </si>
  <si>
    <t>31/12/1982; 10/07/1983</t>
  </si>
  <si>
    <t>Institution d'une cotisation proportionnelle en plus de la cotisation forfaitaire qui existait déjà pour les médecins</t>
  </si>
  <si>
    <t xml:space="preserve">Décret 71-878 du 22/10/1971 </t>
  </si>
  <si>
    <t xml:space="preserve">Décret 67-1169 du 22/12/1967 </t>
  </si>
  <si>
    <t xml:space="preserve">Décret 63-106 du 8/02/1963 </t>
  </si>
  <si>
    <t xml:space="preserve">Décret 62-502 du 13/04/1962 </t>
  </si>
  <si>
    <t xml:space="preserve">Décret 51-310 du 03/03/1951; Arrêté du 4/03/1951 </t>
  </si>
  <si>
    <t>Création d'un régime supplémentaire pour les notaires du ressort de la Cour d'appel de Colmar</t>
  </si>
  <si>
    <t xml:space="preserve">Arrêté du 24/05/1949 </t>
  </si>
  <si>
    <t>form_plib_0_1</t>
  </si>
  <si>
    <t>Formation professionnelle</t>
  </si>
  <si>
    <t>auto_av_ca</t>
  </si>
  <si>
    <t>auto_ser_ca</t>
  </si>
  <si>
    <t>auto_plib_ca</t>
  </si>
  <si>
    <t>auto_com_form_ca</t>
  </si>
  <si>
    <t>auto_plib_form_ca</t>
  </si>
  <si>
    <t>auto_art_form_ca</t>
  </si>
  <si>
    <t>auto_art_form_als_ca</t>
  </si>
  <si>
    <t>Achat-vente, vente à consommer sur place, prestations d'hebergement (sauf location hebergement meublé)</t>
  </si>
  <si>
    <t>prestations de service</t>
  </si>
  <si>
    <t>activités libérales relevant de la CIPAV</t>
  </si>
  <si>
    <t>Chiffre d'affaire</t>
  </si>
  <si>
    <t>commercants: chiffre d'affaire</t>
  </si>
  <si>
    <t>professions libérales</t>
  </si>
  <si>
    <t>artisans</t>
  </si>
  <si>
    <t xml:space="preserve">Artisans Alsace </t>
  </si>
  <si>
    <t xml:space="preserve">Décret 2012-1551 du 28/12/2012 </t>
  </si>
  <si>
    <t xml:space="preserve">Loi 2010-1657 du 29/12/2010 de finances pour 2011 </t>
  </si>
  <si>
    <t>Décret 2008-1348 du 18/12/2008 ; Décret 2008-1349 du 18/12/2008</t>
  </si>
  <si>
    <t>19/12/008</t>
  </si>
  <si>
    <t>Chaque mois ou chaque trimestre, selon son choix, il doit calculer et payer l’ensemble de ses charges sociales personnelles en fonction de son chiffre d’affaires réalisé au cours de cette période selon les pourcentages indiqués ci-dessus :</t>
  </si>
  <si>
    <t>Les charges sociales ainsi calculées sont définitives et ne feront pas l’objet de régularisation contrairement aux modalités de calcul classiques.</t>
  </si>
  <si>
    <t>Le forfait social comprend les cotisations :</t>
  </si>
  <si>
    <t>d’assurance maladie-maternité, d’indemnité journalière</t>
  </si>
  <si>
    <t>de CSG/CRDS</t>
  </si>
  <si>
    <t>d’allocations familiales</t>
  </si>
  <si>
    <t>de retraite de base</t>
  </si>
  <si>
    <t>de la retraite complémentaire obligatoire</t>
  </si>
  <si>
    <t>du régime invalidité et décès</t>
  </si>
  <si>
    <t>Arrêté du 07/11/2013</t>
  </si>
  <si>
    <t>Arrêté du 12/12/2012</t>
  </si>
  <si>
    <t>Accord AGIRC-ARRCO du 13/03/2013</t>
  </si>
  <si>
    <t>Plafond de la Sécurité Sociale (1930-2014)</t>
  </si>
  <si>
    <t>Cotisations SS branche maladie, maternité, invalidité, décès MMID (1967-2014)</t>
  </si>
  <si>
    <t>Cotisations du régime local d'assurance maladie d'Alsace et Moselle MMID-AM (1967-2014)</t>
  </si>
  <si>
    <t>Cotisations SS branche assurance vieillesse (1967-2014)</t>
  </si>
  <si>
    <t>Cotisations pour la Garantie Minimale de Points (GMP) - cadres</t>
  </si>
  <si>
    <t>Cotisation forfaitaire annuelle (en euros)</t>
  </si>
  <si>
    <t>Part patronale</t>
  </si>
  <si>
    <t>Part salariale</t>
  </si>
  <si>
    <t>La cotisation forfaitaire annuelle peut-être calculée à partir de la formule de calcul des points AGIRC:</t>
  </si>
  <si>
    <t>Nombre de points de retraite par année = assiette de cotisation x taux de cotisation / salaire de référence</t>
  </si>
  <si>
    <t>Attention cependant!</t>
  </si>
  <si>
    <t>ind_maj_ref</t>
  </si>
  <si>
    <t>pt_ind</t>
  </si>
  <si>
    <t>ircantec_assiette</t>
  </si>
  <si>
    <t>ircantec_s_0_1_theo</t>
  </si>
  <si>
    <t>ircantec_p_0_1_theo</t>
  </si>
  <si>
    <t>ircantec_p_1_4ou8_75_theo</t>
  </si>
  <si>
    <t>ircantec_s_1_4ou8_75_theo</t>
  </si>
  <si>
    <t>Taux CSG deductible</t>
  </si>
  <si>
    <t>Date d'effet:</t>
  </si>
  <si>
    <t>Le forfait social est une contribution payée par l'employeur, et assise sur les gains et rémunérations assujettie à la CSG et à la CRDS mais exclus de l'assiette des cotisations sociales.</t>
  </si>
  <si>
    <t>Principe de la contribution:</t>
  </si>
  <si>
    <t>Taux réduit</t>
  </si>
  <si>
    <t>Taux plein</t>
  </si>
  <si>
    <t>Taux réduits:</t>
  </si>
  <si>
    <t>Particularité:</t>
  </si>
  <si>
    <t>La date d'effet reportée plus haut correspond à la date de décision d'attribution des options et actions qui détermine le taux à appliquer pour le calcul de la contribution.</t>
  </si>
  <si>
    <t>dont bénéficient les actions gratuites et stock-options par rapport aux éléments de rémunération soumuis aux cotisations sociales.</t>
  </si>
  <si>
    <t xml:space="preserve">Les contributions (patronale et salariale) sur les actions gratuites et stock-options permettent de réduire l'avantage au vu des régimes social et fiscal </t>
  </si>
  <si>
    <t>L'attribution d'actions gratuites et de stock-options donne lieu à prélèvement de CSG et de CRDS, mais est exonérée de charges sociales (du moment que les périodes d'indisponibilité fiscale des fonds sont respectées)</t>
  </si>
  <si>
    <t>Principe de la contribution sur les actions gratuites et stock-options:</t>
  </si>
  <si>
    <t>Forfait social</t>
  </si>
  <si>
    <t>Contributions sur options et actions attribuées gratuitement</t>
  </si>
  <si>
    <r>
      <t xml:space="preserve">Les contributions patronales acquittées pour le financement de la prévoyance complémentaire </t>
    </r>
    <r>
      <rPr>
        <i/>
        <sz val="11"/>
        <color indexed="8"/>
        <rFont val="Calibri"/>
        <family val="2"/>
        <scheme val="minor"/>
      </rPr>
      <t>des anciens salariés</t>
    </r>
    <r>
      <rPr>
        <sz val="11"/>
        <color indexed="8"/>
        <rFont val="Calibri"/>
        <family val="2"/>
        <scheme val="minor"/>
      </rPr>
      <t xml:space="preserve"> se trouvent soumises à leur tour à la taxe.</t>
    </r>
  </si>
  <si>
    <t xml:space="preserve">Toutes les contributions versées à un organisme tiers pour financer des prestations de prévoyance complétant celles servies par les régimes de base de Sécurité sociale, même pour leur fraction assujettie aux cotisations sociales. </t>
  </si>
  <si>
    <t xml:space="preserve">Dans les entreprises de 10 salariés et plus, les contributions patronales de prévoyance sont soumises au forfait social au taux de 8%, lorsque les conditions d’exclusion de l’assiette des cotisations sociales (définie à l’article L.242-1 alinéa 1 </t>
  </si>
  <si>
    <t>du code de la Sécurité sociale) et d’assujettissement à la CSG sont réunies.</t>
  </si>
  <si>
    <t>Circulaire Acoss du 20/02/2012</t>
  </si>
  <si>
    <t xml:space="preserve">La taxe de 8 % auparavant due spécifiquement sur les contributions patronales de prévoyance est supprimée. </t>
  </si>
  <si>
    <t>(Voir feuille "Forfait social")</t>
  </si>
  <si>
    <t>Taux 1</t>
  </si>
  <si>
    <t>Taux 2</t>
  </si>
  <si>
    <t>Taux 3</t>
  </si>
  <si>
    <t>Majoration</t>
  </si>
  <si>
    <t>La majoration s'applique aux rentes excédant 8 PSS</t>
  </si>
  <si>
    <t xml:space="preserve">Principe: </t>
  </si>
  <si>
    <t xml:space="preserve">Les sommes versées par l'employeur pour le financement des régimes de retraite supplémentaire à prestations définies (régimes de retraite "chapeau") </t>
  </si>
  <si>
    <t xml:space="preserve">ne sont pas soumises aux cotisations sociales (au sens large), ni à la CSG-CRDS, ni aux taxes sur les salaires et la main d'œuvre. </t>
  </si>
  <si>
    <t>Option 1 (Taux 1): l'assiette est constituées par les rentes</t>
  </si>
  <si>
    <t>Pour les rentes liquidées depuis le 22/10/2010, la contribution est due sur la totalité de la rente versée, et non plus sur la part</t>
  </si>
  <si>
    <t>excédant 1/3 du PSS comme c'était le cas pour les rentes liquidées avant le 22/10/2010.</t>
  </si>
  <si>
    <t>Option 2 (Taux 2 et taux 3): l'assiette est constituée par les primes versées pour le financement</t>
  </si>
  <si>
    <t>Le taux 2 s'applique en cas de gestion externe du régime</t>
  </si>
  <si>
    <t>Le taux 3 s'applique en cas de gestion interne.</t>
  </si>
  <si>
    <r>
      <t xml:space="preserve">(cf. </t>
    </r>
    <r>
      <rPr>
        <i/>
        <sz val="11"/>
        <color theme="1"/>
        <rFont val="Calibri"/>
        <family val="2"/>
        <scheme val="minor"/>
      </rPr>
      <t>Mémento pratique PAIE Francis Lefèbvre</t>
    </r>
    <r>
      <rPr>
        <sz val="11"/>
        <color theme="1"/>
        <rFont val="Calibri"/>
        <family val="2"/>
        <scheme val="minor"/>
      </rPr>
      <t>, §6956)</t>
    </r>
  </si>
  <si>
    <t>Contribution SS additionnelle solidarité autonomie (CASA)</t>
  </si>
  <si>
    <t>JOFR, via le site http://www.legifrance.gouv.fr</t>
  </si>
  <si>
    <t>Pensions de retraite, de préretraite et d'invalidité</t>
  </si>
  <si>
    <t>casa_pens</t>
  </si>
  <si>
    <t>Seuil d'exonération (sur l'IRPP payé en N-1)</t>
  </si>
  <si>
    <t>forf_soc_tx1</t>
  </si>
  <si>
    <t>forf_soc_tx2</t>
  </si>
  <si>
    <r>
      <t>Le fait générateur des cotisations sociales étant le versement des rémunérations, le nouveau taux de cotisation s'applique aux rémunérations versées après l'entrée en vigueur tel que précisée par les textes (</t>
    </r>
    <r>
      <rPr>
        <i/>
        <sz val="11"/>
        <color indexed="8"/>
        <rFont val="Calibri"/>
        <family val="2"/>
        <scheme val="minor"/>
      </rPr>
      <t>Mémento pratique Francis Lefebvre, Paie 2012</t>
    </r>
    <r>
      <rPr>
        <sz val="11"/>
        <color indexed="8"/>
        <rFont val="Calibri"/>
        <family val="2"/>
        <scheme val="minor"/>
      </rPr>
      <t>)</t>
    </r>
  </si>
  <si>
    <t>En pratique, la plupart des salariés étant payés à la fin du mois, le nouveau taux a été appliqué à la majorité des rémunérations versées en novembre 1981; c'est pourquoi nous avons reporté le 1er novembre 1981 comme date d'effet.</t>
  </si>
  <si>
    <t>Cependant, l'ancien taux a été appliqué à toute rémunération versée avant le 14 novembre 1981.</t>
  </si>
  <si>
    <t>Les accomptes de paie, décalages de paie, rappels de salaire et indemnités de congés payés appellent des précisions quant à l'application de cette règle: voir Mémento pratique Francis Lefebvre, Paie 2012 (§28232 et 2825)</t>
  </si>
  <si>
    <t>LF : loi de finances</t>
  </si>
  <si>
    <t>LFSS : loi de financement de la sécurité sociale</t>
  </si>
  <si>
    <t>LFR : loi de finances rectificative</t>
  </si>
  <si>
    <t>Abréviations</t>
  </si>
  <si>
    <t>Référence du Codes général des impôts :</t>
  </si>
  <si>
    <t>Les accomptes de paie, décalages de paie, rappels de salaire et indemnités de congés payés appellent des précisions quant à l'application de cette règle: voir Mémento pratique Francis Lefebvre, Paie 2012 (§28232 et 2825).</t>
  </si>
  <si>
    <t>Il existe aussi un régime local agricole (non reporté ici).</t>
  </si>
  <si>
    <t>Référence de l'avis absent sur légifrance mais disponible ici: http://admi.net/jo/2000/09573.html</t>
  </si>
  <si>
    <t>Nouveau taux pour les préretraites ayant pris effet à partir du 11/10/2007</t>
  </si>
  <si>
    <t xml:space="preserve">Loi 2004-810 du 13/08/2004, art.72 </t>
  </si>
  <si>
    <t xml:space="preserve">Loi 2007-1786 du 19/12/2007, art. 16 </t>
  </si>
  <si>
    <t>Ordonnance 96-50 du 24/01/96, art. 19</t>
  </si>
  <si>
    <t>Direction de la sécurité sociale (DSS), note pour le conseil d'orientation des retraites. Référence DSS/5B/FMM/13/04/06</t>
  </si>
  <si>
    <t>Cette cotisation ne concerne que les personnes dont l'imposition au titre de l'IR est supérieure au seuil de mise en recouvrement.</t>
  </si>
  <si>
    <t xml:space="preserve">L'art. 4 de la même loi 79-1129 créé un article dans le Code de la Sécurité sociale (CSS) précisant (notamment) que des cotisations </t>
  </si>
  <si>
    <t>pour le financement de l'assurance MMID sont prélevées sur les avantages de retraite (dans des conditions fixées par décret).</t>
  </si>
  <si>
    <t>Cet article, appelé art. L3-2 lors de sa création en 1979,  est aujourd'hui l'art. L241-2 du CCS.</t>
  </si>
  <si>
    <t>L'ordonnance 67-706 (publiée au JO le 22/08/1967), art. 13, précise que "les cotisations dues au titre des assurances maladie</t>
  </si>
  <si>
    <t>maternité, invalidité, décès sont à la charge des employeurs et des travailleurs salariés et personnes assimilées".</t>
  </si>
  <si>
    <t>Références législatives:</t>
  </si>
  <si>
    <t>Entre 1982 et 1997, revalorisation en janvier et juillet (cf. règles fixées par le décret 82-542 du 29/06/1982).</t>
  </si>
  <si>
    <t>Entre 1962 et 1982, revalorisation en janvier uniquement.</t>
  </si>
  <si>
    <t>Loi 2011-1906 du 28/12/2011, art. 17 (LFSS pour 2012)</t>
  </si>
  <si>
    <t>Loi 2010-1594 du 20/12/2010, art. 20 (LFSS pour 2011)</t>
  </si>
  <si>
    <t>La loi 96-1181 du 30/12/1996 (LF pour 1997)  a créé l'art. 154 quinquies (M) du Code général des impôts (CGI) qui régit les dispositions relatives à la CSG depuis 1997.</t>
  </si>
  <si>
    <t>Loi 93-859 du 22/06/1993, art. 42 (LFR pour 1993)</t>
  </si>
  <si>
    <t>Loi 90-1168 du 29/12/90, art. 127 à 135 (LF pour 1991)</t>
  </si>
  <si>
    <t>L'art. 2.III de la loi 93-1352 publiée au JO le 30/12/1993 (LF pour 1994) a annulé la déductibilité prévue et a donc empêché l'application de la déductibilité de la CSG pour les revenus 1993.</t>
  </si>
  <si>
    <t>Loi 97-1164 du 19/12/1997, art. 5 (LFSS pour 1998)</t>
  </si>
  <si>
    <t>Loi 96-1160 du 27/12/1996, art. 9 à 17 (LFSS pour 1997)</t>
  </si>
  <si>
    <t>Taux CSG global</t>
  </si>
  <si>
    <t>Taux CSG déductible</t>
  </si>
  <si>
    <t>Taux CSG réduit</t>
  </si>
  <si>
    <t>Antoine Bozio, Julien Grenet, Malka Guillot, Laura Khoury et Marianne Tenand</t>
  </si>
  <si>
    <t>Contacts :</t>
  </si>
  <si>
    <t>Auteurs :</t>
  </si>
  <si>
    <t>Citer cette source :</t>
  </si>
  <si>
    <t>Décret 97-1252 du 29/12/1997, art. 4</t>
  </si>
  <si>
    <t>Décret 96-1167 du 26/12/1996,  art. 5</t>
  </si>
  <si>
    <t>Décret 95-1356 du 30/12/1995, art. 1 (V)</t>
  </si>
  <si>
    <t>L'art. 1 de la loi 79-1129 du 28/12/1979 (publiée au JO le 29/12/1979) a remplacé les dispositions relatives aux cotisations MMID sur les avantages retraite régies par l'ordonnance 67-706 du 21/08/1967.</t>
  </si>
  <si>
    <t>Note :</t>
  </si>
  <si>
    <t>Loi 2004-626 du 26/06/2004, art. 11</t>
  </si>
  <si>
    <t>art. 1657 Code général des impôts (1bis)</t>
  </si>
  <si>
    <t>Références du CGI</t>
  </si>
  <si>
    <r>
      <rPr>
        <i/>
        <sz val="11"/>
        <color indexed="8"/>
        <rFont val="Calibri"/>
        <family val="2"/>
        <scheme val="minor"/>
      </rPr>
      <t>La Sécurité Sociale: son histoire à travers les textes</t>
    </r>
    <r>
      <rPr>
        <sz val="11"/>
        <color indexed="8"/>
        <rFont val="Calibri"/>
        <family val="2"/>
        <scheme val="minor"/>
      </rPr>
      <t>, tome III, page 215.</t>
    </r>
  </si>
  <si>
    <t xml:space="preserve">Arrêté du </t>
  </si>
  <si>
    <t>Références législatives :</t>
  </si>
  <si>
    <t>L'ordonnance 45-2250, art. 34 (JO 06/10/1945) crée les cotisations famille dont les taux sont précisés par arrêté du ministère du travail et de la sécurité sociale.</t>
  </si>
  <si>
    <t>Référence législative inconnue.</t>
  </si>
  <si>
    <t>JO sur gallica: http://gallica.bnf.fr/ark:/12148/bpt6k6550526r/f20.image.r=journal%20officiel%201948.langFR</t>
  </si>
  <si>
    <t>Loi DMOS du 13/01/89 (JO 14/01/89).</t>
  </si>
  <si>
    <t>Pour les revenus n'excédant pas 10 000 FF, taux réduit de 3,25%</t>
  </si>
  <si>
    <t>Artistes</t>
  </si>
  <si>
    <t>Employé AM</t>
  </si>
  <si>
    <t>Journalistes</t>
  </si>
  <si>
    <t>Employé (hors AM)</t>
  </si>
  <si>
    <t>Cotisations SS (1930-1966)</t>
  </si>
  <si>
    <t>Modifié par les arrêtés du 30/10/1980 et du 12/12/2006.</t>
  </si>
  <si>
    <t>L'arrêté du 24/01/1975 (JO 31/01/1975) détermine un abattement de 30% pour les artistes sur le taux de cotisation du droit commun pour la maladie, les accidents du travail, allocations familiales, vieillesses, versement transport et FNAL.</t>
  </si>
  <si>
    <t xml:space="preserve">L'arrêté du 03/02/1975 (JO 13/02/1975) détermine un abattement de 30% pour les membres des professions médicales exerçant à temps partiel pour plusieurs employeurs pour les cotisations de sécurité sociale, </t>
  </si>
  <si>
    <t>d'accident du travail, d'allocation familiales, du versement transport et du FNAL. Les dispositions s'appliquent au 01/01/1975.</t>
  </si>
  <si>
    <t>Il est modifié par l'arrêté du 09-06-1982 (JO 30/12/1982) qui limite l'abattement aux cotisations sous plafond (cotisations assurance vieillesse et aide au logement) au 01/07/1982.</t>
  </si>
  <si>
    <t>Une jurisprudence précise ensuite qu'il s'agit des cotisations plafonnées à la date de l'arrêté de 1987 soit les accidents du travail, allocations familiales, vieillesses (plafonnées et déplafonnées), versement transport et 0,1% FNAL.</t>
  </si>
  <si>
    <t>Sont au taux de droit commun la maladie, solidarité autonomie, cotisation salariale vieillesse déplafonnée et le 0,4% FNAL.</t>
  </si>
  <si>
    <t>Notes médecins à temps partiel :</t>
  </si>
  <si>
    <t>Taux réduit à la fois pour les parts salariés et employeurs et pour les cotisations déplafonnées et plafonnées, mais il ne s'applique pas à la CSA.</t>
  </si>
  <si>
    <t>Notes journalistes professionnels pigistes :</t>
  </si>
  <si>
    <t>Notes artistes et musiciens du spectacle :</t>
  </si>
  <si>
    <t>Allocations familiales</t>
  </si>
  <si>
    <t>Assurances sociales (avant 1967)</t>
  </si>
  <si>
    <t>L'arrêté du 31/01/1973 ne précise pas de date d'effet, impliquant une date d'effet à la date de publication du JO. On note le début du mois comme date d'effet pour prendre en compte les versements mensualisés de la paie.</t>
  </si>
  <si>
    <t>Modification de la cotisation accident du travail.</t>
  </si>
  <si>
    <t>Note générale :</t>
  </si>
  <si>
    <t>Les artistes et musiciens du spectacle bénéficient de taux réduits de cotisations sociales qui sont précisés par arrêté entre 1960 et 1974. A partir de 1975, ces taux réduits apparaissent sous la forme d'un abattement généralisé sur les taux de droit commun de 30%.</t>
  </si>
  <si>
    <t>Assurances sociales</t>
  </si>
  <si>
    <t>Les membres des professions médicales exerçant à temps partiel pour plusieurs employeurs bénéficient de taux réduits de cotisations sociales qui sont précisés par arrêté entre 1961 et 1974.</t>
  </si>
  <si>
    <t>A partir de 1975, ces taux réduits apparaissent sous la forme d'un abattement généralisé sur les taux de droit commun de 30%.</t>
  </si>
  <si>
    <t>Accidents travail</t>
  </si>
  <si>
    <t>Depuis le 01/07/1977, la part salarié n'est plus réduite d'un point à partir de 65 ans.</t>
  </si>
  <si>
    <t>Il n'y a pas de distinctions d'âge pour les cotisations mmid.</t>
  </si>
  <si>
    <t>ret_m_s_s65_0_1</t>
  </si>
  <si>
    <t>L'arrêté du 05/02/1975 (JO 13/02/1975) détermine  un abattement de 20% pour les journalistes sur le taux de cotisation du droit commun des cotisations plafonnées. Les dispositions s'appliquent au 01/01/1975.</t>
  </si>
  <si>
    <t>Les journalistes pigistes bénéficient de taux réduits de cotisations sociales qui sont précisés par arrêté entre 1964 et 1974.</t>
  </si>
  <si>
    <t>A partir de 1975, ces taux réduits apparaissent sous la forme d'un abattement généralisé sur les taux de droit commun de 20%.</t>
  </si>
  <si>
    <t>Cotisations SS des journalistes pigistes (1964-1974)</t>
  </si>
  <si>
    <t>Cotisations SS des artistes du spectacle (1960-1974)</t>
  </si>
  <si>
    <t>Cotisations SS des professions médicales à temps partiel (1961-1974)</t>
  </si>
  <si>
    <t>Abattement de cotisations SS pour les artistes, médecins et journalistes (1975-2014)</t>
  </si>
  <si>
    <t>abat_m</t>
  </si>
  <si>
    <t>L'arrêté du 26/03/1987 (JO 02/04/1987) modifie l'arrêté de 1975.</t>
  </si>
  <si>
    <r>
      <t xml:space="preserve">Notes </t>
    </r>
    <r>
      <rPr>
        <sz val="11"/>
        <rFont val="Calibri"/>
        <family val="2"/>
        <scheme val="minor"/>
      </rPr>
      <t xml:space="preserve">: </t>
    </r>
  </si>
  <si>
    <r>
      <t xml:space="preserve">Sources </t>
    </r>
    <r>
      <rPr>
        <sz val="11"/>
        <rFont val="Calibri"/>
        <family val="2"/>
        <scheme val="minor"/>
      </rPr>
      <t xml:space="preserve">: </t>
    </r>
  </si>
  <si>
    <t>Convention et règlement Unedic du 01/01/1997 agréés par l'arrêté du 18/02/1997 (JO 20/03/1997).</t>
  </si>
  <si>
    <t xml:space="preserve">Convention et règlement Unedic du 01/01/93 agréés par l'arrêté du 04/01/93 (JO 05/01/93). Avenant n°1 du 30/12/92 (agréé JO 28/01/93). </t>
  </si>
  <si>
    <t>Arrêté du 12/08/1985 ; Protocole d'accord du 18 juillet 1985 (agréé JO 18/08/1985)</t>
  </si>
  <si>
    <t>Référence non trouvée</t>
  </si>
  <si>
    <t>Circulaire Unedic 75-22 du 21 mai 1975</t>
  </si>
  <si>
    <t>Pas de référence trouvée.</t>
  </si>
  <si>
    <r>
      <t xml:space="preserve">Unedic </t>
    </r>
    <r>
      <rPr>
        <i/>
        <sz val="11"/>
        <rFont val="Calibri"/>
        <family val="2"/>
        <scheme val="minor"/>
      </rPr>
      <t>Historique du régime d'Assurance chômage 1959-1982</t>
    </r>
    <r>
      <rPr>
        <sz val="11"/>
        <rFont val="Calibri"/>
        <family val="2"/>
        <scheme val="minor"/>
      </rPr>
      <t xml:space="preserve"> (1983)</t>
    </r>
  </si>
  <si>
    <r>
      <t xml:space="preserve">J. Boutault </t>
    </r>
    <r>
      <rPr>
        <i/>
        <sz val="11"/>
        <rFont val="Calibri"/>
        <family val="2"/>
        <scheme val="minor"/>
      </rPr>
      <t>L'assurance chômage en France: Unedic-Assedic</t>
    </r>
    <r>
      <rPr>
        <sz val="11"/>
        <rFont val="Calibri"/>
        <family val="2"/>
        <scheme val="minor"/>
      </rPr>
      <t xml:space="preserve"> (1999)</t>
    </r>
  </si>
  <si>
    <r>
      <t xml:space="preserve">V. Drouin et X. Greffe </t>
    </r>
    <r>
      <rPr>
        <i/>
        <sz val="11"/>
        <rFont val="Calibri"/>
        <family val="2"/>
        <scheme val="minor"/>
      </rPr>
      <t>L'assurance-chômage, Filet de sécurité ou parapluie percée ?</t>
    </r>
    <r>
      <rPr>
        <sz val="11"/>
        <rFont val="Calibri"/>
        <family val="2"/>
        <scheme val="minor"/>
      </rPr>
      <t xml:space="preserve"> (1985) Economica</t>
    </r>
  </si>
  <si>
    <t>Décret 82-940 du 04/11/1982 (JO 05/11/82)</t>
  </si>
  <si>
    <t>Décret 83-553 du 30/06/1983 (JO 01/07/83). Accord du 4 février 1983 (ASF) et conseil adm. Unedic (Drouin et Greffe)</t>
  </si>
  <si>
    <t>Circulaire Unedic 2007-02 du 18/01/2007. Convention du 18/01/2006.</t>
  </si>
  <si>
    <t>Circulaire Unedic 2006-08 du 27/03/2006. Convention du 18/01/2006, agréé par l'arrêté du 23/02/2006 (JO 02/03/2006)</t>
  </si>
  <si>
    <t>Conseil d'administration de l'AGS du 16/03/2011. Circulaire Unedic 2009-07 du 19/03/2009.</t>
  </si>
  <si>
    <t>Conseil d'administration de l'AGS du 19/12/2008. Circulaire Unedic 2008-05 du 21/07/2008.</t>
  </si>
  <si>
    <t>Conseil d'administration de l'AGS du 28/06/2006. Circulaire Unedic 2006-12 du 05/07/2006.</t>
  </si>
  <si>
    <t>Conseil d'administration de l'AGS du 25/01/2006. Circulaire Unedic 2006-05 du 09/02/2006.</t>
  </si>
  <si>
    <t xml:space="preserve">Note : </t>
  </si>
  <si>
    <t>Décret 2013-33 du 10/01/2013</t>
  </si>
  <si>
    <t>Accords signés en 1998 et au premier semestre 1999</t>
  </si>
  <si>
    <t>Accords signés au second semestre 1999</t>
  </si>
  <si>
    <t>Accords signés en 2000</t>
  </si>
  <si>
    <t>Accords signés en 2001</t>
  </si>
  <si>
    <t>Accord1</t>
  </si>
  <si>
    <t>Accord2</t>
  </si>
  <si>
    <t>Accord3</t>
  </si>
  <si>
    <t>Accord4</t>
  </si>
  <si>
    <t>Accord5</t>
  </si>
  <si>
    <t>Annee1</t>
  </si>
  <si>
    <t>Annee2</t>
  </si>
  <si>
    <t>Annee3</t>
  </si>
  <si>
    <t>Annee4</t>
  </si>
  <si>
    <t>Annee5</t>
  </si>
  <si>
    <t xml:space="preserve">Incitation financière à la réduction du temps de travail portant application de l'article 3 de la loi n° 98-461 du 13 juin 1998 d'orientation et d'incitation relative à la réduction du temps de travail </t>
  </si>
  <si>
    <t>Accord1: Réduction du temps de travail d'au moins 10% assortie d'une augmentation ou préservation de 6% des effectifs concernés</t>
  </si>
  <si>
    <t>Accord2: Réduction du temps de travail d'au moins 15% assortie d'une augmentation ou préservation de 9% des effectifs concernés</t>
  </si>
  <si>
    <t>Accord3: Majoration de l'aide pour les entreprises qui prennent des engagements supplémentaires en terme d'emploi</t>
  </si>
  <si>
    <t>Accord4: Majoration spécifique pour les entreprises dont l'effectif est constitué d'au moins 60% d'ouvriers et d'au moins 70% de salariés de moins de 1,5 smic (signé en 1998)</t>
  </si>
  <si>
    <t>Accord5: Majoration spécifique pour les entreprises dont l'effectif est constitué d'au moins 60% d'ouvriers et d'au moins 70% de salariés de moins de 1,5 smic (signé en 1999)</t>
  </si>
  <si>
    <t>Annexes des décrets 98-494 du 22/06/1998 et 200-84 du 31/01/2000.</t>
  </si>
  <si>
    <t>1,2-1,3 smic</t>
  </si>
  <si>
    <t>1,1-1,2 smic</t>
  </si>
  <si>
    <t>0-1,1 smic</t>
  </si>
  <si>
    <t>tx1</t>
  </si>
  <si>
    <t>exo1_3</t>
  </si>
  <si>
    <t>exo1_2</t>
  </si>
  <si>
    <t>exo1_1</t>
  </si>
  <si>
    <t>Décret 2000-73 du 28 janvier 2000</t>
  </si>
  <si>
    <t xml:space="preserve">Décret 2001-107 du 5 février 2001 </t>
  </si>
  <si>
    <t>aubryII6</t>
  </si>
  <si>
    <t>aubryII5</t>
  </si>
  <si>
    <t>aubryII4</t>
  </si>
  <si>
    <t>aubryII3</t>
  </si>
  <si>
    <t>aubryII2</t>
  </si>
  <si>
    <t>aubryII1</t>
  </si>
  <si>
    <t>Allègement de cotisations sociales des lois Aubry II (2000-2003)</t>
  </si>
  <si>
    <t>Aides incitatives à la RTT (Aubry I)</t>
  </si>
  <si>
    <r>
      <t>Ce document présente l'ensemble de la législation permettant le calcul des contributions sociales, taxes sur les salaires  et cotisations sociales. Il s'agit des barèmes bruts de la législation utilisés dans le micro-simulateur de l'IPP, TAXIPP. Les sources législatives (texte de loi, numéro du décret ou arrêté) ainsi que la date de publication au</t>
    </r>
    <r>
      <rPr>
        <i/>
        <sz val="11"/>
        <color theme="1"/>
        <rFont val="Calibri"/>
        <family val="2"/>
        <scheme val="minor"/>
      </rPr>
      <t xml:space="preserve"> Journal Officiel de la République française</t>
    </r>
    <r>
      <rPr>
        <sz val="11"/>
        <color theme="1"/>
        <rFont val="Calibri"/>
        <family val="2"/>
        <scheme val="minor"/>
      </rPr>
      <t xml:space="preserve"> (JORF) sont systématiquement indiquées. La première ligne du fichier (masquée) indique le nom des paramètres dans TAXIPP.</t>
    </r>
  </si>
  <si>
    <t>Autres références :</t>
  </si>
  <si>
    <t>Loi 88-1149 du 23/12/1988, art. 86 (LF pour 1989)</t>
  </si>
  <si>
    <t>Loi 91-716 du 26/07/1991, art. 26</t>
  </si>
  <si>
    <t>Loi 2010-1657 du 29/12/2010, art. 209 (LF pour 2011)</t>
  </si>
  <si>
    <t>Loi 86-1317 du 30/12/1986, art. 82-II et III. (LF pour 1986)</t>
  </si>
  <si>
    <t>Loi 71-582 du 16/07/1971 (JO 01/07/1971)</t>
  </si>
  <si>
    <t>Décret 72-526 du 29/06/1972, art. 29</t>
  </si>
  <si>
    <t xml:space="preserve">Pour la fonction publique, la cotisation Fnal au taux de 0,10 % et la contribution Fnal supplémentaire sont calculées par application d’un taux unique de 0,50% appliqué sur le montant total du traitement soumis à retenue pour pension (TIB+ NBI) ou </t>
  </si>
  <si>
    <t>des rémunérations brutes (cotisation Fnal plafonné à 0,10 % + contribution Fnal supplémentaire à 0,40% sur la part des salaires plafonnés + contribution Fnal supplémentaire à 0,50 % sur la part des salaires dépassant le plafond).</t>
  </si>
  <si>
    <t xml:space="preserve">Salaire charnière annuel </t>
  </si>
  <si>
    <t>Convention APEC du 18/11/1966, art. 3.</t>
  </si>
  <si>
    <t>Tranche B (de 1 à 4 PSS)</t>
  </si>
  <si>
    <t>Remplacement de la cotisation forfaitaire par un taux proportionnel sous plafond.</t>
  </si>
  <si>
    <t>Références contractuelles et législatives :</t>
  </si>
  <si>
    <t>Cet avenant détermine le principe d'un taux de 0,06% sur la tranche A (sous PSS).</t>
  </si>
  <si>
    <t>Passage d'une cotisation forfaitaire à une cotisation proportionnelle.</t>
  </si>
  <si>
    <t>Augmentation du taux de 0,04 % à 0,06 %.</t>
  </si>
  <si>
    <t>en application de l'article L. 133-8, par l'arrêté du 13 août 1974 (JO 29/08/1974).</t>
  </si>
  <si>
    <t>Cotisation forfaitaire d'un montant de 2 FF par cadre.</t>
  </si>
  <si>
    <t xml:space="preserve">Décret 94-1154 du 28/12/1994 </t>
  </si>
  <si>
    <t>Sources de la législation :</t>
  </si>
  <si>
    <t>Les plafonds annuels sont inexacts sur legislation.cnav.fr (12*montant mensuel) au lieu de la somme des plafonds mensuels sur l'année.</t>
  </si>
  <si>
    <t>La référence législative est le plafond mensuel, par quinzaine, par semaine, par jour ou par heure. C'est la périodicité de la paie qui détermine le montant des cotisations et du plafond applicable.</t>
  </si>
  <si>
    <t>Pour autant, la régularisation de la paie est effectuée en fin d'année, en fonction d'un plafond annuel, calculé comme la somme des plafonds applicables sur l'ensemble des périodicités de la paie.</t>
  </si>
  <si>
    <t>Le forfait annuel dépend du PSS annuel (0,0006*PSS partagé en 40/60) mais la règle des arrondis semble variable dans le temps.</t>
  </si>
  <si>
    <t>Convention AGIRC du 14/03/1947, art. 7.</t>
  </si>
  <si>
    <t>Employeur sous plafond</t>
  </si>
  <si>
    <t xml:space="preserve">Pour être en conformité avec la convention collective nationale des cadres (art 7 CCN 1947), les entreprises doivent obligatoirement souscrire au profit de l'ensemble des salariés cadres, un régime de prévoyance collective </t>
  </si>
  <si>
    <t>dont la cotisation est au moins égale à 1,50% de la tranche A du salaire limité au Plafond Annuel de la Sécurité sociale (affectée en priorité à la couverture du risque décès).</t>
  </si>
  <si>
    <t>Autre référence :</t>
  </si>
  <si>
    <r>
      <rPr>
        <i/>
        <sz val="11"/>
        <color indexed="8"/>
        <rFont val="Calibri"/>
        <family val="2"/>
        <scheme val="minor"/>
      </rPr>
      <t>La sécurité sociale. Son histoire à travers les textes</t>
    </r>
    <r>
      <rPr>
        <sz val="11"/>
        <color indexed="8"/>
        <rFont val="Calibri"/>
        <family val="2"/>
        <scheme val="minor"/>
      </rPr>
      <t>, tome III, p. 315.</t>
    </r>
  </si>
  <si>
    <t>Rémunérations nettes, sous 4 PSS.</t>
  </si>
  <si>
    <t>Fin du versement forfaitaire sur les salaires et création de la taxe sur les salaires.</t>
  </si>
  <si>
    <t>Anciens francs.</t>
  </si>
  <si>
    <t>Source :</t>
  </si>
  <si>
    <r>
      <rPr>
        <i/>
        <sz val="11"/>
        <color theme="1"/>
        <rFont val="Calibri"/>
        <family val="2"/>
        <scheme val="minor"/>
      </rPr>
      <t>Rapport d'information</t>
    </r>
    <r>
      <rPr>
        <sz val="11"/>
        <color theme="1"/>
        <rFont val="Calibri"/>
        <family val="2"/>
        <scheme val="minor"/>
      </rPr>
      <t xml:space="preserve"> du Sénat, no 8, session 2000-2001.</t>
    </r>
  </si>
  <si>
    <t>Décret 48-1986 du 09/12/1948, art. 70</t>
  </si>
  <si>
    <t>Taux sur les pensions</t>
  </si>
  <si>
    <t>Loi 56-1327 du 29/12/1956, art. 2-IV (LF pour 1957)</t>
  </si>
  <si>
    <t>Versement forfaitaire sur les salaires (1949-1967)</t>
  </si>
  <si>
    <t>Décret 67-803 du 20/09/1967</t>
  </si>
  <si>
    <t xml:space="preserve">Décret 91-91 du 23/01/1991 </t>
  </si>
  <si>
    <t>Loi 82-1 du 04/01/1982</t>
  </si>
  <si>
    <t xml:space="preserve">Décret 80-1098 du 30/12/1980 </t>
  </si>
  <si>
    <t>Texte non consulté (date d'effet supposée).</t>
  </si>
  <si>
    <t>Décret 2012-1525 du 28/12/2012, art. 1</t>
  </si>
  <si>
    <t>Loi 85-1403 du 30/12/1985, art. 82-I, II, III (LF pour 1986)</t>
  </si>
  <si>
    <t>Employeur sous PSS</t>
  </si>
  <si>
    <t>Employeur tout salaire</t>
  </si>
  <si>
    <t>L'Association pour l'emploi des cadres (APEC) a été mise en place par la convention du 18 novembre 1966. La cotisation APEC est recouvrée par l'AGIRC.</t>
  </si>
  <si>
    <t>Décret 2012-853 du 5/07/2012</t>
  </si>
  <si>
    <t>Loi 2011-1906 du 21/12/2011, art. 12 (LFSS pour 2012)</t>
  </si>
  <si>
    <t>C'est sur le taux effectif que sont calculées les cotisations (taux contractuel * taux d'appel). Mais c'est à partir du taux contractuel que sont calculés les points.</t>
  </si>
  <si>
    <t>Le taux d'appel de 125 signifie que c'est sur une base de 125 que sont calculées les cotisations, mais que c'est sur une base 100 que sont calculés les points AGIRC.</t>
  </si>
  <si>
    <t>La Garantie Minimale de Points (GMP) vise à garantir à chaque participant du régime AGIRC (cadre) un minimum de points de retraite pour une année donnée. Un montant minimum de cotisations doit être versé en contrepartie de cette garantie.</t>
  </si>
  <si>
    <r>
      <rPr>
        <u/>
        <sz val="11"/>
        <color theme="1"/>
        <rFont val="Calibri"/>
        <family val="2"/>
        <scheme val="minor"/>
      </rPr>
      <t xml:space="preserve">Mode de calcul de la cotisation GMP </t>
    </r>
    <r>
      <rPr>
        <sz val="11"/>
        <color theme="1"/>
        <rFont val="Calibri"/>
        <family val="2"/>
        <scheme val="minor"/>
      </rPr>
      <t xml:space="preserve">: </t>
    </r>
  </si>
  <si>
    <t>Principe de la GMP:</t>
  </si>
  <si>
    <t>Circulaire 2013-6-DT du 02/04/2013</t>
  </si>
  <si>
    <t>Circulaire 2012-09-DT du 20/03/2012</t>
  </si>
  <si>
    <t>Circulaire 2011-02-DT du 18/03/2011</t>
  </si>
  <si>
    <t>Circulaire 2010-2-DT du 18/03/2010</t>
  </si>
  <si>
    <t>Circulaire 2008-4-DT du 14/03/2008</t>
  </si>
  <si>
    <t>Circulaire 2009-1-DT du 18/03/2009</t>
  </si>
  <si>
    <t>Circulaire 2007-1-DT du 14/03/2007</t>
  </si>
  <si>
    <t>Circulaire 2006-2-DRE du 19/05/2006</t>
  </si>
  <si>
    <t>L'arrêté d'agrément et d'extension du 24/02/1989 relatif à l'accord du 08/12/1988 rend la GMP obligatoire pour toutes les entreprises adhérentes au régime de retraite complémentaire des cadres.</t>
  </si>
  <si>
    <t>Cette garantie est prévue par la convention collective nationale du 14 mars 1947 (art. 6 et art. 36 de l'annexe I.).</t>
  </si>
  <si>
    <t>http://www.agirc-arrco.fr/fileadmin/agircarrco/documents/Doc_specif_page/Historique_valeur_du_point_salaire_de_reference.pdf</t>
  </si>
  <si>
    <t>Circulaires 2005-2-DT du 21/03/2005 et 2005-9-DRE du 09/12/2005</t>
  </si>
  <si>
    <t>Cotisation totale</t>
  </si>
  <si>
    <t>Les valeurs des paramètres pour les années 2005 et antérieures sont tirées de barèmes communiqués par l'AGIRC-ARRCO. Voir notamment le fichier disponible à l'adresse suivante:</t>
  </si>
  <si>
    <t>La répartition cotisation employeur/cotisation employé est la même que pour la cotisation AGIRC en tranche B (cf. feuille "AGIRC" du présent fichier).</t>
  </si>
  <si>
    <t>La GMP est une cotisation versée à titre éventuelle, dans le cas où la cotisation AGIRC sur la tranche B est inférieure à la cotisation forfaitaire fixée chaque année par l'AGIRC.</t>
  </si>
  <si>
    <t>Site de l'AGIRC-ARRCO; § V.2.1.2 du Guide réglementaire AGIRC et ARRCO.</t>
  </si>
  <si>
    <t>Les valeurs des paramètres pour les années 2005 et antérieures sont tirées de barèmes communiqués par l'AGIRC-ARRCO.</t>
  </si>
  <si>
    <t>La cotisation GMP est calculée comme la différence entre la cotisation forfaitaire et la cotisation AGIRC versée sur la tranche B.</t>
  </si>
  <si>
    <t>La cotisation forfaitaire est fixée de telle manière que lorsque le salaire est supérieur au salaire charnière, la cotisation sur tranche B permet d'atteindre les 120 points sans surcotisation.</t>
  </si>
  <si>
    <t>Circulaire 2014-2-DT du 20/03/2014</t>
  </si>
  <si>
    <t>Cotisation forfaitaire mensuelle (en euros)</t>
  </si>
  <si>
    <t>BSP n° 32 du 31/01/1996</t>
  </si>
  <si>
    <t>BSP n° 36 du 31/01/1997</t>
  </si>
  <si>
    <t>BSP n° 36 du 31/01/1997 et BSP n°40 du 31/01/1998</t>
  </si>
  <si>
    <t>BSP : en 1997, le taux est de 0,07% (0,045% employeur, 0,025% salarié) pour le taux contractuel de 14%. Elle est respectivement de 0,044% et 0,026% pour les taux contractuels de 15 et 16%</t>
  </si>
  <si>
    <t>BSP n°40 du 31/01/1998. Plus qu'un seul taux à partir de 1998.</t>
  </si>
  <si>
    <t>BSP n°44 du 31/01/1999</t>
  </si>
  <si>
    <t>BSP n° 48 du 31/01/2000</t>
  </si>
  <si>
    <t>BSP n° 44 du 31/01/1999</t>
  </si>
  <si>
    <t>BSP n° 40 du 31/01/1998 et BSP n° 44 du 31/01/1999</t>
  </si>
  <si>
    <t>CCN des Cadres du 14/03/1947, art. 6 (§2, F.)</t>
  </si>
  <si>
    <t>CCN des cadres du 14/03/1947, art. 2 de l'annexe III.</t>
  </si>
  <si>
    <t>Elle a été instaurée par les accords AGIRC du 25/04/1996.</t>
  </si>
  <si>
    <t>Applicable jusqu’au 31/12/2015.</t>
  </si>
  <si>
    <t>Circulaire AGIRC-ARRCO 2009-30- DRE du 16/12/2009</t>
  </si>
  <si>
    <t>Circulaire AGIRC-ARRCO 2009-1-DRE du 05/01/2009</t>
  </si>
  <si>
    <t>Accord Arrco-Agirc du 10/02/2001 (ch. III) et du 12/11/2003</t>
  </si>
  <si>
    <t>Circulaire AGIRC-ARRCO 2005-19-DRE du 13/12/2005</t>
  </si>
  <si>
    <t>Circulaire AGIRC-ARRCO 2007-27-DRE du 14/12/2007</t>
  </si>
  <si>
    <t>Circulaire AGIRC-ARRCO 2006-17-DRE du 18/12/2006</t>
  </si>
  <si>
    <t xml:space="preserve">La convention du 18/11/1966 et ses avenants successifs  (Avenants n° 1 du 3 janvier 1969, n° 2 du 9 juin 1969, n° 3 du 10 avril 1973, n° 4 du 21 décembre 1973) ont été étendus, </t>
  </si>
  <si>
    <t>Avenant n° 2 du 09/06/1969</t>
  </si>
  <si>
    <t>Le forfait annuel est dû pour les salaires en-dessous du PSS (tranche A).</t>
  </si>
  <si>
    <t>Le forfait annuel est dû pour les personnels présents au 31 mars de l'année; pour cette raison, la date d'effet reportée est fixée au 01/03 de chaque année civile.</t>
  </si>
  <si>
    <t>Avenant n° 5 du 17 novembre 1975 à la convention du 18/11/1966 agréé par l'arrêté du 16 février 1976 (JO 26/02/1976).</t>
  </si>
  <si>
    <t>En pratique cependant, l'AGIRC a calculé la cotisation comme un forfait plutôt que comme une cotisation proportionnelle au salaire sous plafond.</t>
  </si>
  <si>
    <r>
      <rPr>
        <sz val="11"/>
        <rFont val="Calibri"/>
        <family val="2"/>
        <scheme val="minor"/>
      </rPr>
      <t>Avenant A 56 du 05/02/1974;</t>
    </r>
    <r>
      <rPr>
        <sz val="11"/>
        <color indexed="8"/>
        <rFont val="Calibri"/>
        <family val="2"/>
        <scheme val="minor"/>
      </rPr>
      <t xml:space="preserve"> avenant n°5 du 17/11/1975</t>
    </r>
  </si>
  <si>
    <t>(confirmation avec le JO: valeur du point 4 chiffres après la virgule).</t>
  </si>
  <si>
    <t>Le Traitement Brut annuel est arrondi au centime, et le Traitement mensuel non arrondi et 2 chiffres après la virgule</t>
  </si>
  <si>
    <t>En 1982, le seuil correspond à l'indice nouveau majoré 248.</t>
  </si>
  <si>
    <t>Décret 2005-726 du 29/06/2005 </t>
  </si>
  <si>
    <t>Décret  2005-31 du 15/01/2005</t>
  </si>
  <si>
    <t>Décret 2002-1295 du 24/10/2002</t>
  </si>
  <si>
    <t>Décret  2002-203 du 14/02/2002</t>
  </si>
  <si>
    <t>Décret  2001-895 du 26/09/2001 </t>
  </si>
  <si>
    <t>Décret 95-167 du 17/02/1995 </t>
  </si>
  <si>
    <t>Décret 95-1099 du 9/10/1995</t>
  </si>
  <si>
    <t>Décret 97-141 du 13/02/1997</t>
  </si>
  <si>
    <t>Décret 97-877 du 25/09/1997 </t>
  </si>
  <si>
    <t>Décret 98-945 du 21/10/1998 </t>
  </si>
  <si>
    <t>Décret 99-208 du 17/03/1999</t>
  </si>
  <si>
    <t xml:space="preserve">Décret 2000-1154 du 29/11/2000 </t>
  </si>
  <si>
    <t>Décret 2001-370 du 25/04/2001 </t>
  </si>
  <si>
    <t>Décret 2005-1301 du 20/10/2005</t>
  </si>
  <si>
    <t>Décret  2003-1170 du 08/12/2003 </t>
  </si>
  <si>
    <t>Décret 99-943 du 12/11/1999</t>
  </si>
  <si>
    <t xml:space="preserve">Décret 99-941 du 10/06/1999 </t>
  </si>
  <si>
    <t>Décret 98-143 du 04/03/1998</t>
  </si>
  <si>
    <t>Décret 98-462 du 10/06/1998</t>
  </si>
  <si>
    <t xml:space="preserve">Décret 93-93 du 25/01/1993 </t>
  </si>
  <si>
    <t>Décret 92-993 du 18/09/1992</t>
  </si>
  <si>
    <t>Décret 92-107 du 30/01/1992</t>
  </si>
  <si>
    <t>Décret 90-1058 du 22/11/1990</t>
  </si>
  <si>
    <t>Décret 89-598 du 30/08/1989</t>
  </si>
  <si>
    <t>Décret 90-332 du 05/04/1990</t>
  </si>
  <si>
    <t>La date d'effet est le 1er avril 1990</t>
  </si>
  <si>
    <t>Décret 90-321 du 05/04/1990</t>
  </si>
  <si>
    <t>La date d'effet est bien le 1er janvier 1990</t>
  </si>
  <si>
    <t>Décret 91-1191 du 19/11/1991</t>
  </si>
  <si>
    <t>La date d'effet est bien le 1er août 1991</t>
  </si>
  <si>
    <t>La date d'effet est bien le 1er février 1992</t>
  </si>
  <si>
    <t>La date d'effet est bien le 1er novembre 1991</t>
  </si>
  <si>
    <t>Le seuil d'assujetissement correspond à l'indice majoré 302 (en 2012); indice 296 (Article R5423-52 du code du Travail).</t>
  </si>
  <si>
    <t>Pour les années plus récentes, la formule liant la valeur annuelle du point, l'indice majoré, le TB annuel et le seuil d'assujétissement a été utilisée pour obtenirla valeur du seuil.</t>
  </si>
  <si>
    <t>Le Fonds de solidarité pour l'emploi et la contribution le finançant ont été instaurés par la Loi 82-939 du 04/11/1982, art. 4 (publiée au JO le 05/11/1982).</t>
  </si>
  <si>
    <t>Les valeurs du seuil pour les années 1988 et antérieures sont issues de documents fournis par le FDS.</t>
  </si>
  <si>
    <t>Loi 99-1172 du 30/12/1999 (LF pour 2000)</t>
  </si>
  <si>
    <t>Loi 98-1266 du 30/12/1998 (LF pour 1999)</t>
  </si>
  <si>
    <t>Loi 97-1269 du 30/12/1997 (LF pour 1998)</t>
  </si>
  <si>
    <t>Loi 78-1239 du 29/12/1978 (LF pour 1979)</t>
  </si>
  <si>
    <t>Loi 93-1352 du 30/12/1993, art. 2 (LF pour 1994)</t>
  </si>
  <si>
    <t>Loi 2000-1352 du 30/12/2000 (LF pour 2001)</t>
  </si>
  <si>
    <t>Décret 2013-265 du 28/03/2013; Loi 2012-1404 du 17/12/2012 (LFSS pour 2013)</t>
  </si>
  <si>
    <t>Références législatives ou BOI</t>
  </si>
  <si>
    <t>Selon une disposition figurant dans la Loi 78-1239 du 29/12/1978, les plafonds de la taxe sur les salaires sont réévalués chaque année sur la base de la première tranche de l'IR, par décret du Conseil d'Etat.</t>
  </si>
  <si>
    <t>Loi 90-86 du 23/01/1990, art. 1</t>
  </si>
  <si>
    <t>Arrêté du 01/10/1976</t>
  </si>
  <si>
    <t>Les taux ici sont ceux des bureaux indépendants et sièges sociaux; ils sont considérés comme des établissements distincts et
sont par suite justiciables des règles générales de tarification</t>
  </si>
  <si>
    <t>Voir la nomenclature des risques établie par l'arrêté du 17 octobre 1995 et modifié par l'arrêté du 29 novembre 2013.</t>
  </si>
  <si>
    <t>Le décret 85-1353 du 17/12/1985 (JO du 21/12/1985) a créé l'article L242-5 du CSS qui régit les dispositions relatives à la cotisation due au titre des AT-MP.</t>
  </si>
  <si>
    <t>puis par décret (depuis la Loi 94-637 du 25/07/1994, art. 10 (JO du 27/07/1994)).</t>
  </si>
  <si>
    <t>L'art. L242-5 du CSS prévoit que les règles de calcul des taux soient fixées par arrêté ministériel (jusqu'en 1994)</t>
  </si>
  <si>
    <t>Les règles de tarification en matière d'AT-MP étaient initialement fixées par l'arrêté du 01/10/1976.</t>
  </si>
  <si>
    <t>La tarification des risques accidents du travail et maladies professionnelles (AT-MP) est complexe: il existe un taux propre à chaque entreprise, variant avec la taille et les risques d'AT-MP de l'entreprise.</t>
  </si>
  <si>
    <t xml:space="preserve">La tarification dépend notamment de la taille de l'entreprise: </t>
  </si>
  <si>
    <t>Le taux applicable à chaque entreprise une année donnée est notifié par la CNAM-TS de la région (ou la CRAM pour les entreprises situées en Ile-de-France).</t>
  </si>
  <si>
    <t>Depuis le 01/01/2012, une nouvelle tarification des taux AT-MP a été instaurée.</t>
  </si>
  <si>
    <t>Moins de 20 salariés: tarification collective</t>
  </si>
  <si>
    <t>Entre 20 et 149 salariés: tarification mixte</t>
  </si>
  <si>
    <t>Plus de 149 salariés: tarification individuelle réelle</t>
  </si>
  <si>
    <t>Contribution</t>
  </si>
  <si>
    <t>Loi 73-1150 du 27/12/1973 (LF pour 1974), art. 31</t>
  </si>
  <si>
    <t>Loi 78-653 du 22/06/1978 (LFR pour 1978), art. 3</t>
  </si>
  <si>
    <t>Contrats et périodes de professionnalisation et DIF</t>
  </si>
  <si>
    <t>Congés de formation</t>
  </si>
  <si>
    <t>Les dispositions applicables à cette catégorie d'employeurs se trouvent à l'art. 235 ter KA du CGI, qui reproduit l'art. L 952-1 du Code du travail.</t>
  </si>
  <si>
    <t>Depuis la loi 91-1405 du 31/12/1991, art. 1 (JO du 04/01/1992), les dispositions applicables à cette catégorie d'employeurs se trouvent</t>
  </si>
  <si>
    <t>à l'art. 235 ter D du CGI.</t>
  </si>
  <si>
    <t>20 salariés et plus</t>
  </si>
  <si>
    <t>par raport aux entreprises de 20 salariés et plus (-0,55 points de pourcentage).</t>
  </si>
  <si>
    <t>Loi 93-121 du 27/01/1993 , art. 92; Loi 92-675 du 17/07/1992, art. 2</t>
  </si>
  <si>
    <t>30/01/1993; 19/07/1992</t>
  </si>
  <si>
    <t xml:space="preserve">Loi 90-579 du 04/07/1990, art. 14 </t>
  </si>
  <si>
    <t>Loi 84-130 du 24/02/1984, art. 29</t>
  </si>
  <si>
    <t>Une incertitude subsiste sur la date d'entrée en vigueur (1er janvier 1984 ou 1er janvier 1985?).</t>
  </si>
  <si>
    <t>Loi 90-613 du 12/07/1990, art. 25</t>
  </si>
  <si>
    <t>Cette loi instaure la contribution de 1% sur les salaires des employés en CDD; elle s'applique aux contrats conclus après l'entrée en vigueur de la loi.</t>
  </si>
  <si>
    <t>Ordonnance 2005-895 du 02/08/2005, art. 3.II, et Loi 2004-391 du 04/05/2004, art. 18</t>
  </si>
  <si>
    <t>03/08/2005; 05/05/2004</t>
  </si>
  <si>
    <r>
      <t xml:space="preserve">Source: </t>
    </r>
    <r>
      <rPr>
        <i/>
        <sz val="11"/>
        <color indexed="8"/>
        <rFont val="Calibri"/>
        <family val="2"/>
        <scheme val="minor"/>
      </rPr>
      <t>Mémento pratique Social</t>
    </r>
    <r>
      <rPr>
        <sz val="11"/>
        <color indexed="8"/>
        <rFont val="Calibri"/>
        <family val="2"/>
        <scheme val="minor"/>
      </rPr>
      <t xml:space="preserve"> 2004, ed. Francis Lefèbvre. Référence législative manquante.</t>
    </r>
  </si>
  <si>
    <t>Contribution sur contrats d'insertion en alternance</t>
  </si>
  <si>
    <t>10 salariés ou plus</t>
  </si>
  <si>
    <t xml:space="preserve">Moins de 10 salariés </t>
  </si>
  <si>
    <t>Toute entreprise</t>
  </si>
  <si>
    <r>
      <t xml:space="preserve">Source: </t>
    </r>
    <r>
      <rPr>
        <i/>
        <sz val="11"/>
        <color indexed="8"/>
        <rFont val="Calibri"/>
        <family val="2"/>
        <scheme val="minor"/>
      </rPr>
      <t>Mémentos pratiques Social</t>
    </r>
    <r>
      <rPr>
        <sz val="11"/>
        <color indexed="8"/>
        <rFont val="Calibri"/>
        <family val="2"/>
        <scheme val="minor"/>
      </rPr>
      <t xml:space="preserve"> 2008 à 2013, ed. Francis Lefèbvre. Référence législative manquante.</t>
    </r>
  </si>
  <si>
    <r>
      <t xml:space="preserve">Source: </t>
    </r>
    <r>
      <rPr>
        <i/>
        <sz val="11"/>
        <color indexed="8"/>
        <rFont val="Calibri"/>
        <family val="2"/>
        <scheme val="minor"/>
      </rPr>
      <t>Mémento pratique Social</t>
    </r>
    <r>
      <rPr>
        <sz val="11"/>
        <color indexed="8"/>
        <rFont val="Calibri"/>
        <family val="2"/>
        <scheme val="minor"/>
      </rPr>
      <t xml:space="preserve"> 1976, ed. Francis Lefèbvre. Référence législative manquante.</t>
    </r>
  </si>
  <si>
    <t>La date d'effet des deux textes est le 1er janvier 2005</t>
  </si>
  <si>
    <t>Arrêté du 22/12/2008 du Min. des affaires sociales et de la santé</t>
  </si>
  <si>
    <t>La date du passage du taux de 1,0 à 1,1% doit être vérifiée.</t>
  </si>
  <si>
    <t>au sein de sa participation au financement de la formation professionnelle continue, aux différents types d'actions de formation.</t>
  </si>
  <si>
    <t>Références législatives historiques sur la participation au développement de la formation professionnelle continue:</t>
  </si>
  <si>
    <r>
      <t xml:space="preserve">ne sont </t>
    </r>
    <r>
      <rPr>
        <u/>
        <sz val="11"/>
        <color indexed="8"/>
        <rFont val="Calibri"/>
        <family val="2"/>
        <scheme val="minor"/>
      </rPr>
      <t xml:space="preserve">pas dues en plus </t>
    </r>
    <r>
      <rPr>
        <sz val="11"/>
        <color indexed="8"/>
        <rFont val="Calibri"/>
        <family val="2"/>
        <scheme val="minor"/>
      </rPr>
      <t>de la contribution présentée dans les colonnes B à D : il s'agit du pourcentage que l'employeur doit consacrer</t>
    </r>
  </si>
  <si>
    <t>CGI, art. 224 et s. et art. 140 A et s. de l'annexe I</t>
  </si>
  <si>
    <t>En 1978, création d'une cotisation supplémentaire de 0,2% pour financer la formation en alternance (référence législative manquante)</t>
  </si>
  <si>
    <t>La Loi 71-578 ramène le taux de la taxe d'apprentissage de 0,60% à 0,50%</t>
  </si>
  <si>
    <t>Le décret précise que les lois de 1971 sur l'apprentissage entreront en vigueur en Alsace-Moselle en 1973. Toutefois, le décret d'application 72-280 du 12 avril 1972 (art. 58) qui devait préciser le taux de la taxe applicable est introuvable sur Légifrance.</t>
  </si>
  <si>
    <t>Décret 72-1208 du 27/12/1972</t>
  </si>
  <si>
    <t>Loi 2009-1437 du 24/11/2009, art. 27</t>
  </si>
  <si>
    <t>Loi 2011-900 du 29/07/2011 (LFR pour 2011)</t>
  </si>
  <si>
    <t>Loi 2004-1484 du 30/12/2005 (LF pour 2005), art. 37</t>
  </si>
  <si>
    <t>Instauration d'une contribution additionnelle, la CDA</t>
  </si>
  <si>
    <t>Loi 80-30 du 18/01/80 (LF pour 1980), art. 21</t>
  </si>
  <si>
    <t>Loi 78-1239 du 29/12/1978</t>
  </si>
  <si>
    <t>Loi 78-653 du 22/06/1978 (LFR pour 1978)</t>
  </si>
  <si>
    <t>Elle a été maintenue par la LFR pour 1978.</t>
  </si>
  <si>
    <t>Cotisation exceptionnelle supplémentaire de 0,1% des salaires de 1977, reconduite en 1978, 1979, 1980, 1981 et 1982. La loi 82-1126 donne un caractère permanent à cette cotisation (art. 27)</t>
  </si>
  <si>
    <t>Cette loi supprime la cotisation supplémentaire de 0,1%, instaurée de façon exceptionnelle en 1977 et rendu permanente en 1983.</t>
  </si>
  <si>
    <t xml:space="preserve">Décret 2008-244 du 07/03/2008 </t>
  </si>
  <si>
    <t xml:space="preserve">Décret 97-222 du 1997-03-13 art. 2 I, II </t>
  </si>
  <si>
    <t xml:space="preserve">Loi 2009-1646 du 24/12/2009 (LFSS pour 2010), art. 16 </t>
  </si>
  <si>
    <t>Loi 2010-1594 du 20/12/2010 (LFSS pour 2011), art. 16 et 19</t>
  </si>
  <si>
    <t>art. L 137-13 et art. L 137-14 du CSS, créé par la Loi n°2007-1786 du 19/12/2007 (LFSS pour 2008), art. 13</t>
  </si>
  <si>
    <t>Loi 2012-958 du 16/08/2012  (LFR pour 2012), art. 31</t>
  </si>
  <si>
    <t>Loi 2010-1594 du 20/12/2010 (LFSS pour 2011), art. 11</t>
  </si>
  <si>
    <t>Loi 2012-958 du 16/08/2012(LFR pour 2012), art. 33</t>
  </si>
  <si>
    <t>Ces versements ne sont pas soumis non plus au forfait social; mais depuis 2004, ils sont soumises à une contribution spéciale à charge de l'employeur.</t>
  </si>
  <si>
    <t>L'employeur peut choisir l'assiette (et le taux applicable) au moment de la mise en place du régime:</t>
  </si>
  <si>
    <t>Loi 2013-1278 du 29/12/2013 (LF pour 2014), art. 15</t>
  </si>
  <si>
    <t xml:space="preserve">Note: </t>
  </si>
  <si>
    <t>Cette taxe correspond à la nouvelle version de la "taxe à 75%" proposée par F. Hollande durant la campagne présidentielle.</t>
  </si>
  <si>
    <t>La TEHR a vocation a être temporaire (prélevée seulement sur les rémunérations versées en 2013 et 2014).</t>
  </si>
  <si>
    <t>Il s'agit des montants bruts de rémunération individuelle. Voir art. 15(II.) de la Loi 2013-1278</t>
  </si>
  <si>
    <t>Entre 2011 et 2012, le taux réduit s'appliquait sur les attributions d'actions dont la valeur annuelle par salarié est inférieure à la moitié du plafond annuel mentionné à l'article L. 241-3.</t>
  </si>
  <si>
    <t>La contribution salariale est recouvrée par les Impôts. Assiette définie aux art. 80 bis et 80 quaterdecies du CGI.</t>
  </si>
  <si>
    <t>La contribution patronale est recouvrée par les Urssaf. Assiette définie à l'art. 137-13 du CSS.</t>
  </si>
  <si>
    <t>En pratique, la contribution est exigible le mois suivant la date de la décision d’attribution des options ou des actions.</t>
  </si>
  <si>
    <t>Décret 2012-1551 du 28/12/2012, art. 2</t>
  </si>
  <si>
    <t>Décret 2007-50 du 11/01/2007, art. 1</t>
  </si>
  <si>
    <t>Décret 2004-1230 du 17/1/2004, art. 1 (V)</t>
  </si>
  <si>
    <t xml:space="preserve">Décret 2000-1285 du 26/12/2000, art. 1; Décret 2000-507 du 8/06/2000, art. 1 </t>
  </si>
  <si>
    <t>Décret 97-1252 du 29/12/1997, art. 3</t>
  </si>
  <si>
    <t xml:space="preserve">Décret 96-1167 du 26/12/1996, art. 3 </t>
  </si>
  <si>
    <t>Décret 95-337 du 30/03/1995, art. 1</t>
  </si>
  <si>
    <t>Décret 92-295 du 30/03/1992, art. 1</t>
  </si>
  <si>
    <t>Décret 91-745 du 31/07/1991, art. 1</t>
  </si>
  <si>
    <t xml:space="preserve">Décret 85-1354 du 17/12/1985, art. 1 </t>
  </si>
  <si>
    <t xml:space="preserve">Décret 85-852 du 09/08/1985, art. 2 </t>
  </si>
  <si>
    <t xml:space="preserve">Décret 84-817 du 03/09/1984, art. 1 </t>
  </si>
  <si>
    <t>Décret 75-710 du 07/08/1975</t>
  </si>
  <si>
    <t xml:space="preserve">Décret 95-556 du 06/05/1995 </t>
  </si>
  <si>
    <t>Décret 89-143 du 03/03/1989, art. 3</t>
  </si>
  <si>
    <t>Décret 88-913 du 05/09/1988, art. 1</t>
  </si>
  <si>
    <t xml:space="preserve">Décret 87-483 du 01/07/1987 </t>
  </si>
  <si>
    <t>Sous 5 PSS: supplément pour les artisans, versé au titre des indemnités journalières (IJ)</t>
  </si>
  <si>
    <t xml:space="preserve">  la taxe d'apprentissage et la CDA sont payées par toutes les entreprises assujetties à l'IR ou à l'IS; celles employant des apprentis en sont exonérées.</t>
  </si>
  <si>
    <t xml:space="preserve">  la CSA est due par les entreprises qui emploient moins d'un nombre-cible de "jeunes" et de travailleurs en alternance.</t>
  </si>
  <si>
    <t xml:space="preserve">  Le taux de CSA applicable varie à la fois avec la taille de l'entreprise et avec le pourcentage de salariés en alternance dans l'effectif annuel moyen de l'entreprise.</t>
  </si>
  <si>
    <t xml:space="preserve">     0,05 %  (0,026 % en Alsace-Moselle) si le nombre de salariés titulaires d’un contrat de professionnalisation ou d’apprentissage et de jeunes accomplissant un VIE ou bénéficiant d’une CIFRE est compris entre 3 et 4 % de l’effectif annuel moyen ;</t>
  </si>
  <si>
    <t xml:space="preserve">     0,1 % (0,052 % en Alsace-Moselle) si le nombre de salariés et de jeunes appartenant aux catégories susvisées est compris entre 1 et 3 % de l’effectif annuel moyen ;</t>
  </si>
  <si>
    <t xml:space="preserve">     0,2 % (0,104 % en Alsace-Moselle) si le nombre de salariés et de jeunes appartenant aux catégories susvisées est inférieur à 1 % de l’effectif annuel moyen (ce taux est porté à 0,3 % - 0,156 % en Alsace-Moselle – pour les entreprises de plus de 2000 salariés).</t>
  </si>
  <si>
    <t xml:space="preserve">     Ces taux sont de:</t>
  </si>
  <si>
    <t>Le VT est instauré uniquement pour Paris, le 92 et le 94.</t>
  </si>
  <si>
    <t>Loi 92-1376 du 30/12/1992 (LF pour 1993), art. 115</t>
  </si>
  <si>
    <t xml:space="preserve">Evolution progressive en Essonne et Val d'Oise (objectif de 1,80% en juillet 2015) </t>
  </si>
  <si>
    <t xml:space="preserve">Lettre Circulaire ACOSS n° 2013 - 0000046 du 30/05/2013 </t>
  </si>
  <si>
    <t>Loi 73-640 du 11/07/1973, art. 1; décret 74-66 du 29/01/1974</t>
  </si>
  <si>
    <t>12/07/1973; 30/01/1974</t>
  </si>
  <si>
    <t xml:space="preserve">La loi 73-640 autorise les communes de plus de 300 000 habitants à instaurer un VT, dont le taux (au maximum de 1,5%) sera fixé par décret. </t>
  </si>
  <si>
    <t xml:space="preserve">Le décret 74-933 abaisse le seuil à 10 000 habitants. </t>
  </si>
  <si>
    <t>Décret 74-933 du 07/11/1974</t>
  </si>
  <si>
    <t xml:space="preserve">Les taux pour les zones autres que le 91, le 93 et le 94 pour 2015 ne sont pas encore connus. </t>
  </si>
  <si>
    <t>Celui que nous avons reporté correspond au taux maximal applicable aux agglomérations de plus de 100 000 habitants.</t>
  </si>
  <si>
    <t>Elle est identique à l'assiette des cotisations sociales (Loi 73-640 du 11/07/1973, art. 2).</t>
  </si>
  <si>
    <t>Décret 2005-1657 du 26/12/2005, art. 1</t>
  </si>
  <si>
    <t xml:space="preserve">Notes: </t>
  </si>
  <si>
    <t>Loi 2012-958 du 16/08/2012, art. 38</t>
  </si>
  <si>
    <t xml:space="preserve">Loi 2006-1771 du 30/12/2006, art. 127 (V) </t>
  </si>
  <si>
    <t xml:space="preserve">Loi 91-1405 du 31/12/1991, art. 32 </t>
  </si>
  <si>
    <t>Depuis 2005, les commerçants et industriels paient un supplément de 0,9% si leur conjoint a le statut de conjoint collaborateur.</t>
  </si>
  <si>
    <t>CGI pour artisans (article 1601B).</t>
  </si>
  <si>
    <t>Code du travail pour les commerçants (article L953-1).</t>
  </si>
  <si>
    <t>A compter du 1er janvier 2012, le taux de la retenue sur le NBI est le même que le taux de la retenue sur le traitement.</t>
  </si>
  <si>
    <t>Décret 2013-1290 du 27/12/2013, art. 3 et 8</t>
  </si>
  <si>
    <t xml:space="preserve">     affiliés à la Caisse nationales de retraites des agents des collectivités locales (CNRACL). </t>
  </si>
  <si>
    <t xml:space="preserve">     l'art. 6 de la loi 69-1137 du 20/12/1969 (LF pour 1970) pour la « couverture » accident de travail des agents permanents des collectivités locales et de leurs établissements publics, </t>
  </si>
  <si>
    <r>
      <rPr>
        <b/>
        <sz val="11"/>
        <color theme="1"/>
        <rFont val="Calibri"/>
        <family val="2"/>
        <scheme val="minor"/>
      </rPr>
      <t>ATIACL</t>
    </r>
    <r>
      <rPr>
        <sz val="11"/>
        <color theme="1"/>
        <rFont val="Calibri"/>
        <family val="2"/>
        <scheme val="minor"/>
      </rPr>
      <t xml:space="preserve">: Allocation temporaire d’invalidité, créée, à titre facultatif en 1961 (art. 6 de  la Loi 61-1393 du 20/12/1961 (LF pour 1962)), puis, à titre obligatoire, en 1969, par </t>
    </r>
  </si>
  <si>
    <r>
      <rPr>
        <b/>
        <sz val="11"/>
        <color theme="1"/>
        <rFont val="Calibri"/>
        <family val="2"/>
        <scheme val="minor"/>
      </rPr>
      <t>FCCPA</t>
    </r>
    <r>
      <rPr>
        <sz val="11"/>
        <color theme="1"/>
        <rFont val="Calibri"/>
        <family val="2"/>
        <scheme val="minor"/>
      </rPr>
      <t>: Fonds de compensation de la cessation progressive d'activité (ordonnance n°82-298 du 31 mars 1982); plus de cotisation depuis le 01/01/2011</t>
    </r>
  </si>
  <si>
    <r>
      <rPr>
        <b/>
        <sz val="11"/>
        <color theme="1"/>
        <rFont val="Calibri"/>
        <family val="2"/>
        <scheme val="minor"/>
      </rPr>
      <t>NBI</t>
    </r>
    <r>
      <rPr>
        <sz val="11"/>
        <color theme="1"/>
        <rFont val="Calibri"/>
        <family val="2"/>
        <scheme val="minor"/>
      </rPr>
      <t>: Nouvelle Bonification Indiciaire.</t>
    </r>
  </si>
  <si>
    <r>
      <rPr>
        <b/>
        <sz val="11"/>
        <color theme="1"/>
        <rFont val="Calibri"/>
        <family val="2"/>
        <scheme val="minor"/>
      </rPr>
      <t>FEH</t>
    </r>
    <r>
      <rPr>
        <sz val="11"/>
        <color theme="1"/>
        <rFont val="Calibri"/>
        <family val="2"/>
        <scheme val="minor"/>
      </rPr>
      <t>: Fonds pour l'emploi hospitalier prend en charge les surcoûts liés à l'octroi de temps partiels et de congés de formation professionnelle dans la FPH.</t>
    </r>
  </si>
  <si>
    <t xml:space="preserve"> Décret 2002-160 du 07/02/2002</t>
  </si>
  <si>
    <t>Même taux que le régime général</t>
  </si>
  <si>
    <t>Taux propres à la FP (voir feuilles "MMID-Etat et MMID-CL")</t>
  </si>
  <si>
    <t>Taux propres à la FP (voir feuille "RP", "RAFP" et CNRACL")</t>
  </si>
  <si>
    <t xml:space="preserve">Ensemble des rémunérations soumises à CSG mais non soumises à la cotisation vieillesse du régime de base, </t>
  </si>
  <si>
    <t>Cotisations au régime de Retraite additionnelle de la fonction publique (RAFP)</t>
  </si>
  <si>
    <t>Pour 2012 et au-delà: le site de la Caisse des Dépôts (https://www.cdc.retraites.fr/portail/spip.php?page=article&amp;id_article=5293&amp;cible=_employeur) a été utilisé.</t>
  </si>
  <si>
    <t>Ordonnance 45-993 du 17/05/1945</t>
  </si>
  <si>
    <t>Loi 83-1179 du 29/12/1983 (LF 1984), art. 33</t>
  </si>
  <si>
    <t>Le RAFP est un régime obligatoire à points permettant aux fonctionnaires d'acquérir une retraite additionnelle.</t>
  </si>
  <si>
    <t>Le taux de cotisation employeur est devenu explicite en 2006 dans le cadre de la LOLF.</t>
  </si>
  <si>
    <t>Taux propres à la FP (voir feuilles "CI" et "CNRACL")</t>
  </si>
  <si>
    <t xml:space="preserve">Max[Tous revenus - (traitement indiciaire + NBI),20% traitement] </t>
  </si>
  <si>
    <t>Rémunération nette = Tous revenus - cotisations salariales de Sécurité sociale (retraite) SI traitement &gt; indice 302</t>
  </si>
  <si>
    <t>La Retenue pour pension est la contribution versée par les titulaires de la Fonction publique d'Etat pour financer leurs prestations de retraite.</t>
  </si>
  <si>
    <t>Ce tableau reporte les taux de la contribution de l'Etat sur les traitements de ses agents civils et militaires destinée au financement de leurs pensions de retraite de base,</t>
  </si>
  <si>
    <t>ainsi que les allocations temporaires qui leurs sont versées en cas d'invalidité (ATI).</t>
  </si>
  <si>
    <t xml:space="preserve">L'IRCANTEC est le régime de retraite complémentaire des non-titulaires de la fonction publique. </t>
  </si>
  <si>
    <t>Les non-titulaires versent leurs cotisations pour leurs avantages de retraite de base au régime général (voir feuille "CNAV").</t>
  </si>
  <si>
    <t>L'IRCANTEC remplace deux institutions de retraite complémentaire: IPACTE et l'IGRANTE. Références législatives relatives à ces deux régimes:</t>
  </si>
  <si>
    <t>Le même taux que dans la FPE (voir feuille "RP") a été appliqué entre 1947 et 1983.</t>
  </si>
  <si>
    <t>En 1981, le taux MMID a été changé en milieu de mois: le décret 81-1013 précise que la date d'application est la date de publication au JO, soit le 14/11/1981.</t>
  </si>
  <si>
    <t>Date d'effet: voir la note</t>
  </si>
  <si>
    <t>Loi de finances 1975 (Loi 74-1129 du 30/12/74, JO 31/12/1974)</t>
  </si>
  <si>
    <t>Notes sur la tarification AT-MP :</t>
  </si>
  <si>
    <t xml:space="preserve">Le taux de 0,24% est passé à 0,17%, avec ajout d'un droit additionnel à la taxe pour frais de chambre de métiers à 0,12% </t>
  </si>
  <si>
    <t>Tous indépendants</t>
  </si>
  <si>
    <t>La Loi 2013-1203 du 23/12/2013 (LFSS pour 2014, Jo du 24/12/2013) a instauré une contribution déplafonnée.</t>
  </si>
  <si>
    <t>Décret 2012-847 du 02/07/2012, art. 5; décret 2013-1290 du 27/12/2013</t>
  </si>
  <si>
    <t>03/07/2012; 31/12/2013</t>
  </si>
  <si>
    <t>Jusqu'en 2013, le taux est égal au total des taux de cotisation vieillesse du régime général (employeur et salarié, plafonnés et déplafonnés).</t>
  </si>
  <si>
    <t>Artisans-industriels-commerçants</t>
  </si>
  <si>
    <t>Depuis le 1er janvier 2013, le taux de cotisations est unifié pour les différentes catégories d'independants.</t>
  </si>
  <si>
    <t>Décret 2013-1290 du 27/12/2013, art. 8</t>
  </si>
  <si>
    <t>Sous plafond RCI</t>
  </si>
  <si>
    <t>Entre 1 et 4 plafond RCI</t>
  </si>
  <si>
    <t>Montant du plafond RCI</t>
  </si>
  <si>
    <t>Elles sont restées faculatives pour les industriels-commerçants jusqu'en 2004.</t>
  </si>
  <si>
    <t>Décret 2012-443 du 3/04/2012 ; Circulaire RSI 2013-004 du 17/01/2013</t>
  </si>
  <si>
    <t>Le "plafond RCI" était égal au PSS en 2013, puis sera revalorisé au rythme de l'évolution du revenu de référence.</t>
  </si>
  <si>
    <t>Toutefois l'harmonisation s'est faite progressivement.</t>
  </si>
  <si>
    <r>
      <rPr>
        <b/>
        <sz val="11"/>
        <color theme="1"/>
        <rFont val="Calibri"/>
        <family val="2"/>
        <scheme val="minor"/>
      </rPr>
      <t>Architectes, agréés en architecture, ingénieurs, techniciens, géomètres, experts et conseils</t>
    </r>
    <r>
      <rPr>
        <sz val="11"/>
        <color theme="1"/>
        <rFont val="Calibri"/>
        <family val="2"/>
        <scheme val="minor"/>
      </rPr>
      <t xml:space="preserve"> paient une cotisation uniquement forfaitaire au titre de leur retraite complémentaire, qui dépend du revenu (plusieurs tranches)</t>
    </r>
  </si>
  <si>
    <r>
      <rPr>
        <b/>
        <sz val="11"/>
        <color theme="1"/>
        <rFont val="Calibri"/>
        <family val="2"/>
        <scheme val="minor"/>
      </rPr>
      <t>Officiers ministériels, officiers publics et des compagnies judiciaires</t>
    </r>
    <r>
      <rPr>
        <sz val="11"/>
        <color theme="1"/>
        <rFont val="Calibri"/>
        <family val="2"/>
        <scheme val="minor"/>
      </rPr>
      <t>: cotisation forfaitaire au titre de la retraite complémentaire et de l'invalidité décès</t>
    </r>
  </si>
  <si>
    <r>
      <rPr>
        <b/>
        <sz val="11"/>
        <color theme="1"/>
        <rFont val="Calibri"/>
        <family val="2"/>
        <scheme val="minor"/>
      </rPr>
      <t>Experts comptables</t>
    </r>
    <r>
      <rPr>
        <sz val="11"/>
        <color theme="1"/>
        <rFont val="Calibri"/>
        <family val="2"/>
        <scheme val="minor"/>
      </rPr>
      <t xml:space="preserve"> paient une cotisation uniquement forfaitaire au titre de leur retraite complémentaire, qui dépend du revenu (plusieurs tranches)</t>
    </r>
  </si>
  <si>
    <r>
      <rPr>
        <b/>
        <sz val="11"/>
        <color theme="1"/>
        <rFont val="Calibri"/>
        <family val="2"/>
        <scheme val="minor"/>
      </rPr>
      <t>Vétérinaires</t>
    </r>
    <r>
      <rPr>
        <sz val="11"/>
        <color theme="1"/>
        <rFont val="Calibri"/>
        <family val="2"/>
        <scheme val="minor"/>
      </rPr>
      <t xml:space="preserve"> : cotisation forfaitaire au titre de la retraite complémentaire et au titre de l'invalidité-décès</t>
    </r>
  </si>
  <si>
    <r>
      <rPr>
        <b/>
        <sz val="11"/>
        <color theme="1"/>
        <rFont val="Calibri"/>
        <family val="2"/>
        <scheme val="minor"/>
      </rPr>
      <t>Chirurgiens dentistes et sages femmes</t>
    </r>
    <r>
      <rPr>
        <sz val="11"/>
        <color theme="1"/>
        <rFont val="Calibri"/>
        <family val="2"/>
        <scheme val="minor"/>
      </rPr>
      <t>: une cotisation forfaitaire supplémentaire est due. Rattachement des sages femmes aux chirurgiens dentistes depuis le 01/01/2009</t>
    </r>
  </si>
  <si>
    <r>
      <rPr>
        <b/>
        <sz val="11"/>
        <color theme="1"/>
        <rFont val="Calibri"/>
        <family val="2"/>
        <scheme val="minor"/>
      </rPr>
      <t>Pharmaciens</t>
    </r>
    <r>
      <rPr>
        <u/>
        <sz val="11"/>
        <color theme="1"/>
        <rFont val="Calibri"/>
        <family val="2"/>
        <scheme val="minor"/>
      </rPr>
      <t>:</t>
    </r>
    <r>
      <rPr>
        <sz val="11"/>
        <color theme="1"/>
        <rFont val="Calibri"/>
        <family val="2"/>
        <scheme val="minor"/>
      </rPr>
      <t xml:space="preserve"> cotisation forfaitaire pour le régime complémentaire et pour le régime invalidité-décès, et cotisation forfaitaire supplémentaire pour le régime supplémentaire ASV (concernant la cotisation proportionnelle, la motié des 0,30% est versée par l'Assurance maladie)</t>
    </r>
  </si>
  <si>
    <r>
      <rPr>
        <b/>
        <sz val="11"/>
        <color theme="1"/>
        <rFont val="Calibri"/>
        <family val="2"/>
        <scheme val="minor"/>
      </rPr>
      <t>Médecins</t>
    </r>
    <r>
      <rPr>
        <sz val="11"/>
        <color theme="1"/>
        <rFont val="Calibri"/>
        <family val="2"/>
        <scheme val="minor"/>
      </rPr>
      <t>: cotisation invalidité-décès forfaitaire, et pour le régime supplémentaire, cotisation forfaitaire supplémentaire, et 2/3 du taux est pris en charge par l'assurance maladie pour les médecins de secteur 1. Avant le 01/01/2011, le plafond utilisé n'était pas 3,5PSS mais une somme fixée annuellement</t>
    </r>
  </si>
  <si>
    <t>L'affiliation à un régime supplémentaire d'ASV est également obligatoire pour les sages-femmes conventionnés, depuis 1984.</t>
  </si>
  <si>
    <t>(1) La Caisse nationale d'assurance vieillesse des professions libérales (CNAVPL) comprend 10 sections professionnelles gérant différents régimes:</t>
  </si>
  <si>
    <t>(2) L'ASV (allocations supplémentaires vieillesse) devient obligatoire pour les médecins conventionnés en juillet 1972 (décret 72-968 du 27/10/1972). Créé à la base pour compenser la fixation des honoraires de médecins par l'Etat, et les encourager à être conventionnés.</t>
  </si>
  <si>
    <t>Le taux de la cotisation dépend du forfait accouchement simple en vigueur.</t>
  </si>
  <si>
    <t>(3) Loi 2005-1579 du 19/12/2005: introduit principe de la cotisation d'ajustement proportionnelle pour financer l'ASV, ensuite appliquée par décret dans les différentes sections professionnelles</t>
  </si>
  <si>
    <t>Existence de 3 sections, A, U et B, la B étant financée par une cotisation forfaitaire dépendant de la classe du notaire. Régime spécial à Colmar et Metz instituté par Décret 51-310 du 03/03/1951. Le taux indiqué correspond au maximum du taux supplémentaire décidé chaque année par conseil d'administration de la section professionnelle d'allocation vieillesse des notaires</t>
  </si>
  <si>
    <r>
      <rPr>
        <b/>
        <sz val="11"/>
        <color theme="1"/>
        <rFont val="Calibri"/>
        <family val="2"/>
        <scheme val="minor"/>
      </rPr>
      <t>Agents généraux d'assurance</t>
    </r>
    <r>
      <rPr>
        <sz val="11"/>
        <color theme="1"/>
        <rFont val="Calibri"/>
        <family val="2"/>
        <scheme val="minor"/>
      </rPr>
      <t>: Assiette limitée par une valeur plancher (fixée chaque année) et une valeur plafond (égale à 10*plancher de janvier 1998 à décembre 2001, puis 12*plancher de janvier 2002 à 2012, puis fixée annuellement . Exemple: égal à 437634€ en 2013.</t>
    </r>
  </si>
  <si>
    <r>
      <rPr>
        <b/>
        <sz val="11"/>
        <color theme="1"/>
        <rFont val="Calibri"/>
        <family val="2"/>
        <scheme val="minor"/>
      </rPr>
      <t>Infirmiers, masseurs-kiné, orthophonistes, orthoptistes</t>
    </r>
    <r>
      <rPr>
        <u/>
        <sz val="11"/>
        <color theme="1"/>
        <rFont val="Calibri"/>
        <family val="2"/>
        <scheme val="minor"/>
      </rPr>
      <t xml:space="preserve"> </t>
    </r>
    <r>
      <rPr>
        <sz val="11"/>
        <color theme="1"/>
        <rFont val="Calibri"/>
        <family val="2"/>
        <scheme val="minor"/>
      </rPr>
      <t>(=auxiliaires médicaux): seuils fixés chaque année (en 2013 = 25 246 € - 144 046 €), et l'Assurance maladie prend en charge 60% de la cotisation due au titre du régime supplémentaire (0,24%).</t>
    </r>
  </si>
  <si>
    <r>
      <rPr>
        <b/>
        <sz val="11"/>
        <color theme="1"/>
        <rFont val="Calibri"/>
        <family val="2"/>
        <scheme val="minor"/>
      </rPr>
      <t>Notaires</t>
    </r>
    <r>
      <rPr>
        <sz val="11"/>
        <color theme="1"/>
        <rFont val="Calibri"/>
        <family val="2"/>
        <scheme val="minor"/>
      </rPr>
      <t>: L'assiette a varié au cours du temps (initialement, moyenne sur 5 ans des produits demi-nets des études en cours (la première tranche de 100 000 FRF est comptée pour moitié de sa valeur), puis moyenne sur 3 ans des produits de base de l'office (date du changement?).</t>
    </r>
  </si>
  <si>
    <t>régime supplémentaire obligatoire pour les médecins conventionnés (ASV)</t>
  </si>
  <si>
    <t>Régime supplémentaire pr médecins conventionnés (ASV)</t>
  </si>
  <si>
    <r>
      <rPr>
        <b/>
        <sz val="11"/>
        <color theme="1"/>
        <rFont val="Calibri"/>
        <family val="2"/>
        <scheme val="minor"/>
      </rPr>
      <t>Sages-femmes</t>
    </r>
    <r>
      <rPr>
        <sz val="11"/>
        <color theme="1"/>
        <rFont val="Calibri"/>
        <family val="2"/>
        <scheme val="minor"/>
      </rPr>
      <t>: Avant 2009, les sages-femmes ne cotisaient pas à un régime de retraite complémentaire, mais à un régime de retraite supplémentaire géré par la CARSAF.</t>
    </r>
  </si>
  <si>
    <t>En 1993, ajout d'une cotisation proportionnelle commune à toutes les sections professionnelles libérales. La CNAVPL fédère toutes les sections professionnelles libérales et gère le régime de base commun. En 2004 la cotisation forfaitaire disparait.</t>
  </si>
  <si>
    <t>Loi 2012-1510 du 29/12/2012 (LFR pour 2012), art. 66</t>
  </si>
  <si>
    <t>Formellement le CICE est une réduction de l'impôt sur les sociétés (IS) calculée en proportion des salaires versées par l'entreprise en dessous du plafond.</t>
  </si>
  <si>
    <t>En pratique, ce dispositif fonctionne comme un allègement des cotisations patronales.</t>
  </si>
  <si>
    <t>Seuls sont présentés ici les paramètres du barème permettant le calcul de l'allégement pour le régime général.</t>
  </si>
  <si>
    <t>Décret 2001-1120 du 26/11/2001</t>
  </si>
  <si>
    <t>Arrêté du 20/12/2002</t>
  </si>
  <si>
    <t>Paramètres et formule:</t>
  </si>
  <si>
    <t>Allégement = (Aubry II 1 * Aubry II 2 / Rémunération brute du salarié - Aubry II 3)/12</t>
  </si>
  <si>
    <t>Montant minimum de l'allégement: Aubry II 4</t>
  </si>
  <si>
    <t>Majoration de l'allégement pour entreprises en zone de revitalisation rurale : Aubry II 5 (Aubry II 6 pour les entreprises dont l'horaire collectif est de 32h/semaine)</t>
  </si>
  <si>
    <t>Lettre circulaire 2003-053 du 29/03/2000 de la Dirres (fournit des explications détaillées sur le fonctionnement des allégements Aubry II).</t>
  </si>
  <si>
    <t>La Loi 2003-47 remplace l'allégement Aubry II par un nouveau dispositif de réduction des cotisations patronales.</t>
  </si>
  <si>
    <t>Incertitude sur la date d'entrée en vigueur de l'allégement (1er janvier 2000?)</t>
  </si>
  <si>
    <t>JO (ou JORF): Journal Officiel de la République française</t>
  </si>
  <si>
    <t>PSS: Plafond de Sécurité sociale</t>
  </si>
  <si>
    <t>Décret loi du 28/10/1935, art.40</t>
  </si>
  <si>
    <t>Décret loi du 28/10/1935, art.2 § 2</t>
  </si>
  <si>
    <t>Ordonnance 58-1374 du 30/12/1958, art.10</t>
  </si>
  <si>
    <t>(i) Parfois le taux de maladie est présenté en incluant le taux de CSA (notamment sur le site de l'URSSAFF). Ici nous distinguons les deux.</t>
  </si>
  <si>
    <t>(ii) En 1981, le taux MMID a été changé en milieu de mois: le décret 81-1013 précise que la date d'application est la date de publication au JO, soit le 14/11/1981.</t>
  </si>
  <si>
    <t>Voir la note (ii) sur la date d'effet du nouveau taux.</t>
  </si>
  <si>
    <t>(i) Le décret 85-1354 du 17/12/1985 (JO 21/12/1985) intègre les dispositions relatives aux cotisations sur les avantages de retraite au Code de la Sécurité Sociale (CSS).</t>
  </si>
  <si>
    <t>(ii) Une cotisation supplémentaire de 1% est applicable dans les départements de la Moselle, du Bas Rhin et du haut Rhin depuis le 1.1.94 (0,75% du 1.9.89 au 31.12.93)</t>
  </si>
  <si>
    <t>(iii) La cotisation sur les avantages retraites est étendue aux avantages de préretraites par la loi 83-25 du 19/01/1983 (publiée au JO le 20/01/1983), art. III. 6.</t>
  </si>
  <si>
    <t>Loi 2012-1404 du 03/12/2012, art. 17 (LFSS pour 2013)</t>
  </si>
  <si>
    <r>
      <t xml:space="preserve">Assedic, service Internet </t>
    </r>
    <r>
      <rPr>
        <i/>
        <sz val="11"/>
        <rFont val="Calibri"/>
        <family val="2"/>
        <scheme val="minor"/>
      </rPr>
      <t>unijuris</t>
    </r>
  </si>
  <si>
    <t>(i) L'Association pour la gestion de la structure financière (ASF) a eu pour mission:</t>
  </si>
  <si>
    <t>(i) L'Association pour la Gestion du Fonds de Financement de l'AGIRC et de l'ARRCO (AGFF) remplace depuis le 1er avril 2001, l'Association pour la structure Financière (ASF).</t>
  </si>
  <si>
    <t>(ii) La tranche 2 est située entre 1 et 3 fois le PSS et s'applique pour les non cadres; la tranche B, entre 1 et 4 fois le plafond, s'applique pour les cadres.</t>
  </si>
  <si>
    <r>
      <t xml:space="preserve">Instauration du versement forfaitaire </t>
    </r>
    <r>
      <rPr>
        <i/>
        <sz val="11"/>
        <color indexed="8"/>
        <rFont val="Calibri"/>
        <family val="2"/>
        <scheme val="minor"/>
      </rPr>
      <t>de facto</t>
    </r>
    <r>
      <rPr>
        <sz val="11"/>
        <color indexed="8"/>
        <rFont val="Calibri"/>
        <family val="2"/>
        <scheme val="minor"/>
      </rPr>
      <t>.</t>
    </r>
  </si>
  <si>
    <t>La CNRACL est le régime de retraite obligatoire de base, à points, des fonctionnaires titulaires de la fonction publique territoriale.</t>
  </si>
  <si>
    <t>Sigles:</t>
  </si>
  <si>
    <t>Pour certaines catégories de fonctionnaires (sapeurs-pompiers, etc.) il existe une retenue supplémentaire.</t>
  </si>
  <si>
    <t>Référence législative manquante</t>
  </si>
  <si>
    <t>(i) Il existe des régimes spéciaux pour les entreprises de travail temporaire, les professions agricoles et pour les franchissements des seuils d'effectif.</t>
  </si>
  <si>
    <t xml:space="preserve">(ii) Les contributions sur les contrats d'insertion en alternance pour les entreprises de moins de 10 salariés n'étaient pas obligatoires en 1976, mais le sont en 1993; entre ces deux dates, une incertitude subsiste quant à l'existence et au taux de cette contribution. </t>
  </si>
  <si>
    <t>(iii) Même remarque pour cette contribution pour les entreprises de 10 salariés ou plus.</t>
  </si>
  <si>
    <t>(iv) Les contributions sur la formation alternée, sur les contrats et périodes de professionnalisation et destinées à financer les congés de formation</t>
  </si>
  <si>
    <r>
      <t>(a)</t>
    </r>
    <r>
      <rPr>
        <b/>
        <sz val="11"/>
        <color indexed="8"/>
        <rFont val="Calibri"/>
        <family val="2"/>
        <scheme val="minor"/>
      </rPr>
      <t xml:space="preserve"> entreprises de moins de 10 salariés</t>
    </r>
    <r>
      <rPr>
        <sz val="11"/>
        <color indexed="8"/>
        <rFont val="Calibri"/>
        <family val="2"/>
        <scheme val="minor"/>
      </rPr>
      <t>: contribution créée par la Loi 91-1405 du 31/12/1991, art. 28 (JO du 02/01/1992) au taux de 0,15%, et portée à 0,4% par le décret 2005-330 du 06/04/2005, art. 1 (JO du 08/04/2005)</t>
    </r>
  </si>
  <si>
    <r>
      <t xml:space="preserve">(b) </t>
    </r>
    <r>
      <rPr>
        <b/>
        <sz val="11"/>
        <color indexed="8"/>
        <rFont val="Calibri"/>
        <family val="2"/>
        <scheme val="minor"/>
      </rPr>
      <t xml:space="preserve">entreprises de 10 salariés et plus: </t>
    </r>
  </si>
  <si>
    <r>
      <t>(c)</t>
    </r>
    <r>
      <rPr>
        <b/>
        <sz val="11"/>
        <color indexed="8"/>
        <rFont val="Calibri"/>
        <family val="2"/>
        <scheme val="minor"/>
      </rPr>
      <t xml:space="preserve"> entreprises de 10 à 19 salariés</t>
    </r>
    <r>
      <rPr>
        <sz val="11"/>
        <color indexed="8"/>
        <rFont val="Calibri"/>
        <family val="2"/>
        <scheme val="minor"/>
      </rPr>
      <t>: l'ordonnance 2005-895 du 02/08/2005, art. 3 (JO du 03/08/2005) a instauré une réduction du taux pour ces entreprises</t>
    </r>
  </si>
  <si>
    <t>(i) La taxe d'apprentissage est créée par la Loi de finances du 13 juillet 1925.</t>
  </si>
  <si>
    <t>La loi 77-704 du 05/07/1977  créé une cotisation supplémentaire de 0,2% pour financer la formation en alternance; elle doit être versée de manière exceptionnelle en 1977.</t>
  </si>
  <si>
    <t>En 1990, la contribution supplémentaire de 0,10% est remplacée par une cotisation pérenne de 0,10% pour la formation en alternance.</t>
  </si>
  <si>
    <t>(iii) A l'heure actuelle (2014):</t>
  </si>
  <si>
    <t>(ii) Une incertitude subsiste sur le taux applicable en Alsace-Lorraine entre 1973 et 1978 inclus.</t>
  </si>
  <si>
    <t>(i) Sont assujettis les employeurs de plus de 9 salariés en région parisienne et de certaines agglomérations</t>
  </si>
  <si>
    <t>(ii) Le taux du versement transport varie avec la localisation géographique de l'entreprise. Nous n'avons reporté ici que les taux pour certaines grandes agglomérations ou régions.</t>
  </si>
  <si>
    <t>(iii) Le taux maximal reporté dans les deux premières colonnes ne s'applique pas pour l'Ile de France. A l'heure actuelle, il varie avec la taille de la commune (voir art. L2333-67 du code général des collectivités locales).</t>
  </si>
  <si>
    <t xml:space="preserve">(iv) En région parisienne, le taux diffère entre Paris, une zone 2 et une zone 3. </t>
  </si>
  <si>
    <t>(v) La loi 82-684 du 04/08/1982 (JO du 05/08/1982) a abaissé le seuil d'assujettissement de 100 000 à 30 000 habitants. Il est aujourd'hui  de 10 000 habitants.</t>
  </si>
  <si>
    <t xml:space="preserve">(i) Les cotisations reportées financent les régimes complémentaires d'assurance vieillesse des artisans, industriels et commerçants. </t>
  </si>
  <si>
    <t>(ii) Depuis le 1er janvier 2013, le RCI (Régime complémentaire des indépendants) couvre l'ensemble des indépendants.</t>
  </si>
  <si>
    <t xml:space="preserve">(i) La cotisation forfaitaire due par les commerçants-industriels est la somme des cotisations (forfaitaires) invalidité et capital décès. </t>
  </si>
  <si>
    <t>(ii) La cotisation invalidité n'est pas due pour les commerçants-industriels de plus de 60 ans. Par ailleurs, les artisans de plus de 65 ans sont totalement exonérés de la cotisation.</t>
  </si>
  <si>
    <t>(iii) La cotisation pour les artisans ne peut être calculée sur une assiette inférieure à 20% du PSS.</t>
  </si>
  <si>
    <t>(i) L'art. R242-13 du CSS statue que le taux applicable aux indépendants est le taux aplicable dans le régime général.</t>
  </si>
  <si>
    <t>(ii) Avant 1974, la cotisation était fixée forfaitairement selon le niveau du revenu professionnel de l'employeur/travailleur indépendant (arrêté du 20 juin 1963).</t>
  </si>
  <si>
    <t>(i) La cotisation à l'assurance Maladie-Maternité ne finance pas les prestations d'invalidité décès. Les cotisations ID sont prélevées par différentes caisses et le taux varie selon les professions.</t>
  </si>
  <si>
    <t>(iii) Les assurés ayant des revenus professionnels inférieurs à 13% du PSS € sont totalement exonérés de cotisations ainsi que les assurés à partir de 65 ans, (60 ans pour les femmes) ayant élevé au moins 4 enfants jusqu'à l'âge de 14 ans.</t>
  </si>
  <si>
    <t>(i) Création du régime d'assurance vieillesse des non salariés en 1948 (Loi 48-101 du 17/01/1948) financé, pour les professions libérales, par une cotisation forfaitaire qui dépend de la profession exercée.</t>
  </si>
  <si>
    <t>(ii) Les médecins conventionnés sont redevables d'une cotisation supplémentaire destinée au financement du dispositif de cessation anticipée d'activité</t>
  </si>
  <si>
    <t>(iii) Certaines professions libérales bénéficient d'un régime complémentaire de retraite et prévoyance obligatoire (vieillesse et/ou invalidité-décès) géré par la caisse correspondant à leur section professionnelle. Voir feuille "RET-COMP-PL".</t>
  </si>
  <si>
    <t>(i) L’auto-entrepreneur bénéficie d’un régime simplifié de calcul et de paiement des cotisations et contributions sociales obligatoires.</t>
  </si>
  <si>
    <t>(ii) Les auto-entrepreneurs sont dispensés  de contribution à la formation professionnelle jusqu'en 2011.</t>
  </si>
  <si>
    <t>(i) Les allégements de charges sont accordés aux employeurs de salariés relevant du régime général (art. L 241-13-1 du CSS) et de salariés relevant des régimes spéciaux (art. L 711-13-1 du CSS).</t>
  </si>
  <si>
    <t>(ii) Des majorations d'allègement sont prévus pour certaines entreprises (outres celles situées en zones de revitalisation rurale).</t>
  </si>
  <si>
    <t>Voir référence sur Gallica.bnf.fr</t>
  </si>
  <si>
    <t>Employeurs (sous PSS)</t>
  </si>
  <si>
    <t>Employeur (sous PSS)</t>
  </si>
  <si>
    <t>Employé AM                    (sous PSS)</t>
  </si>
  <si>
    <t>Agents</t>
  </si>
  <si>
    <t>AM: renvoie au régime local de l'Alsace-Moselle (départements du Bas-Rhin, du Haut-Rhin et de la Moselle)</t>
  </si>
  <si>
    <t xml:space="preserve">Employé AM                  </t>
  </si>
  <si>
    <t xml:space="preserve">Employé  </t>
  </si>
  <si>
    <t xml:space="preserve">Employé (hors AM)       </t>
  </si>
  <si>
    <t>déplafonnement du versement transport</t>
  </si>
  <si>
    <t>Taux maximal (hors Ile-de-France)</t>
  </si>
  <si>
    <t>Abréviations utilisées</t>
  </si>
  <si>
    <t>Les montants apparaissant en vert n'ont pas été trouvés dans les textes officiels, mais ont été recalculés à partir de la formule de la GMP (voir note ci-dessous).</t>
  </si>
  <si>
    <t>gmp_sal_char</t>
  </si>
  <si>
    <t>BSP n°48 du 31/01/2000</t>
  </si>
  <si>
    <t>BOI n°105 du 14/12/2010, 5 L-1-10</t>
  </si>
  <si>
    <t>BOI n°99 du 18/12/2009, 5 L-3-09</t>
  </si>
  <si>
    <t>BOI n°5 du 16/01/2009, 5 L-1-09</t>
  </si>
  <si>
    <t>BOI n°132 du 28/12/2007, 5 L-3-07</t>
  </si>
  <si>
    <t>BOI n°4 du 11/01/2007, 5 L-1-07</t>
  </si>
  <si>
    <t>BOI n°6 du 16/01/2006, 5 L-2-06</t>
  </si>
  <si>
    <t>BOI n°18 du 27/01/2005, 5 L-1-05</t>
  </si>
  <si>
    <t>BOI n°36 du 24/02/2004, 5 L-2-04</t>
  </si>
  <si>
    <t>BOI n°30  du 14/02/2003, 5 L-2-03</t>
  </si>
  <si>
    <t>BOI n°37 du 21/02/2002, 5 L-2-02</t>
  </si>
  <si>
    <t>BOI n°8 du 12/01/1996, 5 L-1-96</t>
  </si>
  <si>
    <t>Loi 71-576 et loi 71-578 (art. 3) du 16/07/1971</t>
  </si>
  <si>
    <t>Références dans le CSS :</t>
  </si>
  <si>
    <t>Art. L 137-15 à L 137-17 du CSS.</t>
  </si>
  <si>
    <t>Loi 2008-1330 du 17/12/2008 (LFSS pour 2009),  art. 13</t>
  </si>
  <si>
    <t>Références du CSS :</t>
  </si>
  <si>
    <t>Art. L 137-11 du CSS</t>
  </si>
  <si>
    <t xml:space="preserve">Loi 2009-1646 du 24/12/2009 (LFSS pour 2010), art. 15 </t>
  </si>
  <si>
    <t xml:space="preserve">Loi 2012-958 du 16/08/2012 (LFR pour 2012), art. 32 </t>
  </si>
  <si>
    <t>Loi 2003-775 du 21/08/2003, art. 115</t>
  </si>
  <si>
    <t>Décret 2012-139 du 30/01/2012</t>
  </si>
  <si>
    <t xml:space="preserve">Loi 2005-882 du 02/08/2005, art. 16 </t>
  </si>
  <si>
    <t>Loi 91-1405 du 31/12/1991, art. 32</t>
  </si>
  <si>
    <t>Loi 88-1149 du 23/12/1988 (LF pour 1989), art. 86</t>
  </si>
  <si>
    <t>En 1967 la cotisation globale de Sécurité sociale est remplacée par des cotisations différenciées par branches</t>
  </si>
  <si>
    <t>mmid_ret</t>
  </si>
  <si>
    <t>mmid_ret_comp</t>
  </si>
  <si>
    <t>gmp_cot_f_a</t>
  </si>
  <si>
    <t>gmp_cot_f_m</t>
  </si>
  <si>
    <t>gmp_cot_f_m_p</t>
  </si>
  <si>
    <t>gmp_cot_f_m_s</t>
  </si>
  <si>
    <t>altern_p10_p_0</t>
  </si>
  <si>
    <t>dif_p10_p_0_</t>
  </si>
  <si>
    <t>congform_p10_p_0_</t>
  </si>
  <si>
    <t>retc_ic_0_3</t>
  </si>
  <si>
    <t>retc_rci_0_1plaf</t>
  </si>
  <si>
    <t>retc_rci_1_4plaf</t>
  </si>
  <si>
    <t>plaf_retc_rci</t>
  </si>
  <si>
    <t>Voir note (i).</t>
  </si>
  <si>
    <t>(i) En 1991, la baisse de la cotisation salariale de 7,60% à 6,55% est assortie d'une remise forfaitaire de 42F/mois pour temps complet, proratisée pour temps partiel (Loi 91-73 du 18/01/91, art. 28, JO du 20/01/91; Décret 91-91 du 23/01/91, JO 24/01/91).</t>
  </si>
  <si>
    <t>Une circulaire ministérielle du 16/01/1991 relative à la mise en œuvre de la CSG fournit des indications sur les assiettes et les exonérations.</t>
  </si>
  <si>
    <t>(i) L'art. 42 de la loi 93-859 de juin 1993 instaure la déductibilité de la CSG, à un taux de 1,3% pour les revenus d'activité perçus à partir du 1er juillet 1993 (et donc imposables en 1994).</t>
  </si>
  <si>
    <t>Des circulaires datant du 16/01/1991 et du 25/01/1991 (JO des 17/01/1991 et 27/01/1991) précisent les modalités de son calcul.</t>
  </si>
  <si>
    <t>Elle disparaît en 1995.</t>
  </si>
  <si>
    <t>Décret 91-91 du 23/01/1991; Loi 91-73 du 18/01/1991</t>
  </si>
  <si>
    <t>24/01/1991; 19/01/1991</t>
  </si>
  <si>
    <t>En bénéficient les assurés redevables de cotisations vieillesse au régime général à titre obligatoire assises sur leur salaire réel (salariés du régime général), les fonctionnaires et certains non-salariés.</t>
  </si>
  <si>
    <t>(ii) La mise en place de la CSG a été accompagnée d'une baisse de la cotisation vieillesse et d'une remise forfaitaire. Voir feuille "CNAV".</t>
  </si>
  <si>
    <t>Loi 95-882 du 04/08/1995, art. 5</t>
  </si>
  <si>
    <t>cnav_remise_forf</t>
  </si>
  <si>
    <t>Loi 2003-47 du 17/01/2003</t>
  </si>
  <si>
    <t>(iii) La loi 2003-47 du 17/01/2003 instaure un nouveau dispositif d'allégements de charges (dits Fillon) qui remplacent le dispositif Aubry II.</t>
  </si>
  <si>
    <t>Des mesures transitoires ont été appliquées entre 2003 et 2005.</t>
  </si>
  <si>
    <t>Montant forfaitaire total</t>
  </si>
  <si>
    <t>vf1</t>
  </si>
  <si>
    <t>vf_maj1</t>
  </si>
  <si>
    <t>vf_maj2</t>
  </si>
  <si>
    <t>vf_plaf1</t>
  </si>
  <si>
    <t>vf_plaf2</t>
  </si>
  <si>
    <t>vf_pens</t>
  </si>
  <si>
    <t>Les plafonds instaurés en 1957 sont définis sur la masse des rémunérations individuelles versées par l'employeur.</t>
  </si>
  <si>
    <t>(i) Le versement forfaitaire est dû par les employeurs; il a été instauré à la place de la taxe proportionnelle qui a remplacé les anciens impôts cédulaires.</t>
  </si>
  <si>
    <t>(ii) A l'origine provisoire, le versement a été rendu pérenne par la loi de finances pour 1952 du 14/04/1952.</t>
  </si>
  <si>
    <t>casa_seuil</t>
  </si>
  <si>
    <t>Cotisation forfaitaire pour l'Association pour l'emploi des cadres (APEC) (1975-2010)</t>
  </si>
  <si>
    <t>retchap_tx3</t>
  </si>
  <si>
    <t>retchap_tx2</t>
  </si>
  <si>
    <t>retchap_maj</t>
  </si>
  <si>
    <t>retchap_tx1</t>
  </si>
  <si>
    <t>cont_opt_p_tx1</t>
  </si>
  <si>
    <t>cont_opt_p_tx2</t>
  </si>
  <si>
    <t>cont_opt_s_tx1</t>
  </si>
  <si>
    <t>cont_opt_s_tx2</t>
  </si>
  <si>
    <t>Taxe exceptionnelle de solidarité sur les hautes rémunérations versées par les entreprises (TEHR, ou "taxe à 75%")</t>
  </si>
  <si>
    <t>VI. Contributions assises spécifiquement sur les accessoires du salaire</t>
  </si>
  <si>
    <t>VII. Cotisations et taxes des indépendants artisans-commerçants</t>
  </si>
  <si>
    <t>IX. Réductions de cotisations sociales</t>
  </si>
  <si>
    <t>VIII. Cotisations et taxes des professions libérales</t>
  </si>
  <si>
    <t>Remise forfaitaire mensuelle (sur cotisation salariale)</t>
  </si>
  <si>
    <t>L'art. 2-§2 rappelle que les taux sont fixés à 4%, hors les dispositions exceptionnelles de 1936 prévues à l'art. 40</t>
    <phoneticPr fontId="0" type="noConversion"/>
  </si>
  <si>
    <t>La baisse des taux est prévue comme une mesure provisoire d'un an (destinée à apporter une aide transitoire à la production)</t>
    <phoneticPr fontId="0" type="noConversion"/>
  </si>
  <si>
    <t xml:space="preserve">Loi du 05/04/1928, art.2 § 2 ; Loi du 30/04/1930, art. 2 §2 </t>
  </si>
  <si>
    <t xml:space="preserve">12/04/1928 ; 01/05/1930 </t>
  </si>
  <si>
    <t>4% sont dues au titre de la contribution spéciale instaurée par l'ordonnance du 30 décembre 1944</t>
  </si>
  <si>
    <t>La date d'effet est bien le 01/07/1930.</t>
  </si>
  <si>
    <t>(i) Les cotisations de Sécurité sociale ne sont pas séparées par branche avant 1967.</t>
  </si>
  <si>
    <t>(ii) En 1930, il existait 5 catégories et des montants différents de cotisations pour les catégories 1-4 et 5 (voir barème sur le site de la Bnf:</t>
  </si>
  <si>
    <t>http://gallica.bnf.fr/ark:/12148/bpt6k61493360/f2.image</t>
  </si>
  <si>
    <t>La date à laquelle la cotisation a cessé de prendre la forme d'un montant forfaitaire (entre 1931 et 1935) est incertaine.</t>
  </si>
  <si>
    <t>La loi du 5 avril 1928 instaure une cotisation d'assurance sociale (initialement prévue à 5% pour les parts patronale et salariale) mais elle n'entre en application que suite à la loi rectificative du 30 avril 1930.</t>
  </si>
  <si>
    <t>A partir de 1945, la double cotisation des assurances sociales est inscrite dans l'ordonnance du 04/10/1945, art. 32, portant organisation de la sécurité sociale.</t>
  </si>
  <si>
    <t>Social security ceiling (1930-2014)</t>
  </si>
  <si>
    <t>I. Social contributions</t>
  </si>
  <si>
    <t>(CSG: Generalized Social Contribution; CRDS: Contribution to the Reimbursement of the Social Debt)</t>
  </si>
  <si>
    <t>Cotisations SS accidents du travail-maladies professionnelles (AT-MP), taux bureaux</t>
  </si>
  <si>
    <t>SSC (1930-1966)</t>
  </si>
  <si>
    <t>Special SSC on pension benefits for sickness insurance</t>
  </si>
  <si>
    <t>SSCs of the local sickness scheme of Alsace-Moselle (1967-2014)</t>
  </si>
  <si>
    <t>SSC for autonomy (CSA: Solidarity Contribution for Autonomy)</t>
  </si>
  <si>
    <t>Additional SSC for autonomy (CASA: Additional solidarity Contribution for Autonomy)</t>
  </si>
  <si>
    <t>SSCs rebate for artists, physicians and journalists (1975-2014)</t>
  </si>
  <si>
    <t>SSCs for artists (1960-1974)</t>
  </si>
  <si>
    <t>SSCs for physicians working part-time (1961-1974)</t>
  </si>
  <si>
    <t>SSCs for freelance journalists (1964-1974)</t>
  </si>
  <si>
    <t>II. Unemployment insurance scheme contributions</t>
  </si>
  <si>
    <t>II. Cotisations au régime de l'assurance chômage</t>
  </si>
  <si>
    <t>Unemployment insurance contribution</t>
  </si>
  <si>
    <t>Contributions to the scheme of wage guarantee (AGS)</t>
  </si>
  <si>
    <t>III. Complementary pension schemes (private sector)</t>
  </si>
  <si>
    <t>Pension contributions for non-executives (ARRCO)</t>
  </si>
  <si>
    <t>Pension contributions for executives (AGIRC)</t>
  </si>
  <si>
    <t>Contributions for the Guarantee of a minimum of retirement points (GMP) - cadres</t>
  </si>
  <si>
    <t>Contributions for the Association for the employment of executives (APEC)</t>
  </si>
  <si>
    <t>Lump sum contributions for the Association for the employment of executives (APEC) (1975-2010)</t>
  </si>
  <si>
    <t>Exceptional and temporary pension contribution (CET)</t>
  </si>
  <si>
    <t>Death contribution - executives</t>
  </si>
  <si>
    <t>II. Cotisations de Sécurité sociale (SS) du régimé général</t>
  </si>
  <si>
    <t>Contributions bases</t>
  </si>
  <si>
    <t>IV. Contributions in the public sector</t>
  </si>
  <si>
    <t xml:space="preserve">II. Social security contributions (SSCs) </t>
  </si>
  <si>
    <t>SSCs for sickness, maternity, disability and death benefits (1967-2014)</t>
  </si>
  <si>
    <t>SSCs for family benefits</t>
  </si>
  <si>
    <t>SSCs for old-age benefits (1967-2014)</t>
  </si>
  <si>
    <t>SSCs for work accidents and professional diseases benefits (AT-MP), office contribution rates</t>
  </si>
  <si>
    <t>Health insurance contributions - central government</t>
  </si>
  <si>
    <t>Retenues pour pension - agents de l'Etat</t>
  </si>
  <si>
    <t>Contributions for pensions - central government (employer contribution)</t>
  </si>
  <si>
    <t>Contributions for pensions - central government (employee contribution)</t>
  </si>
  <si>
    <t>Contributions to the scheme of Additional pension of the public sector (RAFP)</t>
  </si>
  <si>
    <t>Health insurance contributions - local governments and hospital administration</t>
  </si>
  <si>
    <t xml:space="preserve">Contributions to the Solidarity Fund (FDS) </t>
  </si>
  <si>
    <t>V. Other payroll and workforce taxes</t>
  </si>
  <si>
    <t>Payroll tax (1949-1967)</t>
  </si>
  <si>
    <t>Contributions for housing construction</t>
  </si>
  <si>
    <t>Contributions to the National Fund for Housing (FNAL)</t>
  </si>
  <si>
    <t>Apprenticeship tax (tax for the financing of apprenticeship)</t>
  </si>
  <si>
    <t xml:space="preserve">Transport tax (VT) (contribution to public transports)  </t>
  </si>
  <si>
    <t>Exceptional solidarity tax on high wages ("75% tax")</t>
  </si>
  <si>
    <t>VI. Contributions levied specifically on supplements to base salary</t>
  </si>
  <si>
    <t>Contribution spéciale sur les contributions versées par l'employeur pour les régimes de retraites supplémentaires à prestations définies</t>
  </si>
  <si>
    <t>Contribution levied on various earnings supplements ("Forfait social")</t>
  </si>
  <si>
    <t>Special contribution on employer's contribution to defined-benefits (DB) supplementary pension schemes</t>
  </si>
  <si>
    <t>Contribution levied on options and shares granted for free</t>
  </si>
  <si>
    <t>SSCs for old-age insurance (sales retailers and craftsmen)</t>
  </si>
  <si>
    <t>Contribution for complementary pension scheme (sales retailers and craftsmen)</t>
  </si>
  <si>
    <t>SSCs for sickness and maternity benefits (sales retailers and craftsmen)</t>
  </si>
  <si>
    <t>SSCs for disability and death benefits (sales retailers and craftsmen)</t>
  </si>
  <si>
    <t>Contribution to lifelong professional training (sales retailers and craftsmen)</t>
  </si>
  <si>
    <t>Employer's participation to lifelong professional training</t>
  </si>
  <si>
    <t>SSCs for family benefits (independent workers)</t>
  </si>
  <si>
    <t>SSCs for sickness and maternity benefits (professionals)</t>
  </si>
  <si>
    <t>SSCs for old-age insurance (professionals)</t>
  </si>
  <si>
    <t>Contribution for complementary pension scheme (professionals)</t>
  </si>
  <si>
    <t>Contribution to lifelong professional training (professionals)</t>
  </si>
  <si>
    <t>Self-employed specific scheme (auto-entrepreneurs)</t>
  </si>
  <si>
    <t>VII. Contributions and taxes on self-employed: sales retailers and craftsmen</t>
  </si>
  <si>
    <t>VIII. Contributions and taxes on self-employed: professionals (lawyers, physicians, etc.) and "auto-entrepreneurs"</t>
  </si>
  <si>
    <t>IX. SSCs reductions</t>
  </si>
  <si>
    <t>Incentives to the reduction of worked time ("RTT") (Aubry I)</t>
  </si>
  <si>
    <t>Tax credit for competitivness and employment (CICE)</t>
  </si>
  <si>
    <t>Global reduction in SSCs (1993-2003)</t>
  </si>
  <si>
    <t>Reduction in SSCs defined by the laws "Aubry II" (2000-2003)</t>
  </si>
  <si>
    <t>To quote this document as a source:</t>
  </si>
  <si>
    <t>Antoine Bozio, Julien Grenet, Malka Guillot, Laura Khoury and Marianne Tenand</t>
  </si>
  <si>
    <t>Authors:</t>
  </si>
  <si>
    <t>marianne.tenand@ipp.eu; antoine.bozio@ipp.eu; malka.guillot@ipp.eu</t>
  </si>
  <si>
    <t>Schedules of social contributions and payroll and workforce taxes</t>
  </si>
  <si>
    <t>Contacts:</t>
  </si>
  <si>
    <r>
      <t>This document provides the legislation necessary to the computation of Social security contributions and payroll taxes in France.  Legislative sources (reference of the laws, number of the decrees and of ministerial orders) as well as the date of issue in the</t>
    </r>
    <r>
      <rPr>
        <i/>
        <sz val="11"/>
        <color theme="1"/>
        <rFont val="Calibri"/>
        <family val="2"/>
        <scheme val="minor"/>
      </rPr>
      <t xml:space="preserve"> Journal Officiel de la République Française </t>
    </r>
    <r>
      <rPr>
        <sz val="11"/>
        <color theme="1"/>
        <rFont val="Calibri"/>
        <family val="2"/>
        <scheme val="minor"/>
      </rPr>
      <t>(JOFR or JO) are systematically mentionned. These tax parameters are used in TAXIPP, the IPP micro-simulation model. The first (hidden) lign of each worksheet of the file indicates the names of the parameters used in TAXIPP.</t>
    </r>
  </si>
  <si>
    <t>Contributions for pensions - local governments and hospitals (CNRACL scheme)</t>
  </si>
  <si>
    <t>Contributions to the complementary pension of non-permanent workers of the public sector and of local representatives (IRCANTEC scheme)</t>
  </si>
  <si>
    <t>Acronyms</t>
  </si>
  <si>
    <t>CSS: Code de la Sécurité sociale</t>
  </si>
  <si>
    <t>CGI: Code général des impôts</t>
  </si>
  <si>
    <t>LFSS : Social security budget law</t>
  </si>
  <si>
    <t>LF : (Central government) budget law</t>
  </si>
  <si>
    <t>LFR : Amended budget law</t>
  </si>
  <si>
    <t>CGI: General Tax Code</t>
  </si>
  <si>
    <t>CSS: Social Security Code</t>
  </si>
  <si>
    <t>JO (or JORF): Official Journal of the French Republic</t>
  </si>
  <si>
    <t>PSS: Social Security Ceiling</t>
  </si>
  <si>
    <t xml:space="preserve">AM: refers to the local regime of Alsace-Moselle </t>
  </si>
  <si>
    <t xml:space="preserve"> (local governments of Bas-Rhin, Haut-Rhin and Moselle,that were under German rule between 1871 and 1918)</t>
  </si>
  <si>
    <t>Date d'entrée en vigueur</t>
  </si>
  <si>
    <t>Le dispositif est reconduit jusqu'à 2018.</t>
  </si>
  <si>
    <t>La tranche 1 (pour les non-cadres) et la tranche A (pour les cadres) correspond au salaire au dessous d'un PFF</t>
  </si>
  <si>
    <t>(Voir feuille</t>
  </si>
  <si>
    <r>
      <t>"AGFF"</t>
    </r>
    <r>
      <rPr>
        <sz val="11"/>
        <rFont val="Calibri"/>
        <family val="2"/>
      </rPr>
      <t>)</t>
    </r>
  </si>
  <si>
    <t>(ii) L'Association pour la Gestion du Fonds de Financement de l'AGIRC et de l'ARRCO (AGFF) remplace depuis le 1er avril 2001, l'Association pour la structure Financière (ASF).</t>
  </si>
  <si>
    <t>(iii) La tranche A correspond au salaire en-dessous du PSS et tranche B le salaire de 1 à 4 plafonds.</t>
  </si>
  <si>
    <r>
      <rPr>
        <sz val="11"/>
        <rFont val="Calibri"/>
        <family val="2"/>
      </rPr>
      <t>(voir feuille</t>
    </r>
    <r>
      <rPr>
        <u/>
        <sz val="11"/>
        <color theme="10"/>
        <rFont val="Calibri"/>
        <family val="2"/>
      </rPr>
      <t xml:space="preserve"> "ASF"</t>
    </r>
    <r>
      <rPr>
        <sz val="11"/>
        <rFont val="Calibri"/>
        <family val="2"/>
      </rPr>
      <t>)</t>
    </r>
  </si>
  <si>
    <t>La cotisation ASF était perçu par l'UNEDIC et était souvent incluse dans la cotisation chôamge sur les fiches de paie (avant 2001).</t>
  </si>
  <si>
    <t>La collecte de la cotisation afférente a été transférée aux régimes de retraite complémentaire AGIRC-ARRCO.</t>
  </si>
  <si>
    <t>Pour les entreprises créées depuis le 01/01/84, le taux minimum est fixé à 12%, appelé à 110% (4,40% salarié, 8,80% employeur).</t>
  </si>
  <si>
    <t>BSP: Barème social périodique</t>
  </si>
  <si>
    <t>BSP: Periodical Social Schedule (gives the parameters of social legislation every trimester)</t>
  </si>
  <si>
    <t>Clause spéciale pour les entreprises créées entre le 01/01/81 et le 31/12/83 : taux minimum de 12 % appelé à 110% (4,40% salarié, 8,80% employeur) à l'expiration des deux années civiles suivant la création .</t>
  </si>
  <si>
    <t>Les employeurs peuvent choisir de cotiser au-delà du taux minimum, dans la limite d'un taux plafond.</t>
  </si>
  <si>
    <r>
      <t>Les taux reportés pour 1946, 1947 et 1948 sont tirés texte précité, qui les tire du</t>
    </r>
    <r>
      <rPr>
        <i/>
        <sz val="11"/>
        <color indexed="8"/>
        <rFont val="Calibri"/>
        <family val="2"/>
        <scheme val="minor"/>
      </rPr>
      <t xml:space="preserve"> Rapport Prigent </t>
    </r>
    <r>
      <rPr>
        <sz val="11"/>
        <color indexed="8"/>
        <rFont val="Calibri"/>
        <family val="2"/>
        <scheme val="minor"/>
      </rPr>
      <t>(1960).</t>
    </r>
  </si>
  <si>
    <t>Référence manquante</t>
  </si>
  <si>
    <t>Site de la Caisse des Dépôts (CDC)</t>
  </si>
  <si>
    <r>
      <rPr>
        <i/>
        <sz val="11"/>
        <color indexed="8"/>
        <rFont val="Calibri"/>
        <family val="2"/>
        <scheme val="minor"/>
      </rPr>
      <t>Mémento pratique Fiscal</t>
    </r>
    <r>
      <rPr>
        <sz val="11"/>
        <color indexed="8"/>
        <rFont val="Calibri"/>
        <family val="2"/>
        <scheme val="minor"/>
      </rPr>
      <t xml:space="preserve"> 1995, ed. Francis Lefebvre. </t>
    </r>
  </si>
  <si>
    <t>Loi 93-953 du 27/07/1993, art. 1</t>
  </si>
  <si>
    <r>
      <rPr>
        <i/>
        <sz val="11"/>
        <color theme="1"/>
        <rFont val="Calibri"/>
        <family val="2"/>
        <scheme val="minor"/>
      </rPr>
      <t>Barèmes IPP: prélèvements sociaux</t>
    </r>
    <r>
      <rPr>
        <sz val="11"/>
        <color theme="1"/>
        <rFont val="Calibri"/>
        <family val="2"/>
        <scheme val="minor"/>
      </rPr>
      <t>, Institut des politiques publiques, avril 2014.</t>
    </r>
  </si>
  <si>
    <r>
      <rPr>
        <i/>
        <sz val="11"/>
        <color theme="1"/>
        <rFont val="Calibri"/>
        <family val="2"/>
        <scheme val="minor"/>
      </rPr>
      <t>Barèmes IPP: prélèvements sociaux</t>
    </r>
    <r>
      <rPr>
        <sz val="11"/>
        <color theme="1"/>
        <rFont val="Calibri"/>
        <family val="2"/>
        <scheme val="minor"/>
      </rPr>
      <t>, Institut des politiques publiques, April 2014.</t>
    </r>
  </si>
  <si>
    <t>Loi 93-1313 du 20/12/1993, art. 1</t>
  </si>
  <si>
    <t>05/08/1995; 26/08/1995</t>
  </si>
  <si>
    <t>Loi 95-1236 du 30/12/1995; Décret 95-835 du 20/09/1996</t>
  </si>
  <si>
    <t>Loi 97-1269 du 30/12/1997; Décret 97-1330 du 31/12/1997</t>
  </si>
  <si>
    <t>La loi 93-953 du 27/07/1993, art. 1, instaure une réduction du taux des cotisations famille, partielle ou totale (taux resp. de 2,7% et 5,4%).</t>
  </si>
  <si>
    <t>La loi prévoyait également un élargissement progressif du dispositif sur plusieurs années aux salariés gagnant jusqu'à 1,6 SMIC.</t>
  </si>
  <si>
    <t>Toutefois, la loi 95-882 du 04/08/1995 a modifié le barème du dispositif à compter de septembre 1989, en introduisant une réduction progressive des cotisations MMID pouvant être cumulée avec les réductions de cotisations famille.</t>
  </si>
  <si>
    <t>31/12/1997 ; 03/01/1997</t>
  </si>
  <si>
    <t>22/09/1996 ; 22/09/1996</t>
  </si>
  <si>
    <t>Historique des allégements:</t>
  </si>
  <si>
    <t xml:space="preserve">La loi 95-1236 du 30/12/1995 fusionne les deux dispositifs; le dispositif conserve alors le nom de "ristourne Juppé". </t>
  </si>
  <si>
    <t>Temps écoulé depuis l'accord</t>
  </si>
  <si>
    <t>Le dispositif Aubry I accorde des réductions forfaitaires de cotisations, dont le montant varie selon la présence d'un accord de réduction du temps de travail, l'importance de cette réduction et la nature de l'accord.</t>
  </si>
  <si>
    <t>Historique du dispositif:</t>
  </si>
  <si>
    <t>Le dispositif Aubry I a été en vigueur de janvier 2000 à juin 2003.</t>
  </si>
  <si>
    <t>BOI (ou Bofip): Bulletin Officiel des Finances Publiques-Impôts</t>
  </si>
  <si>
    <t>BOI (or Bofip): Official bulletin of Public Finances and Taxes</t>
  </si>
  <si>
    <t>Barèmes IPP : prélèvements sociaux</t>
  </si>
  <si>
    <t>IPP tax and benefit tables : social security contributions</t>
  </si>
  <si>
    <t>Cotisations SS assurance veuvage (1981-2004)</t>
  </si>
  <si>
    <t>Taxe sur les salaires (1968-2014)</t>
  </si>
  <si>
    <t>Depuis le 01/01/2012, la taxe spécifique sur les contributions patronales de prévoyance a été remplacée par le forfait social.</t>
  </si>
  <si>
    <t>Taxe spéciale sur les contributions patronales de prévoyance (1996-2012)</t>
  </si>
  <si>
    <t>Cotisations pour la structure financière ASF (1984-2001)</t>
  </si>
  <si>
    <t>Cotisations pour la structure financière AGFF (2001-2014)</t>
  </si>
  <si>
    <t>Contributions to the financial structure AGFF (2001-2014)</t>
  </si>
  <si>
    <t>Contributions to the financial structure ASF (1984-2001)</t>
  </si>
  <si>
    <t>SSCs for widowhood insurance (1981-2004)</t>
  </si>
  <si>
    <t>Payroll tax ("tax on wages") (1968-2014)</t>
  </si>
  <si>
    <t>Special tax on employer's contributions to life-insurance contracts (1996-2012)</t>
  </si>
  <si>
    <t>Contribution sociale généralisée (CSG) sur les revenus d'activité</t>
  </si>
  <si>
    <t>Contribution sociale généralisée (CSG) sur les revenus de remplacement</t>
  </si>
  <si>
    <t>Contribution au remboursement de la dette sociale (CRDS)</t>
  </si>
  <si>
    <t xml:space="preserve"> Entreprises de 250 salariés et plus</t>
  </si>
  <si>
    <t>Plafond (en  nombre de SMIC)</t>
  </si>
  <si>
    <t>réduction = taux max* salaire brut si salaire brut &lt;= SMIC</t>
  </si>
  <si>
    <t xml:space="preserve">réduction = taux *(plafond - salaire brut) si salaire brut &gt; SMIC et salaire brut &lt;= plafond </t>
  </si>
  <si>
    <t>Allègements généraux de cotisations sociales (1993-2003)</t>
  </si>
  <si>
    <t>La ristourne s'applique jusqu'au 30 juin 2003 (en parallèle des dispositifs Aubry II à compter de 2000)</t>
  </si>
  <si>
    <t>(voir feuille "Aubry II")</t>
  </si>
  <si>
    <t>Les dispositifs Juppé et Aubry II sont progressivement supprimés entre le 1er juillet 2003 et le 1er juillet 2005, et remplacés par les allégements dits "Fillon".</t>
  </si>
  <si>
    <t>Référence législative:</t>
  </si>
  <si>
    <t>Les allègements généraux de charges sont régulés par l'art. L241-13 du CSS (depuis 1995).</t>
  </si>
  <si>
    <t xml:space="preserve">Taux </t>
  </si>
  <si>
    <t>Taux max (au SMIC)</t>
  </si>
  <si>
    <t>Dispositifs de réductions des cotisations famille (1993-1996)</t>
  </si>
  <si>
    <t>Ristournes Juppé (I, II et III) (1995-2003)</t>
  </si>
  <si>
    <t>Ristourne Juppé III (plafond: 1,3 SMIC)</t>
  </si>
  <si>
    <t>Ristourne Juppé II (plafond: 1,33 SMIC)</t>
  </si>
  <si>
    <t>La loi 95-1346 du 30/12/1995 (LF pour 1996), art. 113, prévoit l'instauration des ristournes Juppé II et III.</t>
  </si>
  <si>
    <t>Pour les ristournes Juppé, un montant maximal de réduction est fixé par décret. Il correspond à la réduction dont bénéficie un salarié au SMIC à temps plein.</t>
  </si>
  <si>
    <t>Le montant de la ristourne se calcule comme suit:</t>
  </si>
  <si>
    <t>Le montant de la réduction d'évalue chaque mois. Lorsque le salarié ne travaille pas à temps plein tout le mois, une proratisation du montant maximal est appliqué.</t>
  </si>
  <si>
    <t>Loi 95-882 du 04/08/1995; Décrets 95-942 et 95-943 du 25/08/1995</t>
  </si>
  <si>
    <t>Ristourne Juppé I (plafond: 1,2 SMIC). Cumulable avec réduction cotisation famille</t>
  </si>
  <si>
    <t>CSG - rates on work incomes</t>
  </si>
  <si>
    <t>CSG - rates on replacement incomes</t>
  </si>
  <si>
    <t>plaf</t>
  </si>
  <si>
    <t>tx_max</t>
  </si>
  <si>
    <t>tx</t>
  </si>
  <si>
    <t>Le taux applicable entre le plafond 1 et le plafond 2 (resp. entre les plafonds 2 et 3 et au dessus du plafond 3) est égal au (taux 1 + majoration 1) (resp. au (taux 1 + majoration2) et (taux1 + majoration3)), soit 8,50% (resp. 13,60% et 20%).</t>
  </si>
  <si>
    <t>BOI-TPS-TS-30 du 25/03/2014 (§160)</t>
  </si>
  <si>
    <t xml:space="preserve">Les dispositions relatives à la taxe sur les salaires figurent à l'article 231 du CGI. </t>
  </si>
  <si>
    <t>Les majorations de taux ne sont pas applicables aux salaires versés aux personnes physiques ou morales établis dans les DOM (art. 231-2 bis du CGI).</t>
  </si>
  <si>
    <t>La loi 2000-1352 du 30/12/2000 (LF pour 2001) a aligné l'assiette de la taxe sur les salaires sur l'assiette des cotisations sociales.</t>
  </si>
  <si>
    <t>Toutefois, la loi 2013-1278 du 29/12/2013, art. 75, a prévu l'alignement de l'assiette de la taxe sur les salaires sur l'assiette de la CSG pour les rémunérations versées à compter du 1er janvier 2014.</t>
  </si>
</sst>
</file>

<file path=xl/styles.xml><?xml version="1.0" encoding="utf-8"?>
<styleSheet xmlns="http://schemas.openxmlformats.org/spreadsheetml/2006/main" xmlns:mc="http://schemas.openxmlformats.org/markup-compatibility/2006" xmlns:x14ac="http://schemas.microsoft.com/office/spreadsheetml/2009/9/ac" mc:Ignorable="x14ac">
  <numFmts count="14">
    <numFmt numFmtId="43" formatCode="_-* #,##0.00\ _€_-;\-* #,##0.00\ _€_-;_-* &quot;-&quot;??\ _€_-;_-@_-"/>
    <numFmt numFmtId="164" formatCode="0.000%"/>
    <numFmt numFmtId="165" formatCode="0.0%"/>
    <numFmt numFmtId="166" formatCode="#,##0.00\ &quot;€&quot;"/>
    <numFmt numFmtId="167" formatCode="_-* #,##0.00\ _F_-;\-* #,##0.00\ _F_-;_-* &quot;-&quot;??\ _F_-;_-@_-"/>
    <numFmt numFmtId="168" formatCode="#,##0\ &quot;€&quot;"/>
    <numFmt numFmtId="169" formatCode="#,##0\ [$FRF]"/>
    <numFmt numFmtId="170" formatCode="#,##0.00\ [$FRF]"/>
    <numFmt numFmtId="171" formatCode="#,##0.0\ [$FRF]"/>
    <numFmt numFmtId="172" formatCode="#,##0.0000\ &quot;€&quot;"/>
    <numFmt numFmtId="173" formatCode="#,##0.0000\ &quot;€&quot;;[Red]\-#,##0.0000\ &quot;€&quot;"/>
    <numFmt numFmtId="174" formatCode="#,##0.0000\ &quot;F&quot;"/>
    <numFmt numFmtId="175" formatCode="#,##0.00000\ &quot;€&quot;"/>
    <numFmt numFmtId="176" formatCode="0.000"/>
  </numFmts>
  <fonts count="37" x14ac:knownFonts="1">
    <font>
      <sz val="11"/>
      <color theme="1"/>
      <name val="Calibri"/>
      <family val="2"/>
      <scheme val="minor"/>
    </font>
    <font>
      <sz val="10"/>
      <name val="Arial"/>
      <family val="2"/>
    </font>
    <font>
      <sz val="10"/>
      <name val="Arial"/>
      <family val="2"/>
    </font>
    <font>
      <sz val="11"/>
      <color indexed="8"/>
      <name val="Calibri"/>
      <family val="2"/>
    </font>
    <font>
      <sz val="10"/>
      <color indexed="8"/>
      <name val="Arial"/>
      <family val="2"/>
    </font>
    <font>
      <sz val="8"/>
      <name val="Calibri"/>
      <family val="2"/>
    </font>
    <font>
      <sz val="9"/>
      <color theme="1"/>
      <name val="Arial"/>
      <family val="2"/>
    </font>
    <font>
      <sz val="9"/>
      <name val="Arial"/>
      <family val="2"/>
    </font>
    <font>
      <sz val="11"/>
      <color theme="1"/>
      <name val="Calibri"/>
      <family val="2"/>
      <scheme val="minor"/>
    </font>
    <font>
      <u/>
      <sz val="11"/>
      <color theme="1"/>
      <name val="Calibri"/>
      <family val="2"/>
      <scheme val="minor"/>
    </font>
    <font>
      <u/>
      <sz val="11"/>
      <color theme="10"/>
      <name val="Calibri"/>
      <family val="2"/>
    </font>
    <font>
      <b/>
      <sz val="12"/>
      <color theme="8" tint="-0.249977111117893"/>
      <name val="Calibri"/>
      <family val="2"/>
      <scheme val="minor"/>
    </font>
    <font>
      <i/>
      <sz val="11"/>
      <color theme="1"/>
      <name val="Calibri"/>
      <family val="2"/>
      <scheme val="minor"/>
    </font>
    <font>
      <u/>
      <sz val="11"/>
      <color theme="8" tint="-0.249977111117893"/>
      <name val="Calibri"/>
      <family val="2"/>
      <scheme val="minor"/>
    </font>
    <font>
      <b/>
      <sz val="11"/>
      <color theme="1"/>
      <name val="Calibri"/>
      <family val="2"/>
      <scheme val="minor"/>
    </font>
    <font>
      <sz val="8"/>
      <color rgb="FF000000"/>
      <name val="Verdana"/>
      <family val="2"/>
    </font>
    <font>
      <sz val="11"/>
      <color rgb="FF000000"/>
      <name val="Calibri"/>
      <family val="2"/>
      <scheme val="minor"/>
    </font>
    <font>
      <b/>
      <sz val="11"/>
      <name val="Calibri"/>
      <family val="2"/>
      <scheme val="minor"/>
    </font>
    <font>
      <sz val="11"/>
      <name val="Calibri"/>
      <family val="2"/>
      <scheme val="minor"/>
    </font>
    <font>
      <u/>
      <sz val="11"/>
      <name val="Calibri"/>
      <family val="2"/>
      <scheme val="minor"/>
    </font>
    <font>
      <sz val="11"/>
      <color rgb="FFFF0000"/>
      <name val="Calibri"/>
      <family val="2"/>
      <scheme val="minor"/>
    </font>
    <font>
      <b/>
      <sz val="11"/>
      <color rgb="FFFF0000"/>
      <name val="Calibri"/>
      <family val="2"/>
      <scheme val="minor"/>
    </font>
    <font>
      <sz val="11"/>
      <color indexed="8"/>
      <name val="Calibri"/>
      <family val="2"/>
      <scheme val="minor"/>
    </font>
    <font>
      <b/>
      <sz val="11"/>
      <color indexed="8"/>
      <name val="Calibri"/>
      <family val="2"/>
      <scheme val="minor"/>
    </font>
    <font>
      <u/>
      <sz val="11"/>
      <color indexed="8"/>
      <name val="Calibri"/>
      <family val="2"/>
      <scheme val="minor"/>
    </font>
    <font>
      <sz val="11"/>
      <color rgb="FF222222"/>
      <name val="Calibri"/>
      <family val="2"/>
      <scheme val="minor"/>
    </font>
    <font>
      <u/>
      <sz val="11"/>
      <color theme="10"/>
      <name val="Calibri"/>
      <family val="2"/>
      <scheme val="minor"/>
    </font>
    <font>
      <sz val="10"/>
      <color theme="1"/>
      <name val="Arial"/>
      <family val="2"/>
    </font>
    <font>
      <b/>
      <sz val="11"/>
      <color rgb="FF0000FF"/>
      <name val="Calibri"/>
      <family val="2"/>
      <scheme val="minor"/>
    </font>
    <font>
      <i/>
      <sz val="11"/>
      <color indexed="8"/>
      <name val="Calibri"/>
      <family val="2"/>
      <scheme val="minor"/>
    </font>
    <font>
      <sz val="11"/>
      <name val="Calibri"/>
      <family val="2"/>
    </font>
    <font>
      <sz val="10"/>
      <color rgb="FF000000"/>
      <name val="Tahoma"/>
      <family val="2"/>
    </font>
    <font>
      <u/>
      <sz val="11"/>
      <color rgb="FF000000"/>
      <name val="Calibri"/>
      <family val="2"/>
      <scheme val="minor"/>
    </font>
    <font>
      <b/>
      <sz val="14"/>
      <color theme="8" tint="-0.249977111117893"/>
      <name val="Calibri"/>
      <family val="2"/>
      <scheme val="minor"/>
    </font>
    <font>
      <i/>
      <sz val="11"/>
      <name val="Calibri"/>
      <family val="2"/>
      <scheme val="minor"/>
    </font>
    <font>
      <sz val="10"/>
      <color rgb="FFFF0000"/>
      <name val="Arial"/>
      <family val="2"/>
    </font>
    <font>
      <sz val="11"/>
      <color theme="10"/>
      <name val="Calibri"/>
      <family val="2"/>
    </font>
  </fonts>
  <fills count="8">
    <fill>
      <patternFill patternType="none"/>
    </fill>
    <fill>
      <patternFill patternType="gray125"/>
    </fill>
    <fill>
      <patternFill patternType="solid">
        <fgColor theme="8" tint="0.39997558519241921"/>
        <bgColor indexed="64"/>
      </patternFill>
    </fill>
    <fill>
      <patternFill patternType="solid">
        <fgColor theme="8" tint="0.79998168889431442"/>
        <bgColor indexed="64"/>
      </patternFill>
    </fill>
    <fill>
      <patternFill patternType="solid">
        <fgColor theme="0"/>
        <bgColor indexed="64"/>
      </patternFill>
    </fill>
    <fill>
      <patternFill patternType="solid">
        <fgColor rgb="FF00B0F0"/>
        <bgColor indexed="64"/>
      </patternFill>
    </fill>
    <fill>
      <patternFill patternType="solid">
        <fgColor theme="9" tint="0.79998168889431442"/>
        <bgColor indexed="64"/>
      </patternFill>
    </fill>
    <fill>
      <patternFill patternType="solid">
        <fgColor theme="6" tint="0.79998168889431442"/>
        <bgColor indexed="64"/>
      </patternFill>
    </fill>
  </fills>
  <borders count="33">
    <border>
      <left/>
      <right/>
      <top/>
      <bottom/>
      <diagonal/>
    </border>
    <border>
      <left/>
      <right style="thin">
        <color indexed="64"/>
      </right>
      <top/>
      <bottom/>
      <diagonal/>
    </border>
    <border>
      <left/>
      <right/>
      <top/>
      <bottom style="thin">
        <color indexed="64"/>
      </bottom>
      <diagonal/>
    </border>
    <border>
      <left style="thin">
        <color indexed="64"/>
      </left>
      <right/>
      <top/>
      <bottom/>
      <diagonal/>
    </border>
    <border>
      <left style="thin">
        <color indexed="64"/>
      </left>
      <right/>
      <top style="thin">
        <color indexed="64"/>
      </top>
      <bottom/>
      <diagonal/>
    </border>
    <border>
      <left style="thin">
        <color indexed="64"/>
      </left>
      <right/>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style="thin">
        <color rgb="FF000000"/>
      </left>
      <right/>
      <top/>
      <bottom/>
      <diagonal/>
    </border>
    <border>
      <left style="thin">
        <color rgb="FF000000"/>
      </left>
      <right/>
      <top style="thin">
        <color rgb="FF000000"/>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auto="1"/>
      </left>
      <right style="thin">
        <color auto="1"/>
      </right>
      <top style="thin">
        <color auto="1"/>
      </top>
      <bottom style="thin">
        <color auto="1"/>
      </bottom>
      <diagonal/>
    </border>
    <border>
      <left style="thin">
        <color theme="8" tint="-0.249977111117893"/>
      </left>
      <right/>
      <top style="thin">
        <color theme="8" tint="-0.249977111117893"/>
      </top>
      <bottom/>
      <diagonal/>
    </border>
    <border>
      <left/>
      <right/>
      <top style="thin">
        <color theme="8" tint="-0.249977111117893"/>
      </top>
      <bottom/>
      <diagonal/>
    </border>
    <border>
      <left/>
      <right style="thin">
        <color theme="8" tint="-0.249977111117893"/>
      </right>
      <top style="thin">
        <color theme="8" tint="-0.249977111117893"/>
      </top>
      <bottom/>
      <diagonal/>
    </border>
    <border>
      <left style="thin">
        <color theme="8" tint="-0.249977111117893"/>
      </left>
      <right/>
      <top/>
      <bottom/>
      <diagonal/>
    </border>
    <border>
      <left/>
      <right style="thin">
        <color theme="8" tint="-0.249977111117893"/>
      </right>
      <top/>
      <bottom/>
      <diagonal/>
    </border>
    <border>
      <left style="thin">
        <color theme="8" tint="-0.249977111117893"/>
      </left>
      <right/>
      <top/>
      <bottom style="thin">
        <color theme="8" tint="-0.249977111117893"/>
      </bottom>
      <diagonal/>
    </border>
    <border>
      <left/>
      <right/>
      <top/>
      <bottom style="thin">
        <color theme="8" tint="-0.249977111117893"/>
      </bottom>
      <diagonal/>
    </border>
    <border>
      <left/>
      <right style="thin">
        <color theme="8" tint="-0.249977111117893"/>
      </right>
      <top/>
      <bottom style="thin">
        <color theme="8" tint="-0.249977111117893"/>
      </bottom>
      <diagonal/>
    </border>
    <border>
      <left/>
      <right/>
      <top style="thin">
        <color rgb="FF000000"/>
      </top>
      <bottom/>
      <diagonal/>
    </border>
    <border>
      <left/>
      <right style="thin">
        <color theme="8" tint="-0.499984740745262"/>
      </right>
      <top/>
      <bottom/>
      <diagonal/>
    </border>
    <border>
      <left/>
      <right/>
      <top/>
      <bottom style="thin">
        <color theme="8" tint="-0.499984740745262"/>
      </bottom>
      <diagonal/>
    </border>
    <border>
      <left style="thin">
        <color theme="8" tint="-0.499984740745262"/>
      </left>
      <right/>
      <top/>
      <bottom style="thin">
        <color theme="8" tint="-0.499984740745262"/>
      </bottom>
      <diagonal/>
    </border>
    <border>
      <left/>
      <right style="thin">
        <color theme="8" tint="-0.499984740745262"/>
      </right>
      <top style="thin">
        <color theme="8" tint="-0.499984740745262"/>
      </top>
      <bottom/>
      <diagonal/>
    </border>
    <border>
      <left/>
      <right style="thin">
        <color theme="8" tint="-0.499984740745262"/>
      </right>
      <top/>
      <bottom style="thin">
        <color theme="8" tint="-0.499984740745262"/>
      </bottom>
      <diagonal/>
    </border>
    <border>
      <left/>
      <right style="dashDot">
        <color indexed="64"/>
      </right>
      <top/>
      <bottom/>
      <diagonal/>
    </border>
  </borders>
  <cellStyleXfs count="9">
    <xf numFmtId="0" fontId="0" fillId="0" borderId="0"/>
    <xf numFmtId="0" fontId="2" fillId="0" borderId="0"/>
    <xf numFmtId="9" fontId="3" fillId="0" borderId="0" applyFont="0" applyFill="0" applyBorder="0" applyAlignment="0" applyProtection="0"/>
    <xf numFmtId="43" fontId="8" fillId="0" borderId="0" applyFont="0" applyFill="0" applyBorder="0" applyAlignment="0" applyProtection="0"/>
    <xf numFmtId="0" fontId="10" fillId="0" borderId="0" applyNumberFormat="0" applyFill="0" applyBorder="0" applyAlignment="0" applyProtection="0">
      <alignment vertical="top"/>
      <protection locked="0"/>
    </xf>
    <xf numFmtId="0" fontId="1" fillId="0" borderId="0"/>
    <xf numFmtId="0" fontId="26" fillId="0" borderId="0" applyNumberFormat="0" applyFill="0" applyBorder="0" applyAlignment="0" applyProtection="0"/>
    <xf numFmtId="9" fontId="3" fillId="0" borderId="0" applyFont="0" applyFill="0" applyBorder="0" applyAlignment="0" applyProtection="0"/>
    <xf numFmtId="0" fontId="8" fillId="3" borderId="0"/>
  </cellStyleXfs>
  <cellXfs count="878">
    <xf numFmtId="0" fontId="0" fillId="0" borderId="0" xfId="0"/>
    <xf numFmtId="0" fontId="4" fillId="0" borderId="0" xfId="0" applyFont="1" applyBorder="1"/>
    <xf numFmtId="0" fontId="4" fillId="0" borderId="0" xfId="0" applyFont="1"/>
    <xf numFmtId="0" fontId="1" fillId="0" borderId="0" xfId="1" applyFont="1" applyAlignment="1">
      <alignment vertical="center"/>
    </xf>
    <xf numFmtId="0" fontId="6" fillId="0" borderId="0" xfId="0" applyFont="1"/>
    <xf numFmtId="0" fontId="10" fillId="0" borderId="0" xfId="4" applyAlignment="1" applyProtection="1"/>
    <xf numFmtId="0" fontId="7" fillId="0" borderId="0" xfId="0" applyFont="1" applyBorder="1" applyAlignment="1">
      <alignment wrapText="1"/>
    </xf>
    <xf numFmtId="0" fontId="0" fillId="3" borderId="0" xfId="0" applyFill="1" applyBorder="1"/>
    <xf numFmtId="0" fontId="9" fillId="0" borderId="0" xfId="0" applyFont="1"/>
    <xf numFmtId="0" fontId="14" fillId="0" borderId="0" xfId="0" applyFont="1"/>
    <xf numFmtId="0" fontId="0" fillId="0" borderId="0" xfId="0" applyAlignment="1">
      <alignment horizontal="center"/>
    </xf>
    <xf numFmtId="10" fontId="0" fillId="0" borderId="0" xfId="2" applyNumberFormat="1" applyFont="1" applyAlignment="1">
      <alignment horizontal="center"/>
    </xf>
    <xf numFmtId="0" fontId="0" fillId="0" borderId="0" xfId="0" applyAlignment="1">
      <alignment horizontal="left"/>
    </xf>
    <xf numFmtId="14" fontId="0" fillId="0" borderId="0" xfId="0" applyNumberFormat="1" applyAlignment="1">
      <alignment horizontal="center"/>
    </xf>
    <xf numFmtId="168" fontId="0" fillId="0" borderId="0" xfId="0" applyNumberFormat="1" applyAlignment="1">
      <alignment horizontal="center"/>
    </xf>
    <xf numFmtId="169" fontId="0" fillId="0" borderId="0" xfId="0" applyNumberFormat="1" applyAlignment="1">
      <alignment horizontal="center"/>
    </xf>
    <xf numFmtId="14" fontId="0" fillId="3" borderId="0" xfId="0" applyNumberFormat="1" applyFill="1" applyAlignment="1">
      <alignment horizontal="center"/>
    </xf>
    <xf numFmtId="166" fontId="0" fillId="0" borderId="0" xfId="0" applyNumberFormat="1" applyAlignment="1">
      <alignment horizontal="center"/>
    </xf>
    <xf numFmtId="14" fontId="0" fillId="0" borderId="0" xfId="0" applyNumberFormat="1"/>
    <xf numFmtId="0" fontId="14" fillId="2" borderId="0" xfId="0" applyFont="1" applyFill="1" applyAlignment="1">
      <alignment horizontal="center" vertical="center" wrapText="1"/>
    </xf>
    <xf numFmtId="0" fontId="14" fillId="2" borderId="0" xfId="0" applyFont="1" applyFill="1" applyAlignment="1">
      <alignment horizontal="center" vertical="center"/>
    </xf>
    <xf numFmtId="0" fontId="0" fillId="2" borderId="0" xfId="0" applyFill="1"/>
    <xf numFmtId="0" fontId="0" fillId="0" borderId="0" xfId="0" applyAlignment="1"/>
    <xf numFmtId="10" fontId="0" fillId="0" borderId="0" xfId="2" applyNumberFormat="1" applyFont="1" applyAlignment="1"/>
    <xf numFmtId="14" fontId="0" fillId="3" borderId="0" xfId="0" applyNumberFormat="1" applyFill="1" applyAlignment="1">
      <alignment horizontal="center" vertical="center"/>
    </xf>
    <xf numFmtId="14" fontId="0" fillId="3" borderId="0" xfId="2" applyNumberFormat="1" applyFont="1" applyFill="1" applyAlignment="1">
      <alignment horizontal="center" vertical="center"/>
    </xf>
    <xf numFmtId="14" fontId="0" fillId="0" borderId="0" xfId="0" applyNumberFormat="1" applyFill="1" applyAlignment="1">
      <alignment horizontal="center"/>
    </xf>
    <xf numFmtId="0" fontId="0" fillId="0" borderId="0" xfId="0" applyFill="1"/>
    <xf numFmtId="10" fontId="0" fillId="0" borderId="0" xfId="0" applyNumberFormat="1" applyAlignment="1">
      <alignment horizontal="center" vertical="center"/>
    </xf>
    <xf numFmtId="10" fontId="0" fillId="0" borderId="0" xfId="2" applyNumberFormat="1" applyFont="1" applyAlignment="1">
      <alignment horizontal="center" vertical="center"/>
    </xf>
    <xf numFmtId="10" fontId="0" fillId="0" borderId="0" xfId="0" applyNumberFormat="1"/>
    <xf numFmtId="14" fontId="0" fillId="0" borderId="0" xfId="0" applyNumberFormat="1" applyAlignment="1">
      <alignment horizontal="center" vertical="center"/>
    </xf>
    <xf numFmtId="0" fontId="14" fillId="2" borderId="0" xfId="0" applyFont="1" applyFill="1" applyAlignment="1">
      <alignment horizontal="center" vertical="center" wrapText="1"/>
    </xf>
    <xf numFmtId="0" fontId="14" fillId="2" borderId="0" xfId="0" applyFont="1" applyFill="1" applyAlignment="1">
      <alignment horizontal="center" vertical="center"/>
    </xf>
    <xf numFmtId="14" fontId="0" fillId="0" borderId="0" xfId="2" applyNumberFormat="1" applyFont="1" applyFill="1" applyAlignment="1">
      <alignment horizontal="center" vertical="center"/>
    </xf>
    <xf numFmtId="14" fontId="0" fillId="0" borderId="0" xfId="0" applyNumberFormat="1" applyFill="1" applyAlignment="1">
      <alignment horizontal="center" vertical="center"/>
    </xf>
    <xf numFmtId="0" fontId="16" fillId="0" borderId="0" xfId="0" applyFont="1"/>
    <xf numFmtId="14" fontId="0" fillId="0" borderId="0" xfId="2" applyNumberFormat="1" applyFont="1" applyAlignment="1">
      <alignment horizontal="center"/>
    </xf>
    <xf numFmtId="0" fontId="14" fillId="0" borderId="0" xfId="0" applyFont="1" applyFill="1" applyAlignment="1">
      <alignment horizontal="center" vertical="center"/>
    </xf>
    <xf numFmtId="0" fontId="14" fillId="0" borderId="0" xfId="0" applyFont="1" applyFill="1" applyAlignment="1">
      <alignment horizontal="center" vertical="center" wrapText="1"/>
    </xf>
    <xf numFmtId="14" fontId="0" fillId="3" borderId="0" xfId="0" applyNumberFormat="1" applyFont="1" applyFill="1" applyAlignment="1">
      <alignment horizontal="center" vertical="center"/>
    </xf>
    <xf numFmtId="14" fontId="0" fillId="0" borderId="0" xfId="0" applyNumberFormat="1" applyFont="1" applyFill="1" applyAlignment="1">
      <alignment horizontal="center" vertical="center" wrapText="1"/>
    </xf>
    <xf numFmtId="0" fontId="15" fillId="0" borderId="0" xfId="0" applyFont="1"/>
    <xf numFmtId="10" fontId="0" fillId="0" borderId="0" xfId="2" applyNumberFormat="1" applyFont="1" applyAlignment="1">
      <alignment horizontal="left" vertical="center"/>
    </xf>
    <xf numFmtId="10" fontId="9" fillId="0" borderId="0" xfId="2" applyNumberFormat="1" applyFont="1" applyAlignment="1">
      <alignment horizontal="left" vertical="center"/>
    </xf>
    <xf numFmtId="0" fontId="0" fillId="0" borderId="0" xfId="0" applyFont="1" applyFill="1" applyAlignment="1">
      <alignment horizontal="left" vertical="center"/>
    </xf>
    <xf numFmtId="0" fontId="14" fillId="2" borderId="0" xfId="0" applyFont="1" applyFill="1" applyAlignment="1">
      <alignment horizontal="center" vertical="center"/>
    </xf>
    <xf numFmtId="0" fontId="17" fillId="2" borderId="0" xfId="1" applyFont="1" applyFill="1" applyBorder="1" applyAlignment="1">
      <alignment horizontal="center" vertical="center" wrapText="1"/>
    </xf>
    <xf numFmtId="0" fontId="17" fillId="2" borderId="0" xfId="1" applyFont="1" applyFill="1" applyAlignment="1">
      <alignment horizontal="center" vertical="center" wrapText="1"/>
    </xf>
    <xf numFmtId="168" fontId="8" fillId="0" borderId="0" xfId="0" applyNumberFormat="1" applyFont="1" applyBorder="1" applyAlignment="1">
      <alignment horizontal="center" wrapText="1"/>
    </xf>
    <xf numFmtId="166" fontId="8" fillId="0" borderId="0" xfId="0" applyNumberFormat="1" applyFont="1" applyBorder="1" applyAlignment="1">
      <alignment horizontal="center" wrapText="1"/>
    </xf>
    <xf numFmtId="0" fontId="8" fillId="0" borderId="0" xfId="0" applyFont="1" applyBorder="1" applyAlignment="1">
      <alignment horizontal="left" wrapText="1"/>
    </xf>
    <xf numFmtId="14" fontId="8" fillId="0" borderId="0" xfId="0" applyNumberFormat="1" applyFont="1" applyBorder="1" applyAlignment="1">
      <alignment horizontal="center" wrapText="1"/>
    </xf>
    <xf numFmtId="0" fontId="18" fillId="0" borderId="0" xfId="1" applyFont="1" applyAlignment="1">
      <alignment vertical="center"/>
    </xf>
    <xf numFmtId="0" fontId="18" fillId="0" borderId="0" xfId="1" applyFont="1" applyAlignment="1">
      <alignment horizontal="center" vertical="center"/>
    </xf>
    <xf numFmtId="169" fontId="18" fillId="0" borderId="0" xfId="1" applyNumberFormat="1" applyFont="1" applyFill="1" applyAlignment="1">
      <alignment horizontal="center"/>
    </xf>
    <xf numFmtId="0" fontId="8" fillId="0" borderId="0" xfId="0" applyFont="1" applyFill="1" applyBorder="1" applyAlignment="1">
      <alignment horizontal="left" wrapText="1"/>
    </xf>
    <xf numFmtId="14" fontId="8" fillId="0" borderId="0" xfId="0" applyNumberFormat="1" applyFont="1" applyFill="1" applyBorder="1" applyAlignment="1">
      <alignment horizontal="center" wrapText="1"/>
    </xf>
    <xf numFmtId="0" fontId="18" fillId="0" borderId="0" xfId="1" applyFont="1" applyFill="1" applyAlignment="1">
      <alignment vertical="center"/>
    </xf>
    <xf numFmtId="0" fontId="18" fillId="0" borderId="0" xfId="1" applyFont="1" applyFill="1" applyBorder="1" applyAlignment="1">
      <alignment horizontal="left" wrapText="1"/>
    </xf>
    <xf numFmtId="14" fontId="18" fillId="0" borderId="0" xfId="1" applyNumberFormat="1" applyFont="1" applyFill="1" applyBorder="1" applyAlignment="1">
      <alignment horizontal="center" wrapText="1"/>
    </xf>
    <xf numFmtId="14" fontId="18" fillId="3" borderId="0" xfId="0" applyNumberFormat="1" applyFont="1" applyFill="1" applyBorder="1" applyAlignment="1">
      <alignment horizontal="center"/>
    </xf>
    <xf numFmtId="0" fontId="18" fillId="0" borderId="0" xfId="0" applyFont="1" applyBorder="1" applyAlignment="1">
      <alignment wrapText="1"/>
    </xf>
    <xf numFmtId="14" fontId="18" fillId="0" borderId="0" xfId="0" applyNumberFormat="1" applyFont="1" applyBorder="1" applyAlignment="1">
      <alignment horizontal="center" wrapText="1"/>
    </xf>
    <xf numFmtId="0" fontId="18" fillId="0" borderId="0" xfId="0" applyFont="1" applyBorder="1" applyAlignment="1">
      <alignment horizontal="left" wrapText="1"/>
    </xf>
    <xf numFmtId="0" fontId="19" fillId="0" borderId="0" xfId="1" applyFont="1" applyAlignment="1">
      <alignment vertical="center"/>
    </xf>
    <xf numFmtId="0" fontId="14" fillId="2" borderId="0" xfId="0" applyFont="1" applyFill="1" applyBorder="1" applyAlignment="1">
      <alignment horizontal="center" vertical="center" wrapText="1"/>
    </xf>
    <xf numFmtId="0" fontId="0" fillId="0" borderId="0" xfId="0" applyAlignment="1">
      <alignment horizontal="center" vertical="center"/>
    </xf>
    <xf numFmtId="14" fontId="18" fillId="3" borderId="0" xfId="0" applyNumberFormat="1" applyFont="1" applyFill="1" applyAlignment="1">
      <alignment horizontal="center" vertical="center"/>
    </xf>
    <xf numFmtId="0" fontId="18" fillId="0" borderId="0" xfId="0" applyFont="1"/>
    <xf numFmtId="0" fontId="0" fillId="0" borderId="0" xfId="0" applyFont="1"/>
    <xf numFmtId="0" fontId="0" fillId="0" borderId="0" xfId="0" applyFont="1" applyAlignment="1">
      <alignment horizontal="center" vertical="center"/>
    </xf>
    <xf numFmtId="0" fontId="17" fillId="2" borderId="0" xfId="0" applyFont="1" applyFill="1" applyBorder="1" applyAlignment="1">
      <alignment horizontal="center" vertical="center" wrapText="1"/>
    </xf>
    <xf numFmtId="0" fontId="0" fillId="0" borderId="0" xfId="0" applyFont="1" applyFill="1" applyBorder="1" applyAlignment="1">
      <alignment vertical="top"/>
    </xf>
    <xf numFmtId="10" fontId="0" fillId="0" borderId="0" xfId="0" applyNumberFormat="1" applyFont="1" applyFill="1" applyBorder="1" applyAlignment="1">
      <alignment horizontal="center" vertical="top"/>
    </xf>
    <xf numFmtId="0" fontId="18" fillId="0" borderId="0" xfId="1" applyFont="1" applyFill="1" applyBorder="1" applyAlignment="1">
      <alignment horizontal="left"/>
    </xf>
    <xf numFmtId="0" fontId="17" fillId="0" borderId="0" xfId="1" applyFont="1" applyFill="1" applyBorder="1" applyAlignment="1">
      <alignment horizontal="left"/>
    </xf>
    <xf numFmtId="10" fontId="0" fillId="0" borderId="0" xfId="0" applyNumberFormat="1" applyFont="1" applyAlignment="1">
      <alignment horizontal="center"/>
    </xf>
    <xf numFmtId="0" fontId="17" fillId="0" borderId="0" xfId="0" applyFont="1" applyFill="1" applyBorder="1" applyAlignment="1">
      <alignment horizontal="center" vertical="center" wrapText="1"/>
    </xf>
    <xf numFmtId="0" fontId="18" fillId="0" borderId="0" xfId="0" applyFont="1" applyFill="1" applyBorder="1" applyAlignment="1">
      <alignment horizontal="center" vertical="center" wrapText="1"/>
    </xf>
    <xf numFmtId="14" fontId="0" fillId="3" borderId="0" xfId="0" applyNumberFormat="1" applyFont="1" applyFill="1" applyAlignment="1">
      <alignment horizontal="center"/>
    </xf>
    <xf numFmtId="0" fontId="18" fillId="0" borderId="0" xfId="1" applyFont="1" applyFill="1"/>
    <xf numFmtId="14" fontId="18" fillId="3" borderId="0" xfId="1" applyNumberFormat="1" applyFont="1" applyFill="1" applyAlignment="1">
      <alignment horizontal="center"/>
    </xf>
    <xf numFmtId="0" fontId="18" fillId="0" borderId="0" xfId="1" applyFont="1" applyFill="1" applyAlignment="1">
      <alignment horizontal="left"/>
    </xf>
    <xf numFmtId="0" fontId="21" fillId="0" borderId="0" xfId="0" applyFont="1" applyFill="1" applyAlignment="1">
      <alignment horizontal="center" vertical="center"/>
    </xf>
    <xf numFmtId="14" fontId="20" fillId="0" borderId="0" xfId="0" applyNumberFormat="1" applyFont="1" applyFill="1" applyAlignment="1">
      <alignment horizontal="center"/>
    </xf>
    <xf numFmtId="0" fontId="20" fillId="0" borderId="0" xfId="0" applyFont="1" applyFill="1" applyAlignment="1">
      <alignment horizontal="center"/>
    </xf>
    <xf numFmtId="14" fontId="20" fillId="0" borderId="0" xfId="1" applyNumberFormat="1" applyFont="1" applyFill="1" applyAlignment="1">
      <alignment horizontal="center"/>
    </xf>
    <xf numFmtId="0" fontId="17" fillId="0" borderId="0" xfId="0" applyFont="1" applyFill="1" applyAlignment="1">
      <alignment horizontal="center" vertical="center"/>
    </xf>
    <xf numFmtId="0" fontId="0" fillId="0" borderId="0" xfId="0" applyFont="1" applyBorder="1"/>
    <xf numFmtId="0" fontId="17" fillId="2" borderId="0" xfId="0" applyFont="1" applyFill="1" applyBorder="1" applyAlignment="1">
      <alignment horizontal="center" wrapText="1"/>
    </xf>
    <xf numFmtId="14" fontId="0" fillId="0" borderId="0" xfId="0" applyNumberFormat="1" applyFont="1" applyBorder="1" applyAlignment="1">
      <alignment horizontal="center"/>
    </xf>
    <xf numFmtId="14" fontId="18" fillId="3" borderId="0" xfId="0" applyNumberFormat="1" applyFont="1" applyFill="1" applyBorder="1" applyAlignment="1">
      <alignment horizontal="center" wrapText="1"/>
    </xf>
    <xf numFmtId="10" fontId="18" fillId="0" borderId="3" xfId="0" applyNumberFormat="1" applyFont="1" applyBorder="1" applyAlignment="1">
      <alignment horizontal="center" wrapText="1"/>
    </xf>
    <xf numFmtId="10" fontId="18" fillId="0" borderId="0" xfId="0" applyNumberFormat="1" applyFont="1" applyBorder="1" applyAlignment="1">
      <alignment horizontal="center" wrapText="1"/>
    </xf>
    <xf numFmtId="0" fontId="0" fillId="0" borderId="0" xfId="0" applyFont="1" applyAlignment="1">
      <alignment horizontal="center"/>
    </xf>
    <xf numFmtId="14" fontId="0" fillId="0" borderId="0" xfId="0" applyNumberFormat="1" applyFont="1" applyAlignment="1">
      <alignment horizontal="center" vertical="center"/>
    </xf>
    <xf numFmtId="0" fontId="0" fillId="0" borderId="0" xfId="0" applyFont="1" applyBorder="1" applyAlignment="1">
      <alignment horizontal="left" wrapText="1"/>
    </xf>
    <xf numFmtId="0" fontId="22" fillId="2" borderId="0" xfId="0" applyFont="1" applyFill="1"/>
    <xf numFmtId="0" fontId="23" fillId="2" borderId="0" xfId="0" applyFont="1" applyFill="1" applyBorder="1" applyAlignment="1">
      <alignment horizontal="center"/>
    </xf>
    <xf numFmtId="0" fontId="17" fillId="2" borderId="5" xfId="0" applyFont="1" applyFill="1" applyBorder="1" applyAlignment="1">
      <alignment horizontal="center" vertical="center" wrapText="1"/>
    </xf>
    <xf numFmtId="0" fontId="17" fillId="2" borderId="2" xfId="0" applyFont="1" applyFill="1" applyBorder="1" applyAlignment="1">
      <alignment horizontal="center" vertical="center" wrapText="1"/>
    </xf>
    <xf numFmtId="0" fontId="23" fillId="2" borderId="0" xfId="0" applyFont="1" applyFill="1" applyAlignment="1">
      <alignment horizontal="center"/>
    </xf>
    <xf numFmtId="14" fontId="22" fillId="3" borderId="0" xfId="0" applyNumberFormat="1" applyFont="1" applyFill="1" applyBorder="1" applyAlignment="1">
      <alignment horizontal="center"/>
    </xf>
    <xf numFmtId="10" fontId="22" fillId="0" borderId="0" xfId="0" applyNumberFormat="1" applyFont="1" applyFill="1" applyBorder="1" applyAlignment="1">
      <alignment horizontal="center"/>
    </xf>
    <xf numFmtId="10" fontId="18" fillId="0" borderId="0" xfId="0" applyNumberFormat="1" applyFont="1" applyFill="1" applyBorder="1" applyAlignment="1">
      <alignment horizontal="center" wrapText="1"/>
    </xf>
    <xf numFmtId="0" fontId="18" fillId="0" borderId="0" xfId="0" applyFont="1" applyFill="1" applyBorder="1" applyAlignment="1">
      <alignment wrapText="1"/>
    </xf>
    <xf numFmtId="14" fontId="18" fillId="0" borderId="0" xfId="0" applyNumberFormat="1" applyFont="1" applyFill="1" applyBorder="1" applyAlignment="1">
      <alignment horizontal="center" wrapText="1"/>
    </xf>
    <xf numFmtId="0" fontId="22" fillId="0" borderId="0" xfId="0" applyFont="1" applyFill="1" applyAlignment="1"/>
    <xf numFmtId="0" fontId="18" fillId="0" borderId="0" xfId="0" applyFont="1" applyFill="1" applyBorder="1" applyAlignment="1">
      <alignment horizontal="left"/>
    </xf>
    <xf numFmtId="0" fontId="18" fillId="0" borderId="0" xfId="0" applyFont="1" applyFill="1" applyBorder="1" applyAlignment="1"/>
    <xf numFmtId="14" fontId="18" fillId="0" borderId="0" xfId="0" applyNumberFormat="1" applyFont="1" applyFill="1" applyBorder="1" applyAlignment="1">
      <alignment horizontal="center"/>
    </xf>
    <xf numFmtId="0" fontId="22" fillId="0" borderId="0" xfId="0" applyFont="1" applyFill="1" applyBorder="1" applyAlignment="1"/>
    <xf numFmtId="14" fontId="22" fillId="0" borderId="0" xfId="0" applyNumberFormat="1" applyFont="1" applyFill="1" applyBorder="1" applyAlignment="1">
      <alignment horizontal="center"/>
    </xf>
    <xf numFmtId="0" fontId="22" fillId="0" borderId="0" xfId="0" applyFont="1" applyFill="1"/>
    <xf numFmtId="14" fontId="0" fillId="3" borderId="0" xfId="0" applyNumberFormat="1" applyFont="1" applyFill="1" applyBorder="1" applyAlignment="1">
      <alignment horizontal="center"/>
    </xf>
    <xf numFmtId="10" fontId="0" fillId="0" borderId="0" xfId="0" applyNumberFormat="1" applyFont="1" applyBorder="1" applyAlignment="1">
      <alignment horizontal="center"/>
    </xf>
    <xf numFmtId="0" fontId="18" fillId="0" borderId="0" xfId="0" applyFont="1" applyBorder="1" applyAlignment="1">
      <alignment horizontal="left"/>
    </xf>
    <xf numFmtId="14" fontId="18" fillId="0" borderId="0" xfId="0" applyNumberFormat="1" applyFont="1" applyBorder="1" applyAlignment="1">
      <alignment horizontal="center"/>
    </xf>
    <xf numFmtId="0" fontId="22" fillId="0" borderId="0" xfId="0" applyFont="1"/>
    <xf numFmtId="14" fontId="22" fillId="0" borderId="0" xfId="0" applyNumberFormat="1" applyFont="1" applyBorder="1" applyAlignment="1">
      <alignment horizontal="center"/>
    </xf>
    <xf numFmtId="0" fontId="24" fillId="0" borderId="0" xfId="0" applyFont="1"/>
    <xf numFmtId="0" fontId="17" fillId="2" borderId="0" xfId="1" applyFont="1" applyFill="1" applyBorder="1" applyAlignment="1">
      <alignment horizontal="center" vertical="center" wrapText="1"/>
    </xf>
    <xf numFmtId="0" fontId="23" fillId="2" borderId="3" xfId="0" applyFont="1" applyFill="1" applyBorder="1" applyAlignment="1">
      <alignment horizontal="center"/>
    </xf>
    <xf numFmtId="10" fontId="22" fillId="0" borderId="3" xfId="0" applyNumberFormat="1" applyFont="1" applyFill="1" applyBorder="1" applyAlignment="1">
      <alignment horizontal="center"/>
    </xf>
    <xf numFmtId="10" fontId="22" fillId="0" borderId="0" xfId="2" applyNumberFormat="1" applyFont="1" applyFill="1" applyAlignment="1">
      <alignment horizontal="center"/>
    </xf>
    <xf numFmtId="10" fontId="22" fillId="0" borderId="0" xfId="2" applyNumberFormat="1" applyFont="1" applyFill="1" applyBorder="1" applyAlignment="1">
      <alignment horizontal="center"/>
    </xf>
    <xf numFmtId="14" fontId="22" fillId="0" borderId="0" xfId="0" applyNumberFormat="1" applyFont="1" applyFill="1" applyAlignment="1">
      <alignment horizontal="center"/>
    </xf>
    <xf numFmtId="0" fontId="23" fillId="0" borderId="0" xfId="0" applyFont="1" applyFill="1" applyAlignment="1">
      <alignment horizontal="center"/>
    </xf>
    <xf numFmtId="0" fontId="22" fillId="0" borderId="0" xfId="0" applyFont="1" applyFill="1" applyBorder="1" applyAlignment="1">
      <alignment horizontal="left"/>
    </xf>
    <xf numFmtId="0" fontId="22" fillId="0" borderId="0" xfId="0" applyFont="1" applyFill="1" applyAlignment="1">
      <alignment horizontal="left"/>
    </xf>
    <xf numFmtId="10" fontId="22" fillId="0" borderId="0" xfId="2" applyNumberFormat="1" applyFont="1" applyAlignment="1">
      <alignment horizontal="center"/>
    </xf>
    <xf numFmtId="10" fontId="22" fillId="0" borderId="0" xfId="2" applyNumberFormat="1" applyFont="1" applyBorder="1" applyAlignment="1">
      <alignment horizontal="center"/>
    </xf>
    <xf numFmtId="0" fontId="22" fillId="0" borderId="0" xfId="0" applyFont="1" applyFill="1" applyBorder="1"/>
    <xf numFmtId="0" fontId="22" fillId="0" borderId="0" xfId="0" applyFont="1" applyBorder="1"/>
    <xf numFmtId="14" fontId="22" fillId="0" borderId="0" xfId="0" applyNumberFormat="1" applyFont="1" applyAlignment="1">
      <alignment horizontal="center"/>
    </xf>
    <xf numFmtId="0" fontId="18" fillId="2" borderId="0" xfId="1" applyFont="1" applyFill="1" applyBorder="1" applyAlignment="1">
      <alignment horizontal="center" vertical="center" wrapText="1"/>
    </xf>
    <xf numFmtId="10" fontId="18" fillId="0" borderId="0" xfId="0" applyNumberFormat="1" applyFont="1" applyBorder="1" applyAlignment="1">
      <alignment horizontal="center" wrapText="1"/>
    </xf>
    <xf numFmtId="0" fontId="17" fillId="2" borderId="0" xfId="0" applyFont="1" applyFill="1" applyBorder="1" applyAlignment="1">
      <alignment horizontal="center" vertical="center" wrapText="1"/>
    </xf>
    <xf numFmtId="0" fontId="17" fillId="2" borderId="0" xfId="0" applyFont="1" applyFill="1" applyBorder="1" applyAlignment="1">
      <alignment horizontal="center" wrapText="1"/>
    </xf>
    <xf numFmtId="0" fontId="22" fillId="0" borderId="0" xfId="0" applyFont="1" applyAlignment="1"/>
    <xf numFmtId="0" fontId="23" fillId="2" borderId="0" xfId="0" applyFont="1" applyFill="1" applyAlignment="1"/>
    <xf numFmtId="14" fontId="18" fillId="3" borderId="0" xfId="0" applyNumberFormat="1" applyFont="1" applyFill="1" applyBorder="1" applyAlignment="1">
      <alignment horizontal="center" vertical="center" wrapText="1"/>
    </xf>
    <xf numFmtId="10" fontId="22" fillId="0" borderId="0" xfId="0" applyNumberFormat="1" applyFont="1" applyFill="1" applyAlignment="1">
      <alignment horizontal="center"/>
    </xf>
    <xf numFmtId="0" fontId="18" fillId="0" borderId="0" xfId="0" applyFont="1" applyFill="1" applyBorder="1" applyAlignment="1">
      <alignment horizontal="left" wrapText="1"/>
    </xf>
    <xf numFmtId="10" fontId="22" fillId="0" borderId="0" xfId="0" applyNumberFormat="1" applyFont="1" applyFill="1" applyAlignment="1"/>
    <xf numFmtId="0" fontId="24" fillId="0" borderId="0" xfId="0" applyFont="1" applyBorder="1"/>
    <xf numFmtId="14" fontId="0" fillId="0" borderId="0" xfId="0" applyNumberFormat="1" applyFont="1" applyFill="1" applyBorder="1" applyAlignment="1">
      <alignment horizontal="center" vertical="center" wrapText="1"/>
    </xf>
    <xf numFmtId="0" fontId="18" fillId="0" borderId="0" xfId="0" applyFont="1" applyFill="1" applyBorder="1" applyAlignment="1">
      <alignment vertical="center" wrapText="1"/>
    </xf>
    <xf numFmtId="0" fontId="17" fillId="2" borderId="3" xfId="0" applyFont="1" applyFill="1" applyBorder="1" applyAlignment="1">
      <alignment horizontal="center" vertical="center" wrapText="1"/>
    </xf>
    <xf numFmtId="0" fontId="23" fillId="0" borderId="0" xfId="0" applyFont="1" applyFill="1" applyBorder="1" applyAlignment="1">
      <alignment horizontal="center"/>
    </xf>
    <xf numFmtId="0" fontId="23" fillId="0" borderId="0" xfId="0" applyFont="1" applyBorder="1" applyAlignment="1">
      <alignment horizontal="center"/>
    </xf>
    <xf numFmtId="0" fontId="23" fillId="0" borderId="0" xfId="0" applyFont="1" applyAlignment="1">
      <alignment horizontal="center"/>
    </xf>
    <xf numFmtId="10" fontId="18" fillId="0" borderId="0" xfId="2" applyNumberFormat="1" applyFont="1" applyFill="1" applyBorder="1" applyAlignment="1">
      <alignment horizontal="center"/>
    </xf>
    <xf numFmtId="0" fontId="18" fillId="0" borderId="0" xfId="0" applyFont="1" applyFill="1" applyBorder="1"/>
    <xf numFmtId="14" fontId="22" fillId="3" borderId="0" xfId="0" applyNumberFormat="1" applyFont="1" applyFill="1" applyAlignment="1">
      <alignment horizontal="center"/>
    </xf>
    <xf numFmtId="0" fontId="17" fillId="2" borderId="0" xfId="0" applyFont="1" applyFill="1" applyBorder="1" applyAlignment="1">
      <alignment horizontal="center"/>
    </xf>
    <xf numFmtId="10" fontId="22" fillId="0" borderId="0" xfId="0" applyNumberFormat="1" applyFont="1" applyBorder="1" applyAlignment="1">
      <alignment horizontal="center" vertical="top" wrapText="1"/>
    </xf>
    <xf numFmtId="0" fontId="22" fillId="0" borderId="0" xfId="0" applyFont="1" applyBorder="1" applyAlignment="1">
      <alignment wrapText="1"/>
    </xf>
    <xf numFmtId="14" fontId="22" fillId="3" borderId="0" xfId="0" applyNumberFormat="1" applyFont="1" applyFill="1" applyBorder="1" applyAlignment="1">
      <alignment horizontal="center" wrapText="1"/>
    </xf>
    <xf numFmtId="10" fontId="22" fillId="0" borderId="0" xfId="0" quotePrefix="1" applyNumberFormat="1" applyFont="1" applyBorder="1" applyAlignment="1">
      <alignment horizontal="left" wrapText="1"/>
    </xf>
    <xf numFmtId="10" fontId="22" fillId="0" borderId="0" xfId="0" applyNumberFormat="1" applyFont="1" applyBorder="1" applyAlignment="1">
      <alignment horizontal="left" wrapText="1"/>
    </xf>
    <xf numFmtId="10" fontId="22" fillId="0" borderId="0" xfId="0" applyNumberFormat="1" applyFont="1" applyFill="1" applyBorder="1" applyAlignment="1">
      <alignment horizontal="center" wrapText="1"/>
    </xf>
    <xf numFmtId="10" fontId="22" fillId="0" borderId="0" xfId="0" applyNumberFormat="1" applyFont="1" applyFill="1" applyBorder="1" applyAlignment="1">
      <alignment horizontal="left" wrapText="1"/>
    </xf>
    <xf numFmtId="10" fontId="22" fillId="0" borderId="0" xfId="0" quotePrefix="1" applyNumberFormat="1" applyFont="1" applyFill="1" applyBorder="1" applyAlignment="1">
      <alignment horizontal="left" wrapText="1"/>
    </xf>
    <xf numFmtId="14" fontId="22" fillId="3" borderId="0" xfId="0" quotePrefix="1" applyNumberFormat="1" applyFont="1" applyFill="1" applyBorder="1" applyAlignment="1">
      <alignment horizontal="center" wrapText="1"/>
    </xf>
    <xf numFmtId="0" fontId="18" fillId="0" borderId="0" xfId="0" applyFont="1" applyBorder="1" applyAlignment="1">
      <alignment horizontal="center"/>
    </xf>
    <xf numFmtId="0" fontId="19" fillId="0" borderId="0" xfId="0" quotePrefix="1" applyFont="1" applyAlignment="1">
      <alignment horizontal="left"/>
    </xf>
    <xf numFmtId="0" fontId="18" fillId="0" borderId="0" xfId="0" quotePrefix="1" applyFont="1" applyAlignment="1">
      <alignment horizontal="left"/>
    </xf>
    <xf numFmtId="0" fontId="18" fillId="0" borderId="0" xfId="0" applyFont="1" applyAlignment="1">
      <alignment horizontal="left"/>
    </xf>
    <xf numFmtId="0" fontId="19" fillId="0" borderId="0" xfId="0" applyFont="1" applyAlignment="1">
      <alignment horizontal="left"/>
    </xf>
    <xf numFmtId="0" fontId="23" fillId="0" borderId="0" xfId="0" applyFont="1" applyFill="1" applyAlignment="1">
      <alignment horizontal="center" vertical="center"/>
    </xf>
    <xf numFmtId="10" fontId="18" fillId="0" borderId="0" xfId="0" applyNumberFormat="1" applyFont="1" applyBorder="1" applyAlignment="1">
      <alignment horizontal="center"/>
    </xf>
    <xf numFmtId="10" fontId="18" fillId="0" borderId="0" xfId="0" applyNumberFormat="1" applyFont="1" applyFill="1" applyBorder="1" applyAlignment="1">
      <alignment horizontal="center"/>
    </xf>
    <xf numFmtId="10" fontId="22" fillId="0" borderId="0" xfId="0" applyNumberFormat="1" applyFont="1" applyFill="1" applyBorder="1" applyAlignment="1">
      <alignment horizontal="left" vertical="center"/>
    </xf>
    <xf numFmtId="0" fontId="24" fillId="0" borderId="0" xfId="0" quotePrefix="1" applyFont="1" applyAlignment="1">
      <alignment horizontal="left"/>
    </xf>
    <xf numFmtId="0" fontId="22" fillId="0" borderId="0" xfId="0" applyFont="1" applyBorder="1" applyAlignment="1"/>
    <xf numFmtId="10" fontId="22" fillId="0" borderId="0" xfId="0" quotePrefix="1" applyNumberFormat="1" applyFont="1" applyBorder="1" applyAlignment="1">
      <alignment horizontal="left" vertical="top" wrapText="1"/>
    </xf>
    <xf numFmtId="10" fontId="22" fillId="0" borderId="0" xfId="0" applyNumberFormat="1" applyFont="1" applyBorder="1" applyAlignment="1">
      <alignment horizontal="left" vertical="top" wrapText="1"/>
    </xf>
    <xf numFmtId="10" fontId="22" fillId="0" borderId="0" xfId="0" applyNumberFormat="1" applyFont="1" applyBorder="1" applyAlignment="1">
      <alignment horizontal="center" wrapText="1"/>
    </xf>
    <xf numFmtId="0" fontId="22" fillId="0" borderId="0" xfId="0" applyFont="1" applyBorder="1" applyAlignment="1">
      <alignment horizontal="center"/>
    </xf>
    <xf numFmtId="14" fontId="22" fillId="0" borderId="0" xfId="0" applyNumberFormat="1" applyFont="1" applyBorder="1" applyAlignment="1">
      <alignment horizontal="center" vertical="top" wrapText="1"/>
    </xf>
    <xf numFmtId="10" fontId="22" fillId="0" borderId="0" xfId="0" applyNumberFormat="1" applyFont="1" applyFill="1" applyBorder="1" applyAlignment="1">
      <alignment horizontal="center" vertical="top" wrapText="1"/>
    </xf>
    <xf numFmtId="0" fontId="18" fillId="0" borderId="0" xfId="0" applyFont="1" applyBorder="1"/>
    <xf numFmtId="0" fontId="18" fillId="0" borderId="0" xfId="0" quotePrefix="1" applyFont="1" applyBorder="1" applyAlignment="1">
      <alignment horizontal="left"/>
    </xf>
    <xf numFmtId="0" fontId="23" fillId="2" borderId="3" xfId="0" applyFont="1" applyFill="1" applyBorder="1" applyAlignment="1">
      <alignment horizontal="center" vertical="center" wrapText="1"/>
    </xf>
    <xf numFmtId="0" fontId="23" fillId="2" borderId="3" xfId="0" applyFont="1" applyFill="1" applyBorder="1" applyAlignment="1">
      <alignment vertical="center" wrapText="1"/>
    </xf>
    <xf numFmtId="0" fontId="23" fillId="2" borderId="3" xfId="0" applyFont="1" applyFill="1" applyBorder="1" applyAlignment="1">
      <alignment horizontal="center" vertical="center"/>
    </xf>
    <xf numFmtId="0" fontId="23" fillId="2" borderId="0" xfId="0" applyFont="1" applyFill="1" applyBorder="1" applyAlignment="1">
      <alignment horizontal="center" vertical="center"/>
    </xf>
    <xf numFmtId="0" fontId="23" fillId="2" borderId="1" xfId="0" applyFont="1" applyFill="1" applyBorder="1" applyAlignment="1">
      <alignment horizontal="center" vertical="center"/>
    </xf>
    <xf numFmtId="165" fontId="18" fillId="0" borderId="0" xfId="2" applyNumberFormat="1" applyFont="1" applyFill="1" applyBorder="1" applyAlignment="1">
      <alignment horizontal="center"/>
    </xf>
    <xf numFmtId="165" fontId="18" fillId="0" borderId="3" xfId="2" applyNumberFormat="1" applyFont="1" applyFill="1" applyBorder="1" applyAlignment="1">
      <alignment horizontal="center"/>
    </xf>
    <xf numFmtId="9" fontId="18" fillId="0" borderId="1" xfId="2" applyFont="1" applyFill="1" applyBorder="1" applyAlignment="1">
      <alignment horizontal="center"/>
    </xf>
    <xf numFmtId="10" fontId="18" fillId="0" borderId="3" xfId="2" applyNumberFormat="1" applyFont="1" applyFill="1" applyBorder="1" applyAlignment="1">
      <alignment horizontal="center"/>
    </xf>
    <xf numFmtId="10" fontId="18" fillId="0" borderId="1" xfId="2" applyNumberFormat="1" applyFont="1" applyFill="1" applyBorder="1" applyAlignment="1">
      <alignment horizontal="center"/>
    </xf>
    <xf numFmtId="164" fontId="22" fillId="0" borderId="0" xfId="0" applyNumberFormat="1" applyFont="1" applyFill="1" applyBorder="1"/>
    <xf numFmtId="14" fontId="18" fillId="0" borderId="1" xfId="0" applyNumberFormat="1" applyFont="1" applyFill="1" applyBorder="1" applyAlignment="1">
      <alignment horizontal="center"/>
    </xf>
    <xf numFmtId="0" fontId="22" fillId="0" borderId="1" xfId="0" applyFont="1" applyBorder="1"/>
    <xf numFmtId="0" fontId="23" fillId="2" borderId="0" xfId="0" applyFont="1" applyFill="1" applyBorder="1" applyAlignment="1">
      <alignment horizontal="center" vertical="center" wrapText="1"/>
    </xf>
    <xf numFmtId="0" fontId="23" fillId="2" borderId="1" xfId="0" applyFont="1" applyFill="1" applyBorder="1" applyAlignment="1">
      <alignment horizontal="center" vertical="center" wrapText="1"/>
    </xf>
    <xf numFmtId="0" fontId="23" fillId="2" borderId="0" xfId="0" applyFont="1" applyFill="1" applyBorder="1" applyAlignment="1">
      <alignment horizontal="center" vertical="center"/>
    </xf>
    <xf numFmtId="14" fontId="18" fillId="3" borderId="0" xfId="0" applyNumberFormat="1" applyFont="1" applyFill="1" applyBorder="1" applyAlignment="1">
      <alignment horizontal="center" vertical="center"/>
    </xf>
    <xf numFmtId="0" fontId="22" fillId="0" borderId="0" xfId="0" applyFont="1" applyAlignment="1">
      <alignment horizontal="center" vertical="center"/>
    </xf>
    <xf numFmtId="0" fontId="22" fillId="0" borderId="0" xfId="0" applyFont="1" applyAlignment="1">
      <alignment horizontal="center"/>
    </xf>
    <xf numFmtId="10" fontId="22" fillId="0" borderId="0" xfId="0" applyNumberFormat="1" applyFont="1" applyFill="1" applyBorder="1" applyAlignment="1">
      <alignment horizontal="left"/>
    </xf>
    <xf numFmtId="0" fontId="25" fillId="0" borderId="0" xfId="0" applyFont="1"/>
    <xf numFmtId="0" fontId="23" fillId="2" borderId="0" xfId="0" applyFont="1" applyFill="1" applyBorder="1" applyAlignment="1">
      <alignment horizontal="center" vertical="center"/>
    </xf>
    <xf numFmtId="0" fontId="14" fillId="2" borderId="0" xfId="0" applyFont="1" applyFill="1" applyAlignment="1">
      <alignment horizontal="center" vertical="center"/>
    </xf>
    <xf numFmtId="164" fontId="22" fillId="0" borderId="0" xfId="0" applyNumberFormat="1" applyFont="1" applyFill="1" applyAlignment="1">
      <alignment horizontal="center"/>
    </xf>
    <xf numFmtId="10" fontId="18" fillId="0" borderId="0" xfId="0" applyNumberFormat="1" applyFont="1" applyFill="1" applyAlignment="1">
      <alignment horizontal="center"/>
    </xf>
    <xf numFmtId="164" fontId="18" fillId="0" borderId="0" xfId="0" applyNumberFormat="1" applyFont="1" applyFill="1" applyAlignment="1">
      <alignment horizontal="center"/>
    </xf>
    <xf numFmtId="165" fontId="18" fillId="0" borderId="0" xfId="2" applyNumberFormat="1" applyFont="1" applyFill="1" applyBorder="1" applyAlignment="1">
      <alignment horizontal="center" vertical="center"/>
    </xf>
    <xf numFmtId="0" fontId="23" fillId="2" borderId="3" xfId="0" applyFont="1" applyFill="1" applyBorder="1" applyAlignment="1">
      <alignment horizontal="center" vertical="center" wrapText="1"/>
    </xf>
    <xf numFmtId="165" fontId="0" fillId="0" borderId="0" xfId="2" applyNumberFormat="1" applyFont="1" applyAlignment="1">
      <alignment horizontal="center" vertical="center"/>
    </xf>
    <xf numFmtId="10" fontId="22" fillId="0" borderId="0" xfId="0" applyNumberFormat="1" applyFont="1" applyFill="1" applyBorder="1" applyAlignment="1">
      <alignment horizontal="center" vertical="center" wrapText="1"/>
    </xf>
    <xf numFmtId="10" fontId="22" fillId="0" borderId="0" xfId="2" applyNumberFormat="1" applyFont="1" applyFill="1" applyBorder="1" applyAlignment="1">
      <alignment horizontal="center" vertical="center"/>
    </xf>
    <xf numFmtId="164" fontId="18" fillId="0" borderId="0" xfId="2" applyNumberFormat="1" applyFont="1" applyFill="1" applyBorder="1" applyAlignment="1">
      <alignment horizontal="center"/>
    </xf>
    <xf numFmtId="0" fontId="0" fillId="0" borderId="0" xfId="0" applyFont="1" applyFill="1"/>
    <xf numFmtId="0" fontId="23" fillId="2" borderId="0" xfId="0" applyFont="1" applyFill="1" applyAlignment="1">
      <alignment horizontal="center"/>
    </xf>
    <xf numFmtId="0" fontId="14" fillId="2" borderId="0" xfId="0" applyFont="1" applyFill="1" applyAlignment="1">
      <alignment horizontal="center" vertical="center" wrapText="1"/>
    </xf>
    <xf numFmtId="0" fontId="23" fillId="2" borderId="0" xfId="0" applyFont="1" applyFill="1" applyBorder="1" applyAlignment="1">
      <alignment horizontal="center" vertical="center"/>
    </xf>
    <xf numFmtId="0" fontId="23" fillId="2" borderId="0" xfId="0" applyFont="1" applyFill="1" applyBorder="1" applyAlignment="1">
      <alignment horizontal="center"/>
    </xf>
    <xf numFmtId="0" fontId="14" fillId="2" borderId="0" xfId="0" applyFont="1" applyFill="1" applyAlignment="1">
      <alignment horizontal="center" vertical="center"/>
    </xf>
    <xf numFmtId="166" fontId="22" fillId="0" borderId="0" xfId="0" applyNumberFormat="1" applyFont="1" applyFill="1" applyAlignment="1">
      <alignment horizontal="center"/>
    </xf>
    <xf numFmtId="166" fontId="22" fillId="0" borderId="0" xfId="0" applyNumberFormat="1" applyFont="1" applyFill="1" applyAlignment="1">
      <alignment horizontal="center" wrapText="1"/>
    </xf>
    <xf numFmtId="166" fontId="0" fillId="0" borderId="0" xfId="0" applyNumberFormat="1"/>
    <xf numFmtId="171" fontId="18" fillId="0" borderId="0" xfId="1" applyNumberFormat="1" applyFont="1" applyFill="1" applyAlignment="1">
      <alignment horizontal="center"/>
    </xf>
    <xf numFmtId="170" fontId="0" fillId="0" borderId="0" xfId="0" applyNumberFormat="1"/>
    <xf numFmtId="10" fontId="0" fillId="0" borderId="0" xfId="0" applyNumberFormat="1" applyAlignment="1">
      <alignment horizontal="left" vertical="center"/>
    </xf>
    <xf numFmtId="0" fontId="23" fillId="2" borderId="0" xfId="0" applyFont="1" applyFill="1" applyBorder="1" applyAlignment="1">
      <alignment horizontal="center"/>
    </xf>
    <xf numFmtId="0" fontId="23" fillId="2" borderId="0" xfId="0" applyFont="1" applyFill="1" applyAlignment="1">
      <alignment horizontal="center"/>
    </xf>
    <xf numFmtId="0" fontId="23" fillId="2" borderId="0" xfId="0" applyFont="1" applyFill="1" applyBorder="1" applyAlignment="1">
      <alignment horizontal="center" wrapText="1"/>
    </xf>
    <xf numFmtId="10" fontId="18" fillId="0" borderId="0" xfId="2" applyNumberFormat="1" applyFont="1" applyFill="1" applyBorder="1" applyAlignment="1">
      <alignment horizontal="center" vertical="center"/>
    </xf>
    <xf numFmtId="10" fontId="22" fillId="0" borderId="0" xfId="0" applyNumberFormat="1" applyFont="1" applyFill="1" applyBorder="1" applyAlignment="1">
      <alignment horizontal="center" vertical="center"/>
    </xf>
    <xf numFmtId="0" fontId="22" fillId="0" borderId="0" xfId="0" applyFont="1" applyFill="1" applyBorder="1" applyAlignment="1">
      <alignment horizontal="left" vertical="center"/>
    </xf>
    <xf numFmtId="14" fontId="22" fillId="0" borderId="0" xfId="0" applyNumberFormat="1" applyFont="1" applyFill="1" applyBorder="1" applyAlignment="1">
      <alignment horizontal="center" vertical="center"/>
    </xf>
    <xf numFmtId="0" fontId="23" fillId="0" borderId="0" xfId="0" applyFont="1" applyFill="1" applyBorder="1" applyAlignment="1">
      <alignment horizontal="center" vertical="center"/>
    </xf>
    <xf numFmtId="0" fontId="24" fillId="0" borderId="0" xfId="0" applyFont="1" applyFill="1"/>
    <xf numFmtId="16" fontId="22" fillId="0" borderId="0" xfId="0" applyNumberFormat="1" applyFont="1"/>
    <xf numFmtId="14" fontId="18" fillId="0" borderId="0" xfId="0" applyNumberFormat="1" applyFont="1" applyFill="1" applyBorder="1" applyAlignment="1">
      <alignment horizontal="center" vertical="center"/>
    </xf>
    <xf numFmtId="9" fontId="22" fillId="0" borderId="0" xfId="0" applyNumberFormat="1" applyFont="1" applyFill="1" applyAlignment="1">
      <alignment horizontal="center"/>
    </xf>
    <xf numFmtId="9" fontId="22" fillId="0" borderId="0" xfId="0" applyNumberFormat="1" applyFont="1" applyFill="1"/>
    <xf numFmtId="14" fontId="22" fillId="0" borderId="0" xfId="0" applyNumberFormat="1" applyFont="1" applyFill="1"/>
    <xf numFmtId="0" fontId="26" fillId="0" borderId="0" xfId="4" applyFont="1" applyAlignment="1" applyProtection="1">
      <alignment vertical="center"/>
    </xf>
    <xf numFmtId="0" fontId="0" fillId="0" borderId="0" xfId="0" applyFont="1" applyAlignment="1">
      <alignment vertical="center"/>
    </xf>
    <xf numFmtId="0" fontId="16" fillId="0" borderId="0" xfId="0" applyFont="1" applyAlignment="1">
      <alignment vertical="center"/>
    </xf>
    <xf numFmtId="0" fontId="14" fillId="2" borderId="0" xfId="0" applyFont="1" applyFill="1" applyAlignment="1">
      <alignment horizontal="center" vertical="center" wrapText="1"/>
    </xf>
    <xf numFmtId="0" fontId="17" fillId="2" borderId="0" xfId="1" applyFont="1" applyFill="1" applyBorder="1" applyAlignment="1">
      <alignment horizontal="center" vertical="center"/>
    </xf>
    <xf numFmtId="0" fontId="23" fillId="2" borderId="0" xfId="0" applyFont="1" applyFill="1" applyBorder="1" applyAlignment="1">
      <alignment horizontal="center" vertical="center"/>
    </xf>
    <xf numFmtId="0" fontId="17" fillId="2" borderId="0" xfId="0" applyFont="1" applyFill="1" applyBorder="1" applyAlignment="1">
      <alignment horizontal="center"/>
    </xf>
    <xf numFmtId="164" fontId="18" fillId="0" borderId="0" xfId="2" applyNumberFormat="1" applyFont="1" applyFill="1" applyBorder="1" applyAlignment="1">
      <alignment horizontal="center" vertical="center"/>
    </xf>
    <xf numFmtId="164" fontId="22" fillId="0" borderId="0" xfId="0" applyNumberFormat="1" applyFont="1"/>
    <xf numFmtId="0" fontId="17" fillId="2" borderId="0" xfId="0" applyFont="1" applyFill="1" applyBorder="1" applyAlignment="1">
      <alignment horizontal="center"/>
    </xf>
    <xf numFmtId="14" fontId="0" fillId="3" borderId="0" xfId="0" applyNumberFormat="1" applyFont="1" applyFill="1"/>
    <xf numFmtId="0" fontId="14" fillId="2" borderId="0" xfId="0" applyFont="1" applyFill="1"/>
    <xf numFmtId="14" fontId="22" fillId="0" borderId="0" xfId="0" applyNumberFormat="1" applyFont="1" applyFill="1" applyBorder="1" applyAlignment="1">
      <alignment horizontal="center" vertical="center" wrapText="1"/>
    </xf>
    <xf numFmtId="10" fontId="24" fillId="0" borderId="0" xfId="0" applyNumberFormat="1" applyFont="1" applyFill="1" applyBorder="1" applyAlignment="1">
      <alignment horizontal="left" vertical="top" wrapText="1"/>
    </xf>
    <xf numFmtId="10" fontId="18" fillId="0" borderId="0" xfId="0" applyNumberFormat="1" applyFont="1" applyBorder="1" applyAlignment="1">
      <alignment horizontal="center" vertical="center" wrapText="1"/>
    </xf>
    <xf numFmtId="14" fontId="22" fillId="0" borderId="0" xfId="0" applyNumberFormat="1" applyFont="1" applyFill="1" applyAlignment="1">
      <alignment horizontal="center" vertical="center"/>
    </xf>
    <xf numFmtId="0" fontId="14" fillId="2" borderId="0" xfId="0" applyFont="1" applyFill="1" applyBorder="1" applyAlignment="1">
      <alignment horizontal="center" vertical="center" wrapText="1"/>
    </xf>
    <xf numFmtId="0" fontId="18" fillId="0" borderId="0" xfId="0" applyFont="1" applyFill="1" applyAlignment="1">
      <alignment horizontal="left"/>
    </xf>
    <xf numFmtId="10" fontId="0" fillId="0" borderId="0" xfId="2" applyNumberFormat="1" applyFont="1" applyAlignment="1">
      <alignment horizontal="left"/>
    </xf>
    <xf numFmtId="14" fontId="22" fillId="0" borderId="0" xfId="0" applyNumberFormat="1" applyFont="1" applyFill="1" applyBorder="1" applyAlignment="1">
      <alignment horizontal="center" wrapText="1"/>
    </xf>
    <xf numFmtId="14" fontId="22" fillId="3" borderId="0" xfId="0" applyNumberFormat="1" applyFont="1" applyFill="1" applyBorder="1" applyAlignment="1">
      <alignment horizontal="center" vertical="center"/>
    </xf>
    <xf numFmtId="0" fontId="23" fillId="2" borderId="0" xfId="0" applyFont="1" applyFill="1" applyAlignment="1">
      <alignment horizontal="center" vertical="center" wrapText="1"/>
    </xf>
    <xf numFmtId="0" fontId="0" fillId="2" borderId="0" xfId="0" applyFont="1" applyFill="1"/>
    <xf numFmtId="14" fontId="22" fillId="0" borderId="0" xfId="0" applyNumberFormat="1" applyFont="1" applyAlignment="1">
      <alignment horizontal="center" vertical="center"/>
    </xf>
    <xf numFmtId="0" fontId="22" fillId="0" borderId="0" xfId="0" applyFont="1" applyFill="1" applyAlignment="1">
      <alignment horizontal="left" vertical="center"/>
    </xf>
    <xf numFmtId="0" fontId="14" fillId="2" borderId="0" xfId="0" applyFont="1" applyFill="1" applyAlignment="1">
      <alignment horizontal="center" vertical="center" wrapText="1"/>
    </xf>
    <xf numFmtId="0" fontId="14" fillId="2" borderId="0" xfId="0" applyFont="1" applyFill="1" applyAlignment="1">
      <alignment horizontal="center" vertical="center"/>
    </xf>
    <xf numFmtId="10" fontId="9" fillId="0" borderId="0" xfId="2" applyNumberFormat="1" applyFont="1" applyAlignment="1">
      <alignment horizontal="left"/>
    </xf>
    <xf numFmtId="14" fontId="0" fillId="0" borderId="0" xfId="0" applyNumberFormat="1" applyFill="1"/>
    <xf numFmtId="0" fontId="14" fillId="3" borderId="0" xfId="0" applyFont="1" applyFill="1"/>
    <xf numFmtId="0" fontId="17" fillId="0" borderId="0" xfId="0" applyFont="1" applyFill="1" applyBorder="1" applyAlignment="1">
      <alignment horizontal="center"/>
    </xf>
    <xf numFmtId="0" fontId="14" fillId="2" borderId="0" xfId="0" applyFont="1" applyFill="1" applyAlignment="1">
      <alignment horizontal="center" vertical="center" wrapText="1"/>
    </xf>
    <xf numFmtId="0" fontId="18" fillId="0" borderId="0" xfId="0" applyFont="1" applyFill="1" applyBorder="1" applyAlignment="1">
      <alignment horizontal="center"/>
    </xf>
    <xf numFmtId="166" fontId="18" fillId="0" borderId="0" xfId="0" applyNumberFormat="1" applyFont="1" applyBorder="1" applyAlignment="1">
      <alignment horizontal="center"/>
    </xf>
    <xf numFmtId="170" fontId="0" fillId="0" borderId="0" xfId="2" applyNumberFormat="1" applyFont="1" applyAlignment="1">
      <alignment horizontal="center" vertical="center"/>
    </xf>
    <xf numFmtId="166" fontId="18" fillId="0" borderId="0" xfId="0" applyNumberFormat="1" applyFont="1" applyFill="1" applyBorder="1" applyAlignment="1">
      <alignment horizontal="center"/>
    </xf>
    <xf numFmtId="166" fontId="22" fillId="0" borderId="0" xfId="0" applyNumberFormat="1" applyFont="1" applyFill="1" applyBorder="1" applyAlignment="1">
      <alignment horizontal="center"/>
    </xf>
    <xf numFmtId="172" fontId="18" fillId="0" borderId="0" xfId="0" applyNumberFormat="1" applyFont="1" applyBorder="1" applyAlignment="1">
      <alignment horizontal="center"/>
    </xf>
    <xf numFmtId="172" fontId="18" fillId="0" borderId="0" xfId="0" applyNumberFormat="1" applyFont="1" applyFill="1" applyBorder="1" applyAlignment="1">
      <alignment horizontal="center"/>
    </xf>
    <xf numFmtId="172" fontId="22" fillId="0" borderId="0" xfId="0" applyNumberFormat="1" applyFont="1" applyFill="1" applyBorder="1" applyAlignment="1">
      <alignment horizontal="center"/>
    </xf>
    <xf numFmtId="172" fontId="22" fillId="0" borderId="0" xfId="0" applyNumberFormat="1" applyFont="1" applyBorder="1" applyAlignment="1">
      <alignment horizontal="center"/>
    </xf>
    <xf numFmtId="0" fontId="0" fillId="0" borderId="0" xfId="0" applyNumberFormat="1" applyFont="1" applyFill="1" applyAlignment="1">
      <alignment horizontal="center" vertical="center" wrapText="1"/>
    </xf>
    <xf numFmtId="0" fontId="0" fillId="0" borderId="0" xfId="0" applyFont="1" applyFill="1" applyAlignment="1">
      <alignment horizontal="center" vertical="center" wrapText="1"/>
    </xf>
    <xf numFmtId="169" fontId="0" fillId="0" borderId="0" xfId="0" applyNumberFormat="1" applyFont="1" applyFill="1" applyAlignment="1">
      <alignment horizontal="center" vertical="center" wrapText="1"/>
    </xf>
    <xf numFmtId="0" fontId="0" fillId="0" borderId="0" xfId="0" applyFont="1" applyFill="1" applyAlignment="1">
      <alignment horizontal="left" vertical="center" wrapText="1"/>
    </xf>
    <xf numFmtId="0" fontId="16" fillId="0" borderId="0" xfId="0" applyFont="1" applyAlignment="1">
      <alignment horizontal="left" vertical="center" readingOrder="1"/>
    </xf>
    <xf numFmtId="169" fontId="0" fillId="0" borderId="0" xfId="2" applyNumberFormat="1" applyFont="1" applyAlignment="1">
      <alignment horizontal="center" vertical="center"/>
    </xf>
    <xf numFmtId="168" fontId="17" fillId="0" borderId="0" xfId="1" applyNumberFormat="1" applyFont="1" applyFill="1" applyAlignment="1">
      <alignment horizontal="center" vertical="center" wrapText="1"/>
    </xf>
    <xf numFmtId="0" fontId="18" fillId="0" borderId="0" xfId="0" applyFont="1" applyFill="1" applyBorder="1" applyAlignment="1">
      <alignment horizontal="left" vertical="center"/>
    </xf>
    <xf numFmtId="0" fontId="17" fillId="2" borderId="0" xfId="0" applyFont="1" applyFill="1" applyBorder="1" applyAlignment="1">
      <alignment horizontal="center" vertical="center" wrapText="1"/>
    </xf>
    <xf numFmtId="0" fontId="22" fillId="0" borderId="0" xfId="0" applyFont="1" applyFill="1" applyBorder="1" applyAlignment="1">
      <alignment horizontal="center" vertical="center"/>
    </xf>
    <xf numFmtId="0" fontId="18" fillId="3" borderId="0" xfId="0" applyFont="1" applyFill="1" applyBorder="1"/>
    <xf numFmtId="168" fontId="18" fillId="0" borderId="0" xfId="1" applyNumberFormat="1" applyFont="1" applyFill="1" applyAlignment="1">
      <alignment horizontal="center" vertical="center"/>
    </xf>
    <xf numFmtId="0" fontId="0" fillId="0" borderId="0" xfId="0" applyAlignment="1">
      <alignment vertical="center" wrapText="1"/>
    </xf>
    <xf numFmtId="10" fontId="0" fillId="0" borderId="0" xfId="0" applyNumberFormat="1" applyAlignment="1">
      <alignment vertical="center" wrapText="1"/>
    </xf>
    <xf numFmtId="0" fontId="10" fillId="0" borderId="0" xfId="4" applyAlignment="1" applyProtection="1">
      <alignment vertical="center" wrapText="1"/>
    </xf>
    <xf numFmtId="0" fontId="0" fillId="0" borderId="0" xfId="0" applyAlignment="1">
      <alignment vertical="center" wrapText="1"/>
    </xf>
    <xf numFmtId="0" fontId="14" fillId="2" borderId="0" xfId="0" applyFont="1" applyFill="1" applyAlignment="1">
      <alignment horizontal="center"/>
    </xf>
    <xf numFmtId="0" fontId="14" fillId="2" borderId="0" xfId="0" applyFont="1" applyFill="1" applyAlignment="1">
      <alignment horizontal="center" vertical="center"/>
    </xf>
    <xf numFmtId="0" fontId="0" fillId="0" borderId="0" xfId="0" applyFont="1" applyFill="1" applyAlignment="1">
      <alignment horizontal="center" vertical="center"/>
    </xf>
    <xf numFmtId="10" fontId="0" fillId="0" borderId="0" xfId="0" applyNumberFormat="1" applyFont="1" applyFill="1" applyAlignment="1">
      <alignment horizontal="center" vertical="center"/>
    </xf>
    <xf numFmtId="10" fontId="8" fillId="0" borderId="0" xfId="2" applyNumberFormat="1" applyFont="1" applyAlignment="1">
      <alignment horizontal="center" vertical="center"/>
    </xf>
    <xf numFmtId="10" fontId="0" fillId="0" borderId="13" xfId="0" applyNumberFormat="1" applyFont="1" applyBorder="1" applyAlignment="1">
      <alignment horizontal="center" vertical="center" wrapText="1"/>
    </xf>
    <xf numFmtId="10" fontId="0" fillId="0" borderId="12" xfId="0" applyNumberFormat="1" applyFont="1" applyBorder="1" applyAlignment="1">
      <alignment horizontal="center" vertical="center" wrapText="1"/>
    </xf>
    <xf numFmtId="0" fontId="14" fillId="0" borderId="0" xfId="0" applyFont="1" applyBorder="1" applyAlignment="1">
      <alignment horizontal="center" vertical="center" wrapText="1"/>
    </xf>
    <xf numFmtId="0" fontId="0" fillId="0" borderId="0" xfId="0" applyBorder="1"/>
    <xf numFmtId="0" fontId="0" fillId="0" borderId="0" xfId="0" applyBorder="1" applyAlignment="1">
      <alignment horizontal="center" vertical="center" wrapText="1"/>
    </xf>
    <xf numFmtId="10" fontId="0" fillId="0" borderId="0" xfId="0" applyNumberFormat="1" applyBorder="1" applyAlignment="1">
      <alignment horizontal="center" vertical="center" wrapText="1"/>
    </xf>
    <xf numFmtId="0" fontId="18" fillId="0" borderId="0" xfId="0" applyFont="1" applyFill="1"/>
    <xf numFmtId="169" fontId="0" fillId="0" borderId="0" xfId="0" applyNumberFormat="1" applyBorder="1" applyAlignment="1">
      <alignment horizontal="center"/>
    </xf>
    <xf numFmtId="0" fontId="0" fillId="0" borderId="0" xfId="0" applyFont="1" applyFill="1" applyBorder="1"/>
    <xf numFmtId="0" fontId="20" fillId="0" borderId="0" xfId="0" applyFont="1" applyFill="1" applyBorder="1"/>
    <xf numFmtId="0" fontId="0" fillId="0" borderId="0" xfId="0" applyFill="1" applyBorder="1"/>
    <xf numFmtId="0" fontId="0" fillId="0" borderId="0" xfId="0" applyBorder="1" applyAlignment="1">
      <alignment horizontal="center"/>
    </xf>
    <xf numFmtId="0" fontId="0" fillId="0" borderId="0" xfId="0" applyBorder="1" applyAlignment="1">
      <alignment horizontal="left"/>
    </xf>
    <xf numFmtId="168" fontId="0" fillId="0" borderId="0" xfId="0" applyNumberFormat="1" applyBorder="1" applyAlignment="1">
      <alignment horizontal="center"/>
    </xf>
    <xf numFmtId="10" fontId="0" fillId="0" borderId="0" xfId="0" applyNumberFormat="1" applyFont="1" applyBorder="1" applyAlignment="1">
      <alignment horizontal="center" vertical="center" wrapText="1"/>
    </xf>
    <xf numFmtId="10" fontId="0" fillId="0" borderId="0" xfId="0" applyNumberFormat="1" applyFont="1" applyFill="1" applyBorder="1" applyAlignment="1">
      <alignment horizontal="center" vertical="center"/>
    </xf>
    <xf numFmtId="0" fontId="20" fillId="0" borderId="0" xfId="0" applyFont="1"/>
    <xf numFmtId="0" fontId="28" fillId="0" borderId="0" xfId="0" applyFont="1" applyAlignment="1">
      <alignment vertical="center" wrapText="1"/>
    </xf>
    <xf numFmtId="0" fontId="0" fillId="0" borderId="0" xfId="0" applyFill="1" applyAlignment="1">
      <alignment vertical="center" wrapText="1"/>
    </xf>
    <xf numFmtId="0" fontId="17" fillId="0" borderId="0" xfId="0" applyFont="1" applyFill="1" applyAlignment="1">
      <alignment horizontal="center" vertical="center" wrapText="1"/>
    </xf>
    <xf numFmtId="10" fontId="18" fillId="0" borderId="0" xfId="0" applyNumberFormat="1" applyFont="1" applyFill="1" applyAlignment="1">
      <alignment horizontal="center" vertical="center"/>
    </xf>
    <xf numFmtId="14" fontId="0" fillId="0" borderId="0" xfId="0" applyNumberFormat="1" applyFont="1" applyAlignment="1">
      <alignment horizontal="center"/>
    </xf>
    <xf numFmtId="173" fontId="0" fillId="0" borderId="0" xfId="0" applyNumberFormat="1" applyFont="1" applyAlignment="1">
      <alignment horizontal="center"/>
    </xf>
    <xf numFmtId="10" fontId="10" fillId="0" borderId="0" xfId="4" applyNumberFormat="1" applyAlignment="1" applyProtection="1">
      <alignment horizontal="left"/>
    </xf>
    <xf numFmtId="0" fontId="14" fillId="0" borderId="0" xfId="0" applyFont="1" applyAlignment="1">
      <alignment horizontal="center" vertical="center" wrapText="1"/>
    </xf>
    <xf numFmtId="168" fontId="0" fillId="0" borderId="0" xfId="0" applyNumberFormat="1" applyFill="1" applyAlignment="1">
      <alignment horizontal="center"/>
    </xf>
    <xf numFmtId="0" fontId="0" fillId="0" borderId="0" xfId="0" applyFill="1" applyAlignment="1">
      <alignment horizontal="center"/>
    </xf>
    <xf numFmtId="168" fontId="0" fillId="0" borderId="0" xfId="0" applyNumberFormat="1" applyFont="1" applyFill="1" applyAlignment="1">
      <alignment horizontal="center" vertical="center"/>
    </xf>
    <xf numFmtId="14" fontId="0" fillId="0" borderId="0" xfId="0" applyNumberFormat="1" applyFont="1" applyFill="1" applyAlignment="1">
      <alignment horizontal="center" vertical="center"/>
    </xf>
    <xf numFmtId="0" fontId="0" fillId="5" borderId="0" xfId="0" applyFill="1"/>
    <xf numFmtId="0" fontId="0" fillId="0" borderId="0" xfId="0" applyFont="1" applyFill="1" applyAlignment="1">
      <alignment vertical="center"/>
    </xf>
    <xf numFmtId="10" fontId="0" fillId="0" borderId="0" xfId="0" applyNumberFormat="1" applyFont="1" applyFill="1" applyAlignment="1">
      <alignment horizontal="center" vertical="center" wrapText="1"/>
    </xf>
    <xf numFmtId="14" fontId="18" fillId="0" borderId="0" xfId="0" applyNumberFormat="1" applyFont="1" applyFill="1" applyAlignment="1">
      <alignment horizontal="center"/>
    </xf>
    <xf numFmtId="0" fontId="14" fillId="2" borderId="0" xfId="0" applyFont="1" applyFill="1" applyAlignment="1">
      <alignment horizontal="center" vertical="center" wrapText="1"/>
    </xf>
    <xf numFmtId="0" fontId="23" fillId="2" borderId="0" xfId="0" applyFont="1" applyFill="1" applyBorder="1" applyAlignment="1">
      <alignment horizontal="center" vertical="center"/>
    </xf>
    <xf numFmtId="0" fontId="23" fillId="2" borderId="0" xfId="0" applyFont="1" applyFill="1" applyBorder="1" applyAlignment="1">
      <alignment horizontal="center" vertical="center" wrapText="1"/>
    </xf>
    <xf numFmtId="0" fontId="23" fillId="2" borderId="0" xfId="0" applyFont="1" applyFill="1" applyAlignment="1">
      <alignment horizontal="center"/>
    </xf>
    <xf numFmtId="0" fontId="14" fillId="2" borderId="0" xfId="0" applyFont="1" applyFill="1" applyAlignment="1">
      <alignment horizontal="center" vertical="center"/>
    </xf>
    <xf numFmtId="14" fontId="18" fillId="0" borderId="0" xfId="0" applyNumberFormat="1" applyFont="1" applyFill="1" applyBorder="1" applyAlignment="1">
      <alignment horizontal="center" vertical="center" wrapText="1"/>
    </xf>
    <xf numFmtId="10" fontId="0" fillId="0" borderId="0" xfId="2" applyNumberFormat="1" applyFont="1" applyAlignment="1">
      <alignment horizontal="center" vertical="center" wrapText="1"/>
    </xf>
    <xf numFmtId="10" fontId="0" fillId="0" borderId="0" xfId="2" applyNumberFormat="1" applyFont="1" applyFill="1" applyAlignment="1">
      <alignment horizontal="center" vertical="center" wrapText="1"/>
    </xf>
    <xf numFmtId="10" fontId="8" fillId="0" borderId="0" xfId="2" applyNumberFormat="1" applyFont="1" applyAlignment="1">
      <alignment horizontal="center" vertical="center" wrapText="1"/>
    </xf>
    <xf numFmtId="14" fontId="0" fillId="0" borderId="0" xfId="2" applyNumberFormat="1" applyFont="1" applyAlignment="1">
      <alignment horizontal="center" vertical="center" wrapText="1"/>
    </xf>
    <xf numFmtId="10" fontId="0" fillId="0" borderId="0" xfId="2" applyNumberFormat="1" applyFont="1" applyAlignment="1">
      <alignment horizontal="left" vertical="center" wrapText="1"/>
    </xf>
    <xf numFmtId="0" fontId="0" fillId="0" borderId="0" xfId="0" applyFont="1" applyAlignment="1">
      <alignment wrapText="1"/>
    </xf>
    <xf numFmtId="0" fontId="0" fillId="0" borderId="0" xfId="0" applyFont="1" applyAlignment="1">
      <alignment horizontal="left" vertical="center" wrapText="1"/>
    </xf>
    <xf numFmtId="14" fontId="0" fillId="0" borderId="0" xfId="0" applyNumberFormat="1" applyFont="1" applyAlignment="1">
      <alignment horizontal="center" wrapText="1"/>
    </xf>
    <xf numFmtId="10" fontId="0" fillId="0" borderId="0" xfId="0" applyNumberFormat="1" applyFont="1" applyAlignment="1">
      <alignment horizontal="center" vertical="center" wrapText="1"/>
    </xf>
    <xf numFmtId="14" fontId="0" fillId="0" borderId="0" xfId="0" applyNumberFormat="1" applyFont="1" applyAlignment="1">
      <alignment horizontal="center" vertical="center" wrapText="1"/>
    </xf>
    <xf numFmtId="0" fontId="0" fillId="0" borderId="0" xfId="0" applyFont="1" applyAlignment="1">
      <alignment horizontal="center" vertical="center" wrapText="1"/>
    </xf>
    <xf numFmtId="0" fontId="18" fillId="0" borderId="0" xfId="0" applyFont="1" applyBorder="1" applyAlignment="1">
      <alignment vertical="center"/>
    </xf>
    <xf numFmtId="14" fontId="22" fillId="0" borderId="0" xfId="0" applyNumberFormat="1" applyFont="1" applyBorder="1" applyAlignment="1">
      <alignment horizontal="center" vertical="center"/>
    </xf>
    <xf numFmtId="0" fontId="22" fillId="0" borderId="0" xfId="0" applyFont="1" applyFill="1" applyBorder="1" applyAlignment="1">
      <alignment vertical="center"/>
    </xf>
    <xf numFmtId="10" fontId="0" fillId="0" borderId="0" xfId="0" applyNumberFormat="1" applyAlignment="1">
      <alignment horizontal="center" vertical="center" wrapText="1"/>
    </xf>
    <xf numFmtId="14" fontId="0" fillId="0" borderId="0" xfId="0" applyNumberFormat="1" applyAlignment="1">
      <alignment horizontal="center" vertical="center" wrapText="1"/>
    </xf>
    <xf numFmtId="0" fontId="22" fillId="0" borderId="0" xfId="0" applyFont="1" applyBorder="1" applyAlignment="1">
      <alignment vertical="center"/>
    </xf>
    <xf numFmtId="10" fontId="0" fillId="0" borderId="0" xfId="2" applyNumberFormat="1" applyFont="1" applyAlignment="1">
      <alignment vertical="center" wrapText="1"/>
    </xf>
    <xf numFmtId="10" fontId="0" fillId="0" borderId="0" xfId="0" applyNumberFormat="1" applyAlignment="1">
      <alignment horizontal="center" wrapText="1"/>
    </xf>
    <xf numFmtId="0" fontId="0" fillId="0" borderId="0" xfId="0" applyAlignment="1">
      <alignment horizontal="center" wrapText="1"/>
    </xf>
    <xf numFmtId="0" fontId="0" fillId="0" borderId="0" xfId="0" applyAlignment="1">
      <alignment horizontal="left" vertical="center" wrapText="1"/>
    </xf>
    <xf numFmtId="9" fontId="0" fillId="0" borderId="0" xfId="0" applyNumberFormat="1" applyAlignment="1">
      <alignment horizontal="center" wrapText="1"/>
    </xf>
    <xf numFmtId="0" fontId="0" fillId="0" borderId="0" xfId="0" applyFont="1" applyAlignment="1">
      <alignment horizontal="left" wrapText="1"/>
    </xf>
    <xf numFmtId="10" fontId="0" fillId="0" borderId="0" xfId="0" applyNumberFormat="1" applyFont="1" applyAlignment="1">
      <alignment wrapText="1"/>
    </xf>
    <xf numFmtId="10" fontId="0" fillId="0" borderId="0" xfId="0" applyNumberFormat="1" applyFont="1" applyAlignment="1">
      <alignment horizontal="center" wrapText="1"/>
    </xf>
    <xf numFmtId="0" fontId="9" fillId="0" borderId="0" xfId="0" applyFont="1" applyAlignment="1">
      <alignment horizontal="center" wrapText="1"/>
    </xf>
    <xf numFmtId="0" fontId="0" fillId="0" borderId="0" xfId="0" applyFont="1" applyAlignment="1">
      <alignment horizontal="center" wrapText="1"/>
    </xf>
    <xf numFmtId="0" fontId="16" fillId="0" borderId="0" xfId="0" applyFont="1" applyAlignment="1">
      <alignment horizontal="center" vertical="center" wrapText="1"/>
    </xf>
    <xf numFmtId="0" fontId="26" fillId="0" borderId="0" xfId="4" applyFont="1" applyAlignment="1" applyProtection="1">
      <alignment horizontal="center" vertical="center" wrapText="1"/>
    </xf>
    <xf numFmtId="10" fontId="0" fillId="0" borderId="0" xfId="2" applyNumberFormat="1" applyFont="1" applyFill="1" applyAlignment="1">
      <alignment horizontal="center" vertical="center"/>
    </xf>
    <xf numFmtId="10" fontId="0" fillId="0" borderId="0" xfId="2" applyNumberFormat="1" applyFont="1" applyFill="1" applyAlignment="1">
      <alignment horizontal="center"/>
    </xf>
    <xf numFmtId="10" fontId="0" fillId="0" borderId="0" xfId="0" applyNumberFormat="1" applyFill="1" applyAlignment="1">
      <alignment horizontal="center" vertical="center"/>
    </xf>
    <xf numFmtId="0" fontId="0" fillId="0" borderId="0" xfId="0" applyFill="1" applyAlignment="1">
      <alignment horizontal="center" vertical="center"/>
    </xf>
    <xf numFmtId="10" fontId="0" fillId="0" borderId="1" xfId="2" applyNumberFormat="1" applyFont="1" applyBorder="1" applyAlignment="1">
      <alignment horizontal="center"/>
    </xf>
    <xf numFmtId="10" fontId="18" fillId="0" borderId="0" xfId="0" applyNumberFormat="1" applyFont="1" applyFill="1" applyAlignment="1">
      <alignment horizontal="center" vertical="center" wrapText="1"/>
    </xf>
    <xf numFmtId="10" fontId="14" fillId="0" borderId="0" xfId="0" applyNumberFormat="1" applyFont="1" applyFill="1" applyAlignment="1">
      <alignment horizontal="center" vertical="center"/>
    </xf>
    <xf numFmtId="10" fontId="0" fillId="0" borderId="0" xfId="0" applyNumberFormat="1" applyAlignment="1">
      <alignment horizontal="center"/>
    </xf>
    <xf numFmtId="0" fontId="23" fillId="2" borderId="0" xfId="0" applyFont="1" applyFill="1" applyAlignment="1">
      <alignment horizontal="center" vertical="center"/>
    </xf>
    <xf numFmtId="0" fontId="23" fillId="2" borderId="0" xfId="0" applyFont="1" applyFill="1" applyBorder="1" applyAlignment="1">
      <alignment horizontal="center" vertical="center" wrapText="1"/>
    </xf>
    <xf numFmtId="0" fontId="0" fillId="0" borderId="0" xfId="0" applyAlignment="1">
      <alignment vertical="center"/>
    </xf>
    <xf numFmtId="11" fontId="22" fillId="0" borderId="0" xfId="0" applyNumberFormat="1" applyFont="1" applyAlignment="1">
      <alignment horizontal="center" vertical="center"/>
    </xf>
    <xf numFmtId="11" fontId="0" fillId="0" borderId="0" xfId="0" applyNumberFormat="1" applyAlignment="1">
      <alignment horizontal="center" vertical="center"/>
    </xf>
    <xf numFmtId="0" fontId="0" fillId="5" borderId="0" xfId="0" applyFont="1" applyFill="1" applyAlignment="1">
      <alignment horizontal="center" vertical="center"/>
    </xf>
    <xf numFmtId="9" fontId="0" fillId="0" borderId="0" xfId="0" applyNumberFormat="1" applyAlignment="1">
      <alignment horizontal="center" vertical="center"/>
    </xf>
    <xf numFmtId="166" fontId="0" fillId="0" borderId="0" xfId="0" applyNumberFormat="1" applyAlignment="1">
      <alignment horizontal="center" vertical="center"/>
    </xf>
    <xf numFmtId="2" fontId="0" fillId="0" borderId="0" xfId="0" applyNumberFormat="1" applyAlignment="1">
      <alignment horizontal="center" vertical="center"/>
    </xf>
    <xf numFmtId="9" fontId="0" fillId="0" borderId="0" xfId="0" applyNumberFormat="1" applyAlignment="1">
      <alignment horizontal="center"/>
    </xf>
    <xf numFmtId="0" fontId="14" fillId="2" borderId="0" xfId="0" applyFont="1" applyFill="1" applyAlignment="1">
      <alignment horizontal="center" vertical="center" wrapText="1"/>
    </xf>
    <xf numFmtId="0" fontId="14" fillId="2" borderId="14" xfId="0" applyFont="1" applyFill="1" applyBorder="1" applyAlignment="1">
      <alignment horizontal="center" vertical="center" wrapText="1"/>
    </xf>
    <xf numFmtId="0" fontId="14" fillId="2" borderId="15" xfId="0" applyFont="1" applyFill="1" applyBorder="1" applyAlignment="1">
      <alignment horizontal="center" vertical="center" wrapText="1"/>
    </xf>
    <xf numFmtId="0" fontId="14" fillId="2" borderId="16" xfId="0" applyFont="1" applyFill="1" applyBorder="1" applyAlignment="1">
      <alignment horizontal="center" vertical="center" wrapText="1"/>
    </xf>
    <xf numFmtId="0" fontId="14" fillId="2" borderId="1" xfId="0" applyFont="1" applyFill="1" applyBorder="1" applyAlignment="1">
      <alignment horizontal="center" vertical="center" wrapText="1"/>
    </xf>
    <xf numFmtId="0" fontId="14" fillId="2" borderId="3" xfId="0" applyFont="1" applyFill="1" applyBorder="1" applyAlignment="1">
      <alignment horizontal="center" vertical="center" wrapText="1"/>
    </xf>
    <xf numFmtId="0" fontId="14" fillId="2" borderId="2" xfId="0" applyFont="1" applyFill="1" applyBorder="1" applyAlignment="1">
      <alignment horizontal="center" vertical="center" wrapText="1"/>
    </xf>
    <xf numFmtId="0" fontId="14" fillId="2" borderId="11" xfId="0" applyFont="1" applyFill="1" applyBorder="1" applyAlignment="1">
      <alignment horizontal="center" vertical="center" wrapText="1"/>
    </xf>
    <xf numFmtId="0" fontId="14" fillId="2" borderId="5" xfId="0" applyFont="1" applyFill="1" applyBorder="1" applyAlignment="1">
      <alignment horizontal="center" vertical="center" wrapText="1"/>
    </xf>
    <xf numFmtId="0" fontId="0" fillId="0" borderId="0" xfId="0" applyAlignment="1">
      <alignment horizontal="center" vertical="center" wrapText="1"/>
    </xf>
    <xf numFmtId="0" fontId="17" fillId="0" borderId="0" xfId="0" applyFont="1" applyFill="1" applyBorder="1" applyAlignment="1">
      <alignment horizontal="center" vertical="center"/>
    </xf>
    <xf numFmtId="14" fontId="0" fillId="0" borderId="0" xfId="0" applyNumberFormat="1" applyAlignment="1">
      <alignment horizontal="left" vertical="center" wrapText="1"/>
    </xf>
    <xf numFmtId="0" fontId="0" fillId="0" borderId="0" xfId="0" applyAlignment="1">
      <alignment horizontal="left" vertical="center"/>
    </xf>
    <xf numFmtId="9" fontId="0" fillId="0" borderId="0" xfId="0" applyNumberFormat="1" applyAlignment="1">
      <alignment horizontal="center" vertical="center" wrapText="1"/>
    </xf>
    <xf numFmtId="10" fontId="0" fillId="0" borderId="0" xfId="0" applyNumberFormat="1" applyFill="1" applyAlignment="1">
      <alignment horizontal="center"/>
    </xf>
    <xf numFmtId="0" fontId="0" fillId="0" borderId="0" xfId="0" applyFill="1" applyAlignment="1">
      <alignment horizontal="left" vertical="center" wrapText="1"/>
    </xf>
    <xf numFmtId="0" fontId="0" fillId="0" borderId="0" xfId="0" applyAlignment="1">
      <alignment horizontal="left" vertical="center" indent="1"/>
    </xf>
    <xf numFmtId="9" fontId="0" fillId="0" borderId="0" xfId="0" applyNumberFormat="1" applyFill="1" applyAlignment="1">
      <alignment horizontal="center" vertical="center"/>
    </xf>
    <xf numFmtId="10" fontId="0" fillId="0" borderId="0" xfId="0" applyNumberFormat="1" applyFill="1"/>
    <xf numFmtId="0" fontId="0" fillId="0" borderId="0" xfId="0" applyFill="1" applyAlignment="1">
      <alignment horizontal="left"/>
    </xf>
    <xf numFmtId="0" fontId="18" fillId="0" borderId="0" xfId="0" applyFont="1" applyBorder="1" applyAlignment="1">
      <alignment vertical="center" wrapText="1"/>
    </xf>
    <xf numFmtId="0" fontId="0" fillId="0" borderId="0" xfId="0" applyAlignment="1">
      <alignment wrapText="1"/>
    </xf>
    <xf numFmtId="14" fontId="0" fillId="0" borderId="0" xfId="0" applyNumberFormat="1" applyAlignment="1">
      <alignment horizontal="center" wrapText="1"/>
    </xf>
    <xf numFmtId="9" fontId="0" fillId="0" borderId="0" xfId="0" applyNumberFormat="1" applyFill="1" applyAlignment="1">
      <alignment horizontal="center"/>
    </xf>
    <xf numFmtId="170" fontId="0" fillId="0" borderId="0" xfId="0" applyNumberFormat="1" applyAlignment="1">
      <alignment horizontal="center"/>
    </xf>
    <xf numFmtId="10" fontId="0" fillId="0" borderId="0" xfId="0" applyNumberFormat="1" applyAlignment="1"/>
    <xf numFmtId="0" fontId="17" fillId="2" borderId="11" xfId="0" applyFont="1" applyFill="1" applyBorder="1" applyAlignment="1">
      <alignment horizontal="center" vertical="center" wrapText="1"/>
    </xf>
    <xf numFmtId="164" fontId="0" fillId="0" borderId="0" xfId="0" applyNumberFormat="1" applyAlignment="1">
      <alignment horizontal="center"/>
    </xf>
    <xf numFmtId="0" fontId="0" fillId="0" borderId="0" xfId="0" applyFill="1" applyAlignment="1">
      <alignment horizontal="left" vertical="center" indent="1"/>
    </xf>
    <xf numFmtId="0" fontId="23" fillId="0" borderId="0" xfId="0" applyFont="1"/>
    <xf numFmtId="0" fontId="17" fillId="0" borderId="0" xfId="0" applyFont="1"/>
    <xf numFmtId="2" fontId="0" fillId="0" borderId="0" xfId="0" applyNumberFormat="1" applyAlignment="1">
      <alignment horizontal="center"/>
    </xf>
    <xf numFmtId="165" fontId="0" fillId="0" borderId="0" xfId="0" applyNumberFormat="1" applyAlignment="1">
      <alignment horizontal="center"/>
    </xf>
    <xf numFmtId="165" fontId="0" fillId="0" borderId="0" xfId="0" applyNumberFormat="1" applyAlignment="1">
      <alignment horizontal="center" vertical="center"/>
    </xf>
    <xf numFmtId="0" fontId="26" fillId="0" borderId="0" xfId="6"/>
    <xf numFmtId="0" fontId="0" fillId="4" borderId="0" xfId="0" applyFill="1"/>
    <xf numFmtId="0" fontId="12" fillId="0" borderId="0" xfId="0" applyFont="1"/>
    <xf numFmtId="10" fontId="0" fillId="0" borderId="0" xfId="0" applyNumberFormat="1" applyBorder="1" applyAlignment="1">
      <alignment horizontal="center"/>
    </xf>
    <xf numFmtId="0" fontId="14" fillId="2" borderId="8" xfId="0" applyFont="1" applyFill="1" applyBorder="1" applyAlignment="1">
      <alignment horizontal="center"/>
    </xf>
    <xf numFmtId="14" fontId="9" fillId="0" borderId="0" xfId="0" applyNumberFormat="1" applyFont="1"/>
    <xf numFmtId="0" fontId="4" fillId="0" borderId="0" xfId="0" applyFont="1" applyFill="1"/>
    <xf numFmtId="0" fontId="17" fillId="2" borderId="0" xfId="0" applyFont="1" applyFill="1" applyBorder="1" applyAlignment="1">
      <alignment horizontal="center" vertical="center" wrapText="1"/>
    </xf>
    <xf numFmtId="0" fontId="14" fillId="2" borderId="0" xfId="0" applyFont="1" applyFill="1" applyBorder="1" applyAlignment="1">
      <alignment horizontal="center" vertical="center" wrapText="1"/>
    </xf>
    <xf numFmtId="0" fontId="23" fillId="2" borderId="0" xfId="0" applyFont="1" applyFill="1" applyBorder="1" applyAlignment="1">
      <alignment horizontal="center" vertical="center"/>
    </xf>
    <xf numFmtId="14" fontId="17" fillId="2" borderId="0" xfId="0" applyNumberFormat="1" applyFont="1" applyFill="1" applyBorder="1" applyAlignment="1">
      <alignment horizontal="center" vertical="center" wrapText="1"/>
    </xf>
    <xf numFmtId="10" fontId="22" fillId="0" borderId="0" xfId="0" applyNumberFormat="1" applyFont="1" applyFill="1" applyAlignment="1">
      <alignment horizontal="center" vertical="center"/>
    </xf>
    <xf numFmtId="0" fontId="30" fillId="0" borderId="0" xfId="4" applyFont="1" applyAlignment="1" applyProtection="1"/>
    <xf numFmtId="166" fontId="22" fillId="0" borderId="0" xfId="0" applyNumberFormat="1" applyFont="1" applyFill="1" applyAlignment="1">
      <alignment horizontal="center" vertical="center"/>
    </xf>
    <xf numFmtId="0" fontId="0" fillId="0" borderId="0" xfId="0" applyFill="1" applyAlignment="1">
      <alignment vertical="center"/>
    </xf>
    <xf numFmtId="10" fontId="0" fillId="0" borderId="0" xfId="0" applyNumberFormat="1" applyAlignment="1">
      <alignment vertical="center" wrapText="1"/>
    </xf>
    <xf numFmtId="0" fontId="0" fillId="0" borderId="0" xfId="0" applyAlignment="1">
      <alignment vertical="center" wrapText="1"/>
    </xf>
    <xf numFmtId="0" fontId="17" fillId="2" borderId="0" xfId="0" applyFont="1" applyFill="1" applyBorder="1" applyAlignment="1">
      <alignment horizontal="center" vertical="center" wrapText="1"/>
    </xf>
    <xf numFmtId="0" fontId="31" fillId="0" borderId="0" xfId="0" applyFont="1"/>
    <xf numFmtId="0" fontId="26" fillId="0" borderId="0" xfId="4" applyFont="1" applyFill="1" applyBorder="1" applyAlignment="1" applyProtection="1">
      <alignment vertical="top"/>
    </xf>
    <xf numFmtId="0" fontId="17" fillId="0" borderId="0" xfId="1" applyFont="1" applyFill="1" applyAlignment="1">
      <alignment horizontal="center" vertical="center" wrapText="1"/>
    </xf>
    <xf numFmtId="0" fontId="19" fillId="0" borderId="0" xfId="0" applyFont="1" applyFill="1" applyBorder="1" applyAlignment="1">
      <alignment vertical="top"/>
    </xf>
    <xf numFmtId="0" fontId="0" fillId="0" borderId="0" xfId="0" applyFont="1" applyFill="1" applyAlignment="1">
      <alignment horizontal="center"/>
    </xf>
    <xf numFmtId="0" fontId="22" fillId="0" borderId="0" xfId="0" quotePrefix="1" applyFont="1"/>
    <xf numFmtId="10" fontId="18" fillId="0" borderId="3" xfId="0" applyNumberFormat="1" applyFont="1" applyFill="1" applyBorder="1" applyAlignment="1">
      <alignment horizontal="center" wrapText="1"/>
    </xf>
    <xf numFmtId="49" fontId="0" fillId="0" borderId="0" xfId="0" applyNumberFormat="1"/>
    <xf numFmtId="0" fontId="32" fillId="0" borderId="0" xfId="0" applyFont="1" applyAlignment="1">
      <alignment vertical="center"/>
    </xf>
    <xf numFmtId="0" fontId="17" fillId="2" borderId="0" xfId="0" applyFont="1" applyFill="1" applyBorder="1" applyAlignment="1">
      <alignment horizontal="center" vertical="center" wrapText="1"/>
    </xf>
    <xf numFmtId="0" fontId="14" fillId="2" borderId="0" xfId="0" applyFont="1" applyFill="1" applyBorder="1" applyAlignment="1">
      <alignment horizontal="center" vertical="center" wrapText="1"/>
    </xf>
    <xf numFmtId="0" fontId="14" fillId="2" borderId="0" xfId="0" applyFont="1" applyFill="1" applyBorder="1" applyAlignment="1">
      <alignment horizontal="center" vertical="center" wrapText="1"/>
    </xf>
    <xf numFmtId="0" fontId="14" fillId="2" borderId="15" xfId="0" applyFont="1" applyFill="1" applyBorder="1" applyAlignment="1">
      <alignment horizontal="center" vertical="center" wrapText="1"/>
    </xf>
    <xf numFmtId="0" fontId="14" fillId="2" borderId="16" xfId="0" applyFont="1" applyFill="1" applyBorder="1" applyAlignment="1">
      <alignment horizontal="center" vertical="center" wrapText="1"/>
    </xf>
    <xf numFmtId="0" fontId="14" fillId="2" borderId="4" xfId="0" applyFont="1" applyFill="1" applyBorder="1" applyAlignment="1">
      <alignment horizontal="center" vertical="center" wrapText="1"/>
    </xf>
    <xf numFmtId="0" fontId="14" fillId="2" borderId="10" xfId="0" applyFont="1" applyFill="1" applyBorder="1" applyAlignment="1">
      <alignment horizontal="center" vertical="center" wrapText="1"/>
    </xf>
    <xf numFmtId="0" fontId="14" fillId="2" borderId="1" xfId="0" applyFont="1" applyFill="1" applyBorder="1" applyAlignment="1">
      <alignment horizontal="center" vertical="center" wrapText="1"/>
    </xf>
    <xf numFmtId="0" fontId="14" fillId="2" borderId="3" xfId="0" applyFont="1" applyFill="1" applyBorder="1" applyAlignment="1">
      <alignment horizontal="center" vertical="center" wrapText="1"/>
    </xf>
    <xf numFmtId="0" fontId="14" fillId="2" borderId="2" xfId="0" applyFont="1" applyFill="1" applyBorder="1" applyAlignment="1">
      <alignment horizontal="center" vertical="center" wrapText="1"/>
    </xf>
    <xf numFmtId="0" fontId="14" fillId="2" borderId="11" xfId="0" applyFont="1" applyFill="1" applyBorder="1" applyAlignment="1">
      <alignment horizontal="center" vertical="center" wrapText="1"/>
    </xf>
    <xf numFmtId="0" fontId="14" fillId="2" borderId="5" xfId="0" applyFont="1" applyFill="1" applyBorder="1" applyAlignment="1">
      <alignment horizontal="center" vertical="center" wrapText="1"/>
    </xf>
    <xf numFmtId="0" fontId="0" fillId="0" borderId="0" xfId="0" applyAlignment="1">
      <alignment horizontal="left" vertical="center" wrapText="1"/>
    </xf>
    <xf numFmtId="0" fontId="13" fillId="3" borderId="18" xfId="0" applyFont="1" applyFill="1" applyBorder="1"/>
    <xf numFmtId="0" fontId="0" fillId="3" borderId="19" xfId="0" applyFill="1" applyBorder="1"/>
    <xf numFmtId="0" fontId="0" fillId="3" borderId="20" xfId="0" applyFill="1" applyBorder="1"/>
    <xf numFmtId="0" fontId="0" fillId="3" borderId="21" xfId="0" applyFill="1" applyBorder="1"/>
    <xf numFmtId="0" fontId="0" fillId="3" borderId="22" xfId="0" applyFill="1" applyBorder="1"/>
    <xf numFmtId="0" fontId="13" fillId="3" borderId="21" xfId="0" applyFont="1" applyFill="1" applyBorder="1"/>
    <xf numFmtId="0" fontId="18" fillId="3" borderId="22" xfId="0" applyFont="1" applyFill="1" applyBorder="1"/>
    <xf numFmtId="0" fontId="18" fillId="3" borderId="23" xfId="0" applyFont="1" applyFill="1" applyBorder="1"/>
    <xf numFmtId="0" fontId="18" fillId="3" borderId="24" xfId="0" applyFont="1" applyFill="1" applyBorder="1"/>
    <xf numFmtId="0" fontId="18" fillId="3" borderId="25" xfId="0" applyFont="1" applyFill="1" applyBorder="1"/>
    <xf numFmtId="14" fontId="0" fillId="3" borderId="0" xfId="0" applyNumberFormat="1" applyFont="1" applyFill="1" applyAlignment="1">
      <alignment horizontal="center" vertical="center" wrapText="1"/>
    </xf>
    <xf numFmtId="14" fontId="0" fillId="3" borderId="0" xfId="0" applyNumberFormat="1" applyFont="1" applyFill="1" applyAlignment="1">
      <alignment horizontal="center" wrapText="1"/>
    </xf>
    <xf numFmtId="0" fontId="14" fillId="2" borderId="7" xfId="0" applyFont="1" applyFill="1" applyBorder="1" applyAlignment="1">
      <alignment horizontal="center" vertical="center" wrapText="1"/>
    </xf>
    <xf numFmtId="0" fontId="14" fillId="2" borderId="8" xfId="0" applyFont="1" applyFill="1" applyBorder="1" applyAlignment="1">
      <alignment horizontal="center" vertical="center" wrapText="1"/>
    </xf>
    <xf numFmtId="0" fontId="33" fillId="0" borderId="0" xfId="0" applyFont="1"/>
    <xf numFmtId="0" fontId="14" fillId="2" borderId="7" xfId="0" applyFont="1" applyFill="1" applyBorder="1" applyAlignment="1">
      <alignment vertical="center" wrapText="1"/>
    </xf>
    <xf numFmtId="0" fontId="14" fillId="2" borderId="17" xfId="0" applyFont="1" applyFill="1" applyBorder="1" applyAlignment="1">
      <alignment horizontal="center" vertical="center" wrapText="1"/>
    </xf>
    <xf numFmtId="0" fontId="29" fillId="0" borderId="0" xfId="0" applyFont="1" applyFill="1" applyBorder="1" applyAlignment="1">
      <alignment horizontal="left"/>
    </xf>
    <xf numFmtId="14" fontId="18" fillId="3" borderId="3" xfId="0" applyNumberFormat="1" applyFont="1" applyFill="1" applyBorder="1" applyAlignment="1">
      <alignment horizontal="center"/>
    </xf>
    <xf numFmtId="166" fontId="0" fillId="0" borderId="0" xfId="0" applyNumberFormat="1" applyBorder="1" applyAlignment="1">
      <alignment horizontal="center" vertical="center" wrapText="1"/>
    </xf>
    <xf numFmtId="2" fontId="0" fillId="0" borderId="0" xfId="0" applyNumberFormat="1" applyBorder="1" applyAlignment="1">
      <alignment horizontal="center"/>
    </xf>
    <xf numFmtId="168" fontId="0" fillId="0" borderId="0" xfId="0" applyNumberFormat="1" applyBorder="1" applyAlignment="1">
      <alignment horizontal="center" vertical="center" wrapText="1"/>
    </xf>
    <xf numFmtId="10" fontId="0" fillId="0" borderId="0" xfId="2" applyNumberFormat="1" applyFont="1" applyFill="1" applyAlignment="1">
      <alignment horizontal="left"/>
    </xf>
    <xf numFmtId="2" fontId="0" fillId="0" borderId="0" xfId="0" applyNumberFormat="1" applyFill="1"/>
    <xf numFmtId="0" fontId="23" fillId="2" borderId="0" xfId="0" applyFont="1" applyFill="1" applyBorder="1" applyAlignment="1">
      <alignment horizontal="center" wrapText="1"/>
    </xf>
    <xf numFmtId="0" fontId="0" fillId="0" borderId="0" xfId="0" applyAlignment="1">
      <alignment vertical="center" wrapText="1"/>
    </xf>
    <xf numFmtId="0" fontId="14" fillId="2" borderId="0" xfId="0" applyFont="1" applyFill="1" applyAlignment="1">
      <alignment horizontal="center" vertical="center" wrapText="1"/>
    </xf>
    <xf numFmtId="0" fontId="14" fillId="2" borderId="0" xfId="0" applyFont="1" applyFill="1" applyAlignment="1">
      <alignment horizontal="center" vertical="center"/>
    </xf>
    <xf numFmtId="0" fontId="23" fillId="2" borderId="0" xfId="0" applyFont="1" applyFill="1" applyAlignment="1">
      <alignment horizontal="center"/>
    </xf>
    <xf numFmtId="0" fontId="23" fillId="2" borderId="0" xfId="0" applyFont="1" applyFill="1" applyAlignment="1">
      <alignment horizontal="center" wrapText="1"/>
    </xf>
    <xf numFmtId="0" fontId="14" fillId="2" borderId="7" xfId="0" applyFont="1" applyFill="1" applyBorder="1" applyAlignment="1">
      <alignment horizontal="center"/>
    </xf>
    <xf numFmtId="0" fontId="14" fillId="2" borderId="9" xfId="0" applyFont="1" applyFill="1" applyBorder="1" applyAlignment="1">
      <alignment horizontal="center"/>
    </xf>
    <xf numFmtId="0" fontId="0" fillId="3" borderId="0" xfId="0" applyFill="1" applyAlignment="1">
      <alignment horizontal="center"/>
    </xf>
    <xf numFmtId="169" fontId="0" fillId="0" borderId="0" xfId="0" applyNumberFormat="1"/>
    <xf numFmtId="0" fontId="0" fillId="0" borderId="0" xfId="0" applyAlignment="1">
      <alignment horizontal="left" indent="2"/>
    </xf>
    <xf numFmtId="0" fontId="18" fillId="0" borderId="0" xfId="5" applyFont="1"/>
    <xf numFmtId="0" fontId="19" fillId="0" borderId="0" xfId="5" applyFont="1"/>
    <xf numFmtId="14" fontId="18" fillId="3" borderId="0" xfId="5" applyNumberFormat="1" applyFont="1" applyFill="1" applyAlignment="1">
      <alignment horizontal="center" vertical="center"/>
    </xf>
    <xf numFmtId="0" fontId="18" fillId="0" borderId="0" xfId="5" applyFont="1" applyFill="1"/>
    <xf numFmtId="14" fontId="0" fillId="3" borderId="0" xfId="0" applyNumberFormat="1" applyFill="1" applyBorder="1" applyAlignment="1">
      <alignment horizontal="center"/>
    </xf>
    <xf numFmtId="10" fontId="0" fillId="0" borderId="0" xfId="0" applyNumberFormat="1" applyBorder="1"/>
    <xf numFmtId="10" fontId="0" fillId="0" borderId="0" xfId="0" applyNumberFormat="1" applyBorder="1" applyAlignment="1">
      <alignment horizontal="center" vertical="center"/>
    </xf>
    <xf numFmtId="0" fontId="20" fillId="0" borderId="0" xfId="0" applyFont="1" applyBorder="1"/>
    <xf numFmtId="0" fontId="35" fillId="0" borderId="0" xfId="0" applyFont="1" applyBorder="1"/>
    <xf numFmtId="0" fontId="14" fillId="2" borderId="0" xfId="0" applyFont="1" applyFill="1" applyAlignment="1">
      <alignment horizontal="center" vertical="center" wrapText="1"/>
    </xf>
    <xf numFmtId="0" fontId="14" fillId="2" borderId="0" xfId="0" applyFont="1" applyFill="1" applyBorder="1" applyAlignment="1">
      <alignment horizontal="center" vertical="center"/>
    </xf>
    <xf numFmtId="0" fontId="23" fillId="2" borderId="0" xfId="0" applyFont="1" applyFill="1" applyAlignment="1">
      <alignment horizontal="center" vertical="center"/>
    </xf>
    <xf numFmtId="0" fontId="23" fillId="2" borderId="0" xfId="0" applyFont="1" applyFill="1" applyBorder="1" applyAlignment="1">
      <alignment horizontal="center" vertical="center" wrapText="1"/>
    </xf>
    <xf numFmtId="0" fontId="23" fillId="2" borderId="0" xfId="0" applyFont="1" applyFill="1" applyAlignment="1">
      <alignment horizontal="center" wrapText="1"/>
    </xf>
    <xf numFmtId="0" fontId="0" fillId="0" borderId="0" xfId="0" applyAlignment="1">
      <alignment horizontal="left" vertical="center" wrapText="1"/>
    </xf>
    <xf numFmtId="2" fontId="23" fillId="0" borderId="0" xfId="0" applyNumberFormat="1" applyFont="1" applyFill="1" applyAlignment="1">
      <alignment horizontal="center"/>
    </xf>
    <xf numFmtId="0" fontId="22" fillId="0" borderId="0" xfId="0" applyFont="1" applyFill="1" applyAlignment="1">
      <alignment wrapText="1"/>
    </xf>
    <xf numFmtId="14" fontId="18" fillId="3" borderId="0" xfId="1" applyNumberFormat="1" applyFont="1" applyFill="1" applyBorder="1" applyAlignment="1">
      <alignment horizontal="center" vertical="center" wrapText="1"/>
    </xf>
    <xf numFmtId="14" fontId="22" fillId="3" borderId="0" xfId="0" applyNumberFormat="1" applyFont="1" applyFill="1" applyAlignment="1">
      <alignment horizontal="center" vertical="center"/>
    </xf>
    <xf numFmtId="10" fontId="0" fillId="3" borderId="0" xfId="2" applyNumberFormat="1" applyFont="1" applyFill="1" applyAlignment="1">
      <alignment horizontal="center"/>
    </xf>
    <xf numFmtId="169" fontId="0" fillId="3" borderId="0" xfId="0" applyNumberFormat="1" applyFill="1" applyAlignment="1">
      <alignment horizontal="center"/>
    </xf>
    <xf numFmtId="15" fontId="0" fillId="0" borderId="0" xfId="0" applyNumberFormat="1"/>
    <xf numFmtId="166" fontId="17" fillId="2" borderId="15" xfId="0" applyNumberFormat="1" applyFont="1" applyFill="1" applyBorder="1" applyAlignment="1">
      <alignment horizontal="center" vertical="center" wrapText="1"/>
    </xf>
    <xf numFmtId="10" fontId="0" fillId="3" borderId="0" xfId="0" applyNumberFormat="1" applyFill="1" applyAlignment="1">
      <alignment horizontal="center" vertical="center"/>
    </xf>
    <xf numFmtId="14" fontId="0" fillId="0" borderId="0" xfId="0" applyNumberFormat="1" applyFill="1" applyBorder="1"/>
    <xf numFmtId="0" fontId="0" fillId="2" borderId="6" xfId="0" applyFill="1" applyBorder="1"/>
    <xf numFmtId="0" fontId="0" fillId="2" borderId="10" xfId="0" applyFill="1" applyBorder="1"/>
    <xf numFmtId="10" fontId="27" fillId="0" borderId="0" xfId="0" applyNumberFormat="1" applyFont="1" applyBorder="1" applyAlignment="1">
      <alignment horizontal="center" vertical="top" wrapText="1"/>
    </xf>
    <xf numFmtId="0" fontId="0" fillId="0" borderId="0" xfId="0" applyBorder="1" applyAlignment="1">
      <alignment horizontal="center" vertical="top" wrapText="1"/>
    </xf>
    <xf numFmtId="9" fontId="27" fillId="0" borderId="0" xfId="0" applyNumberFormat="1" applyFont="1" applyBorder="1" applyAlignment="1">
      <alignment horizontal="center" vertical="top" wrapText="1"/>
    </xf>
    <xf numFmtId="0" fontId="0" fillId="0" borderId="0" xfId="0" applyFont="1" applyAlignment="1">
      <alignment horizontal="left"/>
    </xf>
    <xf numFmtId="2" fontId="0" fillId="0" borderId="0" xfId="0" applyNumberFormat="1" applyBorder="1" applyAlignment="1">
      <alignment horizontal="left"/>
    </xf>
    <xf numFmtId="2" fontId="0" fillId="0" borderId="0" xfId="0" applyNumberFormat="1" applyBorder="1" applyAlignment="1">
      <alignment horizontal="left" vertical="center" wrapText="1"/>
    </xf>
    <xf numFmtId="168" fontId="10" fillId="0" borderId="0" xfId="4" applyNumberFormat="1" applyBorder="1" applyAlignment="1" applyProtection="1">
      <alignment horizontal="left"/>
    </xf>
    <xf numFmtId="166" fontId="17" fillId="2" borderId="3" xfId="0" applyNumberFormat="1" applyFont="1" applyFill="1" applyBorder="1" applyAlignment="1">
      <alignment horizontal="center" vertical="center" wrapText="1"/>
    </xf>
    <xf numFmtId="168" fontId="18" fillId="0" borderId="0" xfId="0" applyNumberFormat="1" applyFont="1" applyFill="1" applyBorder="1" applyAlignment="1">
      <alignment horizontal="center" wrapText="1"/>
    </xf>
    <xf numFmtId="169" fontId="0" fillId="0" borderId="0" xfId="0" applyNumberFormat="1" applyFill="1" applyBorder="1" applyAlignment="1">
      <alignment horizontal="center" vertical="center" wrapText="1"/>
    </xf>
    <xf numFmtId="169" fontId="0" fillId="0" borderId="0" xfId="0" applyNumberFormat="1" applyBorder="1" applyAlignment="1">
      <alignment horizontal="center" vertical="center" wrapText="1"/>
    </xf>
    <xf numFmtId="166" fontId="0" fillId="0" borderId="0" xfId="0" applyNumberFormat="1" applyFont="1" applyFill="1" applyAlignment="1">
      <alignment horizontal="left" vertical="center" wrapText="1"/>
    </xf>
    <xf numFmtId="170" fontId="0" fillId="3" borderId="0" xfId="2" applyNumberFormat="1" applyFont="1" applyFill="1" applyAlignment="1">
      <alignment horizontal="center" vertical="center"/>
    </xf>
    <xf numFmtId="0" fontId="18" fillId="3" borderId="0" xfId="0" applyFont="1" applyFill="1" applyBorder="1" applyAlignment="1">
      <alignment horizontal="center"/>
    </xf>
    <xf numFmtId="169" fontId="0" fillId="3" borderId="0" xfId="2" applyNumberFormat="1" applyFont="1" applyFill="1" applyAlignment="1">
      <alignment horizontal="center" vertical="center"/>
    </xf>
    <xf numFmtId="0" fontId="14" fillId="3" borderId="0" xfId="0" applyFont="1" applyFill="1" applyAlignment="1">
      <alignment horizontal="center" vertical="center"/>
    </xf>
    <xf numFmtId="0" fontId="14" fillId="3" borderId="0" xfId="0" applyFont="1" applyFill="1" applyAlignment="1">
      <alignment horizontal="center" vertical="center" wrapText="1"/>
    </xf>
    <xf numFmtId="10" fontId="0" fillId="3" borderId="0" xfId="2" applyNumberFormat="1" applyFont="1" applyFill="1" applyAlignment="1">
      <alignment horizontal="center" vertical="center"/>
    </xf>
    <xf numFmtId="0" fontId="16" fillId="3" borderId="0" xfId="0" applyFont="1" applyFill="1"/>
    <xf numFmtId="14" fontId="0" fillId="3" borderId="0" xfId="2" applyNumberFormat="1" applyFont="1" applyFill="1" applyAlignment="1">
      <alignment horizontal="center"/>
    </xf>
    <xf numFmtId="170" fontId="0" fillId="0" borderId="0" xfId="2" applyNumberFormat="1" applyFont="1" applyFill="1" applyAlignment="1">
      <alignment horizontal="center" vertical="center"/>
    </xf>
    <xf numFmtId="0" fontId="16" fillId="0" borderId="0" xfId="0" applyFont="1" applyFill="1"/>
    <xf numFmtId="14" fontId="0" fillId="0" borderId="0" xfId="2" applyNumberFormat="1" applyFont="1" applyFill="1" applyAlignment="1">
      <alignment horizontal="center"/>
    </xf>
    <xf numFmtId="10" fontId="0" fillId="0" borderId="0" xfId="2" applyNumberFormat="1" applyFont="1" applyFill="1" applyAlignment="1">
      <alignment horizontal="left" vertical="center"/>
    </xf>
    <xf numFmtId="0" fontId="14" fillId="2" borderId="16" xfId="0" applyFont="1" applyFill="1" applyBorder="1" applyAlignment="1">
      <alignment horizontal="center" vertical="center" wrapText="1"/>
    </xf>
    <xf numFmtId="0" fontId="23" fillId="2" borderId="0" xfId="0" applyFont="1" applyFill="1" applyBorder="1" applyAlignment="1">
      <alignment horizontal="center" vertical="center" wrapText="1"/>
    </xf>
    <xf numFmtId="0" fontId="23" fillId="2" borderId="3" xfId="0" applyFont="1" applyFill="1" applyBorder="1" applyAlignment="1">
      <alignment horizontal="center" vertical="center" wrapText="1"/>
    </xf>
    <xf numFmtId="0" fontId="14" fillId="2" borderId="16" xfId="0" applyFont="1" applyFill="1" applyBorder="1" applyAlignment="1">
      <alignment horizontal="center" vertical="center"/>
    </xf>
    <xf numFmtId="0" fontId="22" fillId="0" borderId="0" xfId="0" applyFont="1" applyFill="1" applyBorder="1" applyAlignment="1">
      <alignment horizontal="center"/>
    </xf>
    <xf numFmtId="0" fontId="14" fillId="2" borderId="0" xfId="0" applyFont="1" applyFill="1" applyBorder="1" applyAlignment="1">
      <alignment horizontal="center" vertical="center"/>
    </xf>
    <xf numFmtId="0" fontId="22" fillId="0" borderId="0" xfId="0" applyFont="1" applyAlignment="1">
      <alignment wrapText="1"/>
    </xf>
    <xf numFmtId="0" fontId="22" fillId="0" borderId="0" xfId="0" applyFont="1" applyFill="1" applyBorder="1" applyAlignment="1">
      <alignment horizontal="left" vertical="center" wrapText="1"/>
    </xf>
    <xf numFmtId="0" fontId="22" fillId="0" borderId="0" xfId="0" applyFont="1" applyFill="1" applyBorder="1" applyAlignment="1">
      <alignment vertical="center" wrapText="1"/>
    </xf>
    <xf numFmtId="14" fontId="22" fillId="0" borderId="0" xfId="0" applyNumberFormat="1" applyFont="1" applyFill="1" applyAlignment="1">
      <alignment horizontal="center" wrapText="1"/>
    </xf>
    <xf numFmtId="14" fontId="22" fillId="0" borderId="0" xfId="0" applyNumberFormat="1" applyFont="1" applyAlignment="1">
      <alignment horizontal="center" wrapText="1"/>
    </xf>
    <xf numFmtId="0" fontId="14" fillId="2" borderId="0" xfId="0" applyFont="1" applyFill="1" applyAlignment="1">
      <alignment horizontal="center" wrapText="1"/>
    </xf>
    <xf numFmtId="0" fontId="23" fillId="2" borderId="15" xfId="0" applyFont="1" applyFill="1" applyBorder="1" applyAlignment="1">
      <alignment horizontal="center" vertical="center" wrapText="1"/>
    </xf>
    <xf numFmtId="10" fontId="22" fillId="0" borderId="15" xfId="0" applyNumberFormat="1" applyFont="1" applyFill="1" applyBorder="1" applyAlignment="1">
      <alignment horizontal="center"/>
    </xf>
    <xf numFmtId="10" fontId="22" fillId="0" borderId="1" xfId="0" applyNumberFormat="1" applyFont="1" applyBorder="1" applyAlignment="1">
      <alignment horizontal="center"/>
    </xf>
    <xf numFmtId="10" fontId="22" fillId="0" borderId="3" xfId="2" applyNumberFormat="1" applyFont="1" applyFill="1" applyBorder="1" applyAlignment="1">
      <alignment horizontal="center" vertical="center"/>
    </xf>
    <xf numFmtId="10" fontId="22" fillId="0" borderId="0" xfId="0" applyNumberFormat="1" applyFont="1" applyBorder="1" applyAlignment="1">
      <alignment horizontal="center"/>
    </xf>
    <xf numFmtId="10" fontId="22" fillId="0" borderId="15" xfId="2" applyNumberFormat="1" applyFont="1" applyFill="1" applyBorder="1" applyAlignment="1">
      <alignment horizontal="center" vertical="center"/>
    </xf>
    <xf numFmtId="10" fontId="22" fillId="3" borderId="0" xfId="0" applyNumberFormat="1" applyFont="1" applyFill="1" applyBorder="1" applyAlignment="1">
      <alignment horizontal="center"/>
    </xf>
    <xf numFmtId="10" fontId="22" fillId="3" borderId="1" xfId="0" applyNumberFormat="1" applyFont="1" applyFill="1" applyBorder="1" applyAlignment="1">
      <alignment horizontal="center"/>
    </xf>
    <xf numFmtId="10" fontId="22" fillId="3" borderId="15" xfId="0" applyNumberFormat="1" applyFont="1" applyFill="1" applyBorder="1" applyAlignment="1">
      <alignment horizontal="center"/>
    </xf>
    <xf numFmtId="10" fontId="22" fillId="3" borderId="3" xfId="0" applyNumberFormat="1" applyFont="1" applyFill="1" applyBorder="1" applyAlignment="1">
      <alignment horizontal="center"/>
    </xf>
    <xf numFmtId="10" fontId="22" fillId="3" borderId="0" xfId="0" applyNumberFormat="1" applyFont="1" applyFill="1" applyAlignment="1">
      <alignment horizontal="center"/>
    </xf>
    <xf numFmtId="0" fontId="22" fillId="3" borderId="0" xfId="0" applyFont="1" applyFill="1" applyAlignment="1">
      <alignment horizontal="center"/>
    </xf>
    <xf numFmtId="10" fontId="22" fillId="6" borderId="15" xfId="0" applyNumberFormat="1" applyFont="1" applyFill="1" applyBorder="1" applyAlignment="1">
      <alignment horizontal="center"/>
    </xf>
    <xf numFmtId="10" fontId="22" fillId="6" borderId="3" xfId="0" applyNumberFormat="1" applyFont="1" applyFill="1" applyBorder="1" applyAlignment="1">
      <alignment horizontal="center"/>
    </xf>
    <xf numFmtId="10" fontId="22" fillId="0" borderId="0" xfId="0" applyNumberFormat="1" applyFont="1" applyFill="1"/>
    <xf numFmtId="0" fontId="22" fillId="0" borderId="0" xfId="0" applyFont="1" applyFill="1" applyAlignment="1">
      <alignment vertical="center"/>
    </xf>
    <xf numFmtId="0" fontId="0" fillId="0" borderId="0" xfId="0" applyAlignment="1">
      <alignment vertical="center" wrapText="1"/>
    </xf>
    <xf numFmtId="0" fontId="14" fillId="2" borderId="0" xfId="0" applyFont="1" applyFill="1" applyAlignment="1">
      <alignment horizontal="center" vertical="center" wrapText="1"/>
    </xf>
    <xf numFmtId="0" fontId="14" fillId="2" borderId="0" xfId="0" applyFont="1" applyFill="1" applyAlignment="1">
      <alignment horizontal="center" vertical="center"/>
    </xf>
    <xf numFmtId="0" fontId="14" fillId="2" borderId="14" xfId="0" applyFont="1" applyFill="1" applyBorder="1" applyAlignment="1">
      <alignment horizontal="center" vertical="center" wrapText="1"/>
    </xf>
    <xf numFmtId="0" fontId="14" fillId="2" borderId="16" xfId="0" applyFont="1" applyFill="1" applyBorder="1" applyAlignment="1">
      <alignment horizontal="center" vertical="center" wrapText="1"/>
    </xf>
    <xf numFmtId="0" fontId="14" fillId="2" borderId="2" xfId="0" applyFont="1" applyFill="1" applyBorder="1" applyAlignment="1">
      <alignment horizontal="center" vertical="center" wrapText="1"/>
    </xf>
    <xf numFmtId="0" fontId="14" fillId="2" borderId="5" xfId="0" applyFont="1" applyFill="1" applyBorder="1" applyAlignment="1">
      <alignment horizontal="center" vertical="center" wrapText="1"/>
    </xf>
    <xf numFmtId="0" fontId="23" fillId="2" borderId="0" xfId="0" applyFont="1" applyFill="1" applyBorder="1" applyAlignment="1">
      <alignment horizontal="center" wrapText="1"/>
    </xf>
    <xf numFmtId="0" fontId="0" fillId="0" borderId="0" xfId="0" applyAlignment="1">
      <alignment horizontal="left" vertical="center" wrapText="1"/>
    </xf>
    <xf numFmtId="10" fontId="22" fillId="6" borderId="0" xfId="0" applyNumberFormat="1" applyFont="1" applyFill="1" applyAlignment="1">
      <alignment horizontal="center"/>
    </xf>
    <xf numFmtId="46" fontId="22" fillId="0" borderId="0" xfId="0" applyNumberFormat="1" applyFont="1" applyFill="1"/>
    <xf numFmtId="14" fontId="0" fillId="0" borderId="0" xfId="0" applyNumberFormat="1" applyBorder="1"/>
    <xf numFmtId="0" fontId="0" fillId="0" borderId="0" xfId="0" applyBorder="1" applyAlignment="1">
      <alignment horizontal="left" vertical="center" wrapText="1"/>
    </xf>
    <xf numFmtId="0" fontId="0" fillId="0" borderId="0" xfId="0" applyAlignment="1">
      <alignment vertical="center" wrapText="1"/>
    </xf>
    <xf numFmtId="0" fontId="14" fillId="2" borderId="0" xfId="0" applyFont="1" applyFill="1" applyAlignment="1">
      <alignment horizontal="center" vertical="center" wrapText="1"/>
    </xf>
    <xf numFmtId="0" fontId="14" fillId="2" borderId="0" xfId="0" applyFont="1" applyFill="1" applyAlignment="1">
      <alignment horizontal="center" vertical="center"/>
    </xf>
    <xf numFmtId="0" fontId="14" fillId="2" borderId="0" xfId="0" applyFont="1" applyFill="1" applyBorder="1" applyAlignment="1">
      <alignment horizontal="center" vertical="center" wrapText="1"/>
    </xf>
    <xf numFmtId="0" fontId="14" fillId="2" borderId="0" xfId="0" applyFont="1" applyFill="1" applyAlignment="1">
      <alignment horizontal="center"/>
    </xf>
    <xf numFmtId="0" fontId="14" fillId="2" borderId="3" xfId="0" applyFont="1" applyFill="1" applyBorder="1" applyAlignment="1">
      <alignment horizontal="center" vertical="center" wrapText="1"/>
    </xf>
    <xf numFmtId="0" fontId="14" fillId="2" borderId="1" xfId="0" applyFont="1" applyFill="1" applyBorder="1" applyAlignment="1">
      <alignment horizontal="center" vertical="center" wrapText="1"/>
    </xf>
    <xf numFmtId="14" fontId="0" fillId="0" borderId="0" xfId="0" applyNumberFormat="1" applyBorder="1" applyAlignment="1">
      <alignment horizontal="center"/>
    </xf>
    <xf numFmtId="0" fontId="9" fillId="0" borderId="0" xfId="0" applyFont="1" applyAlignment="1">
      <alignment horizontal="left" vertical="center"/>
    </xf>
    <xf numFmtId="0" fontId="0" fillId="3" borderId="0" xfId="0" applyFill="1"/>
    <xf numFmtId="0" fontId="0" fillId="3" borderId="0" xfId="0" applyFill="1" applyAlignment="1">
      <alignment horizontal="center" vertical="center"/>
    </xf>
    <xf numFmtId="0" fontId="14" fillId="2" borderId="0" xfId="0" applyFont="1" applyFill="1" applyAlignment="1">
      <alignment horizontal="left" vertical="center"/>
    </xf>
    <xf numFmtId="0" fontId="0" fillId="3" borderId="0" xfId="0" applyFill="1" applyAlignment="1">
      <alignment vertical="center"/>
    </xf>
    <xf numFmtId="0" fontId="0" fillId="3" borderId="0" xfId="0" applyFont="1" applyFill="1" applyAlignment="1">
      <alignment vertical="center"/>
    </xf>
    <xf numFmtId="0" fontId="9" fillId="0" borderId="0" xfId="0" applyFont="1" applyAlignment="1">
      <alignment horizontal="left"/>
    </xf>
    <xf numFmtId="0" fontId="9" fillId="0" borderId="0" xfId="0" applyFont="1" applyFill="1"/>
    <xf numFmtId="10" fontId="0" fillId="0" borderId="0" xfId="0" applyNumberFormat="1" applyFont="1" applyFill="1" applyAlignment="1">
      <alignment horizontal="left" vertical="center"/>
    </xf>
    <xf numFmtId="10" fontId="0" fillId="0" borderId="26" xfId="0" applyNumberFormat="1" applyFont="1" applyBorder="1" applyAlignment="1">
      <alignment horizontal="center" vertical="center" wrapText="1"/>
    </xf>
    <xf numFmtId="10" fontId="14" fillId="3" borderId="0" xfId="0" applyNumberFormat="1" applyFont="1" applyFill="1" applyAlignment="1">
      <alignment horizontal="center" vertical="center"/>
    </xf>
    <xf numFmtId="10" fontId="0" fillId="3" borderId="0" xfId="0" applyNumberFormat="1" applyFont="1" applyFill="1" applyAlignment="1">
      <alignment horizontal="center" vertical="center"/>
    </xf>
    <xf numFmtId="10" fontId="0" fillId="3" borderId="0" xfId="0" applyNumberFormat="1" applyFill="1"/>
    <xf numFmtId="14" fontId="22" fillId="0" borderId="0" xfId="0" applyNumberFormat="1" applyFont="1" applyBorder="1" applyAlignment="1">
      <alignment horizontal="center" vertical="center" wrapText="1"/>
    </xf>
    <xf numFmtId="168" fontId="0" fillId="0" borderId="0" xfId="0" applyNumberFormat="1" applyFont="1" applyFill="1" applyBorder="1" applyAlignment="1">
      <alignment horizontal="center" vertical="center" wrapText="1"/>
    </xf>
    <xf numFmtId="168" fontId="0" fillId="0" borderId="0" xfId="0" applyNumberFormat="1" applyFont="1" applyAlignment="1">
      <alignment horizontal="center" vertical="center"/>
    </xf>
    <xf numFmtId="0" fontId="0" fillId="0" borderId="0" xfId="0" applyFont="1" applyFill="1" applyBorder="1" applyAlignment="1">
      <alignment horizontal="left" vertical="center"/>
    </xf>
    <xf numFmtId="0" fontId="0" fillId="0" borderId="0" xfId="0" applyFont="1" applyFill="1" applyAlignment="1">
      <alignment horizontal="left"/>
    </xf>
    <xf numFmtId="0" fontId="14" fillId="2" borderId="0" xfId="0" applyFont="1" applyFill="1" applyBorder="1" applyAlignment="1">
      <alignment horizontal="center" vertical="center"/>
    </xf>
    <xf numFmtId="14" fontId="0" fillId="0" borderId="0" xfId="0" applyNumberFormat="1" applyFont="1" applyFill="1" applyAlignment="1">
      <alignment horizontal="center"/>
    </xf>
    <xf numFmtId="10" fontId="18" fillId="3" borderId="0" xfId="0" applyNumberFormat="1" applyFont="1" applyFill="1" applyBorder="1" applyAlignment="1">
      <alignment horizontal="center" wrapText="1"/>
    </xf>
    <xf numFmtId="0" fontId="18" fillId="3" borderId="0" xfId="0" applyFont="1" applyFill="1" applyBorder="1" applyAlignment="1">
      <alignment horizontal="center" wrapText="1"/>
    </xf>
    <xf numFmtId="0" fontId="0" fillId="3" borderId="0" xfId="0" applyFont="1" applyFill="1" applyBorder="1"/>
    <xf numFmtId="10" fontId="22" fillId="3" borderId="0" xfId="2" applyNumberFormat="1" applyFont="1" applyFill="1" applyBorder="1" applyAlignment="1">
      <alignment horizontal="center"/>
    </xf>
    <xf numFmtId="0" fontId="22" fillId="3" borderId="0" xfId="0" applyFont="1" applyFill="1" applyBorder="1"/>
    <xf numFmtId="0" fontId="23" fillId="3" borderId="3" xfId="0" applyFont="1" applyFill="1" applyBorder="1" applyAlignment="1">
      <alignment horizontal="center"/>
    </xf>
    <xf numFmtId="0" fontId="17" fillId="3" borderId="0" xfId="0" applyFont="1" applyFill="1" applyBorder="1" applyAlignment="1">
      <alignment horizontal="center" vertical="center" wrapText="1"/>
    </xf>
    <xf numFmtId="10" fontId="18" fillId="3" borderId="0" xfId="2" applyNumberFormat="1" applyFont="1" applyFill="1" applyBorder="1" applyAlignment="1">
      <alignment horizontal="center"/>
    </xf>
    <xf numFmtId="0" fontId="22" fillId="3" borderId="0" xfId="0" applyFont="1" applyFill="1"/>
    <xf numFmtId="10" fontId="0" fillId="3" borderId="0" xfId="0" applyNumberFormat="1" applyFont="1" applyFill="1" applyAlignment="1">
      <alignment horizontal="center" vertical="center" wrapText="1"/>
    </xf>
    <xf numFmtId="10" fontId="8" fillId="3" borderId="0" xfId="2" applyNumberFormat="1" applyFont="1" applyFill="1" applyAlignment="1">
      <alignment horizontal="center" vertical="center" wrapText="1"/>
    </xf>
    <xf numFmtId="0" fontId="0" fillId="3" borderId="0" xfId="0" applyFill="1" applyAlignment="1">
      <alignment horizontal="center" vertical="center" wrapText="1"/>
    </xf>
    <xf numFmtId="0" fontId="0" fillId="3" borderId="0" xfId="0" applyFill="1" applyAlignment="1">
      <alignment horizontal="center" wrapText="1"/>
    </xf>
    <xf numFmtId="10" fontId="0" fillId="3" borderId="0" xfId="0" applyNumberFormat="1" applyFill="1" applyAlignment="1">
      <alignment horizontal="center" vertical="center" wrapText="1"/>
    </xf>
    <xf numFmtId="10" fontId="0" fillId="3" borderId="0" xfId="2" applyNumberFormat="1" applyFont="1" applyFill="1" applyAlignment="1">
      <alignment horizontal="center" vertical="center" wrapText="1"/>
    </xf>
    <xf numFmtId="10" fontId="22" fillId="3" borderId="0" xfId="0" applyNumberFormat="1" applyFont="1" applyFill="1" applyBorder="1" applyAlignment="1">
      <alignment horizontal="center" vertical="top" wrapText="1"/>
    </xf>
    <xf numFmtId="9" fontId="18" fillId="3" borderId="0" xfId="2" applyFont="1" applyFill="1" applyBorder="1" applyAlignment="1">
      <alignment horizontal="center"/>
    </xf>
    <xf numFmtId="164" fontId="22" fillId="3" borderId="0" xfId="0" applyNumberFormat="1" applyFont="1" applyFill="1" applyAlignment="1">
      <alignment horizontal="center"/>
    </xf>
    <xf numFmtId="0" fontId="0" fillId="3" borderId="0" xfId="0" applyFont="1" applyFill="1" applyAlignment="1">
      <alignment horizontal="center" vertical="center" wrapText="1"/>
    </xf>
    <xf numFmtId="0" fontId="0" fillId="3" borderId="0" xfId="0" applyFill="1" applyAlignment="1"/>
    <xf numFmtId="10" fontId="17" fillId="3" borderId="0" xfId="0" applyNumberFormat="1" applyFont="1" applyFill="1" applyAlignment="1">
      <alignment horizontal="center" vertical="center"/>
    </xf>
    <xf numFmtId="10" fontId="18" fillId="3" borderId="0" xfId="0" applyNumberFormat="1" applyFont="1" applyFill="1" applyAlignment="1">
      <alignment horizontal="center" vertical="center"/>
    </xf>
    <xf numFmtId="14" fontId="27" fillId="3" borderId="0" xfId="0" applyNumberFormat="1" applyFont="1" applyFill="1" applyBorder="1" applyAlignment="1">
      <alignment horizontal="center" vertical="top" wrapText="1"/>
    </xf>
    <xf numFmtId="9" fontId="0" fillId="3" borderId="0" xfId="0" applyNumberFormat="1" applyFill="1"/>
    <xf numFmtId="168" fontId="0" fillId="3" borderId="0" xfId="0" applyNumberFormat="1" applyFill="1" applyAlignment="1">
      <alignment horizontal="center"/>
    </xf>
    <xf numFmtId="166" fontId="0" fillId="3" borderId="0" xfId="0" applyNumberFormat="1" applyFill="1" applyAlignment="1">
      <alignment horizontal="center"/>
    </xf>
    <xf numFmtId="0" fontId="14" fillId="0" borderId="0" xfId="0" applyFont="1" applyFill="1" applyAlignment="1">
      <alignment horizontal="left" vertical="center" wrapText="1"/>
    </xf>
    <xf numFmtId="0" fontId="23" fillId="3" borderId="0" xfId="0" applyFont="1" applyFill="1" applyBorder="1" applyAlignment="1">
      <alignment horizontal="center" wrapText="1"/>
    </xf>
    <xf numFmtId="10" fontId="18" fillId="3" borderId="0" xfId="2" applyNumberFormat="1" applyFont="1" applyFill="1" applyBorder="1" applyAlignment="1">
      <alignment horizontal="center" vertical="center"/>
    </xf>
    <xf numFmtId="10" fontId="22" fillId="3" borderId="0" xfId="0" applyNumberFormat="1" applyFont="1" applyFill="1" applyBorder="1" applyAlignment="1">
      <alignment horizontal="center" vertical="center"/>
    </xf>
    <xf numFmtId="9" fontId="22" fillId="3" borderId="0" xfId="0" applyNumberFormat="1" applyFont="1" applyFill="1" applyAlignment="1">
      <alignment horizontal="center"/>
    </xf>
    <xf numFmtId="10" fontId="0" fillId="3" borderId="0" xfId="0" applyNumberFormat="1" applyFill="1" applyBorder="1" applyAlignment="1">
      <alignment horizontal="center"/>
    </xf>
    <xf numFmtId="10" fontId="0" fillId="3" borderId="0" xfId="0" applyNumberFormat="1" applyFill="1" applyBorder="1" applyAlignment="1">
      <alignment horizontal="center" vertical="center"/>
    </xf>
    <xf numFmtId="9" fontId="0" fillId="3" borderId="0" xfId="0" applyNumberFormat="1" applyFill="1" applyAlignment="1">
      <alignment horizontal="center" vertical="center"/>
    </xf>
    <xf numFmtId="166" fontId="0" fillId="3" borderId="0" xfId="0" applyNumberFormat="1" applyFill="1" applyAlignment="1">
      <alignment horizontal="center" vertical="center"/>
    </xf>
    <xf numFmtId="10" fontId="0" fillId="3" borderId="0" xfId="0" applyNumberFormat="1" applyFill="1" applyAlignment="1">
      <alignment horizontal="center"/>
    </xf>
    <xf numFmtId="9" fontId="0" fillId="3" borderId="0" xfId="0" applyNumberFormat="1" applyFill="1" applyAlignment="1">
      <alignment horizontal="center" vertical="center" wrapText="1"/>
    </xf>
    <xf numFmtId="0" fontId="14" fillId="3" borderId="0" xfId="0" applyFont="1" applyFill="1" applyBorder="1" applyAlignment="1">
      <alignment horizontal="center" vertical="center" wrapText="1"/>
    </xf>
    <xf numFmtId="168" fontId="0" fillId="3" borderId="0" xfId="0" applyNumberFormat="1" applyFont="1" applyFill="1" applyAlignment="1">
      <alignment horizontal="center" vertical="center"/>
    </xf>
    <xf numFmtId="168" fontId="0" fillId="3" borderId="0" xfId="0" applyNumberFormat="1" applyFont="1" applyFill="1"/>
    <xf numFmtId="10" fontId="0" fillId="3" borderId="0" xfId="0" applyNumberFormat="1" applyFont="1" applyFill="1" applyBorder="1" applyAlignment="1">
      <alignment horizontal="center" vertical="top"/>
    </xf>
    <xf numFmtId="0" fontId="0" fillId="3" borderId="0" xfId="0" applyFont="1" applyFill="1"/>
    <xf numFmtId="0" fontId="0" fillId="3" borderId="0" xfId="0" applyFont="1" applyFill="1" applyBorder="1" applyAlignment="1">
      <alignment horizontal="center" vertical="top"/>
    </xf>
    <xf numFmtId="0" fontId="0" fillId="3" borderId="0" xfId="0" applyFont="1" applyFill="1" applyBorder="1" applyAlignment="1">
      <alignment vertical="top"/>
    </xf>
    <xf numFmtId="0" fontId="22" fillId="3" borderId="0" xfId="0" applyFont="1" applyFill="1" applyAlignment="1"/>
    <xf numFmtId="0" fontId="22" fillId="3" borderId="0" xfId="0" applyFont="1" applyFill="1" applyBorder="1" applyAlignment="1">
      <alignment horizontal="center"/>
    </xf>
    <xf numFmtId="0" fontId="0" fillId="2" borderId="0" xfId="0" applyFill="1" applyBorder="1"/>
    <xf numFmtId="0" fontId="11" fillId="4" borderId="0" xfId="0" applyFont="1" applyFill="1"/>
    <xf numFmtId="0" fontId="10" fillId="0" borderId="0" xfId="4" applyBorder="1" applyAlignment="1" applyProtection="1">
      <alignment horizontal="left" vertical="center"/>
    </xf>
    <xf numFmtId="165" fontId="0" fillId="3" borderId="0" xfId="0" applyNumberFormat="1" applyFill="1" applyAlignment="1">
      <alignment horizontal="center"/>
    </xf>
    <xf numFmtId="0" fontId="14" fillId="4" borderId="4" xfId="0" applyFont="1" applyFill="1" applyBorder="1"/>
    <xf numFmtId="0" fontId="0" fillId="4" borderId="6" xfId="0" applyFill="1" applyBorder="1"/>
    <xf numFmtId="0" fontId="0" fillId="4" borderId="10" xfId="0" applyFill="1" applyBorder="1"/>
    <xf numFmtId="0" fontId="14" fillId="4" borderId="3" xfId="0" applyFont="1" applyFill="1" applyBorder="1"/>
    <xf numFmtId="0" fontId="0" fillId="4" borderId="0" xfId="0" applyFill="1" applyBorder="1"/>
    <xf numFmtId="0" fontId="0" fillId="4" borderId="1" xfId="0" applyFill="1" applyBorder="1"/>
    <xf numFmtId="0" fontId="0" fillId="4" borderId="3" xfId="0" applyFill="1" applyBorder="1"/>
    <xf numFmtId="0" fontId="0" fillId="4" borderId="5" xfId="0" applyFill="1" applyBorder="1"/>
    <xf numFmtId="0" fontId="0" fillId="4" borderId="2" xfId="0" applyFill="1" applyBorder="1"/>
    <xf numFmtId="0" fontId="0" fillId="4" borderId="11" xfId="0" applyFill="1" applyBorder="1"/>
    <xf numFmtId="169" fontId="0" fillId="7" borderId="0" xfId="0" applyNumberFormat="1" applyFill="1" applyBorder="1" applyAlignment="1">
      <alignment horizontal="center" vertical="center" wrapText="1"/>
    </xf>
    <xf numFmtId="166" fontId="18" fillId="7" borderId="0" xfId="0" applyNumberFormat="1" applyFont="1" applyFill="1" applyBorder="1" applyAlignment="1">
      <alignment horizontal="center"/>
    </xf>
    <xf numFmtId="168" fontId="0" fillId="7" borderId="0" xfId="0" applyNumberFormat="1" applyFill="1" applyAlignment="1">
      <alignment horizontal="center" vertical="center" wrapText="1"/>
    </xf>
    <xf numFmtId="169" fontId="9" fillId="0" borderId="0" xfId="0" applyNumberFormat="1" applyFont="1" applyBorder="1" applyAlignment="1">
      <alignment horizontal="left" vertical="center" wrapText="1"/>
    </xf>
    <xf numFmtId="0" fontId="9" fillId="0" borderId="0" xfId="0" applyFont="1" applyBorder="1"/>
    <xf numFmtId="0" fontId="22" fillId="0" borderId="0" xfId="0" applyFont="1" applyFill="1" applyAlignment="1">
      <alignment horizontal="center"/>
    </xf>
    <xf numFmtId="167" fontId="18" fillId="3" borderId="0" xfId="3" applyNumberFormat="1" applyFont="1" applyFill="1" applyBorder="1" applyAlignment="1">
      <alignment horizontal="center" wrapText="1"/>
    </xf>
    <xf numFmtId="0" fontId="17" fillId="3" borderId="0" xfId="0" applyFont="1" applyFill="1" applyBorder="1" applyAlignment="1">
      <alignment horizontal="center" wrapText="1"/>
    </xf>
    <xf numFmtId="0" fontId="14" fillId="0" borderId="0" xfId="0" applyFont="1" applyFill="1" applyBorder="1" applyAlignment="1">
      <alignment horizontal="center" vertical="center" wrapText="1"/>
    </xf>
    <xf numFmtId="2" fontId="22" fillId="3" borderId="0" xfId="0" applyNumberFormat="1" applyFont="1" applyFill="1" applyAlignment="1">
      <alignment horizontal="center"/>
    </xf>
    <xf numFmtId="2" fontId="22" fillId="3" borderId="0" xfId="0" applyNumberFormat="1" applyFont="1" applyFill="1" applyAlignment="1">
      <alignment horizontal="center" wrapText="1"/>
    </xf>
    <xf numFmtId="0" fontId="12" fillId="0" borderId="0" xfId="0" applyFont="1" applyAlignment="1">
      <alignment horizontal="left"/>
    </xf>
    <xf numFmtId="169" fontId="22" fillId="0" borderId="0" xfId="0" applyNumberFormat="1" applyFont="1" applyFill="1" applyAlignment="1">
      <alignment horizontal="center"/>
    </xf>
    <xf numFmtId="0" fontId="0" fillId="0" borderId="0" xfId="0" applyAlignment="1">
      <alignment vertical="center" wrapText="1"/>
    </xf>
    <xf numFmtId="168" fontId="22" fillId="0" borderId="0" xfId="0" applyNumberFormat="1" applyFont="1" applyFill="1" applyAlignment="1">
      <alignment horizontal="left"/>
    </xf>
    <xf numFmtId="168" fontId="23" fillId="0" borderId="0" xfId="0" applyNumberFormat="1" applyFont="1" applyFill="1" applyAlignment="1">
      <alignment horizontal="center"/>
    </xf>
    <xf numFmtId="169" fontId="18" fillId="7" borderId="0" xfId="0" applyNumberFormat="1" applyFont="1" applyFill="1" applyBorder="1" applyAlignment="1">
      <alignment horizontal="center"/>
    </xf>
    <xf numFmtId="169" fontId="18" fillId="0" borderId="0" xfId="0" applyNumberFormat="1" applyFont="1" applyBorder="1" applyAlignment="1">
      <alignment horizontal="center"/>
    </xf>
    <xf numFmtId="169" fontId="18" fillId="0" borderId="0" xfId="0" applyNumberFormat="1" applyFont="1" applyFill="1" applyBorder="1" applyAlignment="1">
      <alignment horizontal="center"/>
    </xf>
    <xf numFmtId="166" fontId="17" fillId="0" borderId="0" xfId="0" applyNumberFormat="1" applyFont="1" applyBorder="1" applyAlignment="1">
      <alignment horizontal="center"/>
    </xf>
    <xf numFmtId="0" fontId="22" fillId="0" borderId="0" xfId="0" applyNumberFormat="1" applyFont="1" applyAlignment="1">
      <alignment horizontal="center" vertical="center"/>
    </xf>
    <xf numFmtId="14" fontId="0" fillId="3" borderId="0" xfId="0" applyNumberFormat="1" applyFont="1" applyFill="1" applyBorder="1" applyAlignment="1">
      <alignment horizontal="center" vertical="center"/>
    </xf>
    <xf numFmtId="10" fontId="18" fillId="0" borderId="3" xfId="0" applyNumberFormat="1" applyFont="1" applyBorder="1" applyAlignment="1">
      <alignment horizontal="center" vertical="center" wrapText="1"/>
    </xf>
    <xf numFmtId="10" fontId="18" fillId="3" borderId="0" xfId="0" applyNumberFormat="1" applyFont="1" applyFill="1" applyBorder="1" applyAlignment="1">
      <alignment horizontal="center" vertical="center" wrapText="1"/>
    </xf>
    <xf numFmtId="169" fontId="18" fillId="0" borderId="0" xfId="0" applyNumberFormat="1" applyFont="1" applyBorder="1" applyAlignment="1">
      <alignment horizontal="center" vertical="center" wrapText="1"/>
    </xf>
    <xf numFmtId="0" fontId="18" fillId="0" borderId="0" xfId="0" applyFont="1" applyBorder="1" applyAlignment="1">
      <alignment horizontal="left" vertical="center" wrapText="1"/>
    </xf>
    <xf numFmtId="175" fontId="18" fillId="0" borderId="0" xfId="0" applyNumberFormat="1" applyFont="1" applyBorder="1" applyAlignment="1">
      <alignment horizontal="center"/>
    </xf>
    <xf numFmtId="169" fontId="0" fillId="7" borderId="0" xfId="0" applyNumberFormat="1" applyFill="1" applyAlignment="1">
      <alignment horizontal="center" vertical="center" wrapText="1"/>
    </xf>
    <xf numFmtId="14" fontId="0" fillId="0" borderId="0" xfId="0" applyNumberFormat="1" applyFont="1" applyBorder="1" applyAlignment="1">
      <alignment horizontal="center" vertical="center" wrapText="1"/>
    </xf>
    <xf numFmtId="14" fontId="0" fillId="0" borderId="0" xfId="0" applyNumberFormat="1" applyFont="1" applyBorder="1" applyAlignment="1">
      <alignment horizontal="center" vertical="center"/>
    </xf>
    <xf numFmtId="49" fontId="0" fillId="0" borderId="0" xfId="0" applyNumberFormat="1" applyFont="1" applyBorder="1" applyAlignment="1">
      <alignment horizontal="center"/>
    </xf>
    <xf numFmtId="0" fontId="9" fillId="0" borderId="0" xfId="0" applyFont="1" applyFill="1" applyBorder="1"/>
    <xf numFmtId="0" fontId="33" fillId="4" borderId="0" xfId="0" applyFont="1" applyFill="1"/>
    <xf numFmtId="0" fontId="0" fillId="4" borderId="0" xfId="0" applyFill="1" applyBorder="1" applyAlignment="1">
      <alignment horizontal="left" vertical="center" wrapText="1"/>
    </xf>
    <xf numFmtId="0" fontId="10" fillId="4" borderId="0" xfId="4" applyFill="1" applyBorder="1" applyAlignment="1" applyProtection="1">
      <alignment horizontal="left" vertical="center"/>
    </xf>
    <xf numFmtId="0" fontId="10" fillId="4" borderId="0" xfId="4" applyFill="1" applyAlignment="1" applyProtection="1"/>
    <xf numFmtId="0" fontId="14" fillId="4" borderId="0" xfId="0" applyFont="1" applyFill="1"/>
    <xf numFmtId="0" fontId="0" fillId="4" borderId="27" xfId="0" applyFill="1" applyBorder="1"/>
    <xf numFmtId="0" fontId="0" fillId="4" borderId="28" xfId="0" applyFill="1" applyBorder="1"/>
    <xf numFmtId="0" fontId="13" fillId="3" borderId="0" xfId="0" applyFont="1" applyFill="1" applyBorder="1"/>
    <xf numFmtId="0" fontId="0" fillId="3" borderId="27" xfId="0" applyFill="1" applyBorder="1"/>
    <xf numFmtId="0" fontId="18" fillId="3" borderId="29" xfId="0" applyFont="1" applyFill="1" applyBorder="1"/>
    <xf numFmtId="0" fontId="18" fillId="3" borderId="28" xfId="0" applyFont="1" applyFill="1" applyBorder="1"/>
    <xf numFmtId="0" fontId="0" fillId="3" borderId="31" xfId="0" applyFill="1" applyBorder="1"/>
    <xf numFmtId="0" fontId="0" fillId="3" borderId="30" xfId="0" applyFill="1" applyBorder="1"/>
    <xf numFmtId="0" fontId="14" fillId="2" borderId="0" xfId="0" applyFont="1" applyFill="1" applyAlignment="1">
      <alignment horizontal="center" vertical="center" wrapText="1"/>
    </xf>
    <xf numFmtId="0" fontId="14" fillId="2" borderId="0" xfId="0" applyFont="1" applyFill="1" applyAlignment="1">
      <alignment horizontal="center" vertical="center"/>
    </xf>
    <xf numFmtId="0" fontId="23" fillId="2" borderId="0" xfId="0" applyFont="1" applyFill="1" applyBorder="1" applyAlignment="1">
      <alignment horizontal="center" vertical="center" wrapText="1"/>
    </xf>
    <xf numFmtId="0" fontId="23" fillId="2" borderId="0" xfId="0" applyFont="1" applyFill="1" applyAlignment="1">
      <alignment horizontal="center" vertical="center" wrapText="1"/>
    </xf>
    <xf numFmtId="0" fontId="0" fillId="0" borderId="2" xfId="0" applyFill="1" applyBorder="1"/>
    <xf numFmtId="0" fontId="17" fillId="2" borderId="0" xfId="0" applyFont="1" applyFill="1" applyAlignment="1">
      <alignment horizontal="center" vertical="center" wrapText="1"/>
    </xf>
    <xf numFmtId="11" fontId="23" fillId="2" borderId="0" xfId="0" applyNumberFormat="1" applyFont="1" applyFill="1" applyBorder="1" applyAlignment="1">
      <alignment horizontal="center" vertical="center" wrapText="1"/>
    </xf>
    <xf numFmtId="0" fontId="17" fillId="2" borderId="0" xfId="5" applyFont="1" applyFill="1" applyAlignment="1">
      <alignment horizontal="center" wrapText="1"/>
    </xf>
    <xf numFmtId="0" fontId="36" fillId="0" borderId="0" xfId="4" applyFont="1" applyAlignment="1" applyProtection="1"/>
    <xf numFmtId="0" fontId="18" fillId="0" borderId="0" xfId="0" applyFont="1" applyAlignment="1">
      <alignment horizontal="right"/>
    </xf>
    <xf numFmtId="0" fontId="10" fillId="0" borderId="0" xfId="4" applyBorder="1" applyAlignment="1" applyProtection="1"/>
    <xf numFmtId="2" fontId="12" fillId="0" borderId="0" xfId="0" applyNumberFormat="1" applyFont="1" applyBorder="1" applyAlignment="1">
      <alignment horizontal="left"/>
    </xf>
    <xf numFmtId="0" fontId="29" fillId="0" borderId="0" xfId="0" applyFont="1" applyFill="1"/>
    <xf numFmtId="0" fontId="29" fillId="0" borderId="0" xfId="0" applyFont="1" applyFill="1" applyBorder="1"/>
    <xf numFmtId="10" fontId="12" fillId="0" borderId="0" xfId="0" applyNumberFormat="1" applyFont="1"/>
    <xf numFmtId="0" fontId="29" fillId="0" borderId="0" xfId="0" applyFont="1" applyFill="1" applyBorder="1" applyAlignment="1">
      <alignment horizontal="left" vertical="center"/>
    </xf>
    <xf numFmtId="0" fontId="18" fillId="0" borderId="0" xfId="5" applyFont="1" applyAlignment="1">
      <alignment horizontal="center" vertical="center"/>
    </xf>
    <xf numFmtId="0" fontId="18" fillId="0" borderId="0" xfId="5" applyFont="1" applyBorder="1" applyAlignment="1">
      <alignment horizontal="center"/>
    </xf>
    <xf numFmtId="0" fontId="18" fillId="5" borderId="0" xfId="5" applyFont="1" applyFill="1" applyBorder="1" applyAlignment="1">
      <alignment horizontal="left"/>
    </xf>
    <xf numFmtId="0" fontId="18" fillId="0" borderId="0" xfId="5" applyFont="1" applyBorder="1"/>
    <xf numFmtId="0" fontId="9" fillId="0" borderId="0" xfId="0" applyFont="1" applyAlignment="1"/>
    <xf numFmtId="0" fontId="17" fillId="2" borderId="0" xfId="5" applyFont="1" applyFill="1" applyAlignment="1">
      <alignment horizontal="center" vertical="center"/>
    </xf>
    <xf numFmtId="0" fontId="17" fillId="2" borderId="0" xfId="5" applyFont="1" applyFill="1" applyBorder="1" applyAlignment="1">
      <alignment horizontal="center" vertical="center" wrapText="1"/>
    </xf>
    <xf numFmtId="0" fontId="18" fillId="0" borderId="0" xfId="5" applyFont="1" applyAlignment="1">
      <alignment horizontal="center"/>
    </xf>
    <xf numFmtId="10" fontId="18" fillId="0" borderId="0" xfId="5" applyNumberFormat="1" applyFont="1" applyAlignment="1">
      <alignment horizontal="center"/>
    </xf>
    <xf numFmtId="14" fontId="18" fillId="0" borderId="0" xfId="5" applyNumberFormat="1" applyFont="1" applyAlignment="1">
      <alignment horizontal="center"/>
    </xf>
    <xf numFmtId="14" fontId="18" fillId="3" borderId="0" xfId="5" applyNumberFormat="1" applyFont="1" applyFill="1" applyAlignment="1">
      <alignment horizontal="center"/>
    </xf>
    <xf numFmtId="0" fontId="18" fillId="3" borderId="0" xfId="5" applyFont="1" applyFill="1" applyAlignment="1">
      <alignment horizontal="center"/>
    </xf>
    <xf numFmtId="0" fontId="18" fillId="3" borderId="0" xfId="5" applyFont="1" applyFill="1" applyBorder="1" applyAlignment="1">
      <alignment horizontal="center"/>
    </xf>
    <xf numFmtId="0" fontId="17" fillId="2" borderId="1" xfId="5" applyFont="1" applyFill="1" applyBorder="1" applyAlignment="1">
      <alignment horizontal="center" vertical="center" wrapText="1"/>
    </xf>
    <xf numFmtId="2" fontId="18" fillId="0" borderId="0" xfId="5" applyNumberFormat="1" applyFont="1"/>
    <xf numFmtId="176" fontId="18" fillId="0" borderId="0" xfId="5" applyNumberFormat="1" applyFont="1"/>
    <xf numFmtId="10" fontId="18" fillId="3" borderId="0" xfId="5" applyNumberFormat="1" applyFont="1" applyFill="1" applyAlignment="1">
      <alignment horizontal="center"/>
    </xf>
    <xf numFmtId="0" fontId="18" fillId="0" borderId="0" xfId="5" applyFont="1" applyAlignment="1">
      <alignment horizontal="left" vertical="center" wrapText="1"/>
    </xf>
    <xf numFmtId="10" fontId="18" fillId="0" borderId="0" xfId="5" applyNumberFormat="1" applyFont="1" applyAlignment="1">
      <alignment horizontal="center" vertical="center"/>
    </xf>
    <xf numFmtId="0" fontId="18" fillId="0" borderId="0" xfId="5" applyFont="1" applyFill="1" applyAlignment="1">
      <alignment horizontal="center" vertical="center"/>
    </xf>
    <xf numFmtId="0" fontId="0" fillId="0" borderId="0" xfId="0" applyAlignment="1">
      <alignment vertical="center" wrapText="1"/>
    </xf>
    <xf numFmtId="0" fontId="0" fillId="0" borderId="4" xfId="0" applyBorder="1" applyAlignment="1">
      <alignment horizontal="left" vertical="center" wrapText="1"/>
    </xf>
    <xf numFmtId="0" fontId="0" fillId="0" borderId="6" xfId="0" applyBorder="1" applyAlignment="1">
      <alignment horizontal="left" vertical="center" wrapText="1"/>
    </xf>
    <xf numFmtId="0" fontId="0" fillId="0" borderId="10" xfId="0" applyBorder="1" applyAlignment="1">
      <alignment horizontal="left" vertical="center" wrapText="1"/>
    </xf>
    <xf numFmtId="0" fontId="0" fillId="0" borderId="3" xfId="0" applyBorder="1" applyAlignment="1">
      <alignment horizontal="left" vertical="center" wrapText="1"/>
    </xf>
    <xf numFmtId="0" fontId="0" fillId="0" borderId="0" xfId="0" applyBorder="1" applyAlignment="1">
      <alignment horizontal="left" vertical="center" wrapText="1"/>
    </xf>
    <xf numFmtId="0" fontId="0" fillId="0" borderId="1" xfId="0" applyBorder="1" applyAlignment="1">
      <alignment horizontal="left" vertical="center" wrapText="1"/>
    </xf>
    <xf numFmtId="0" fontId="0" fillId="0" borderId="5" xfId="0" applyBorder="1" applyAlignment="1">
      <alignment horizontal="left" vertical="center" wrapText="1"/>
    </xf>
    <xf numFmtId="0" fontId="0" fillId="0" borderId="2" xfId="0" applyBorder="1" applyAlignment="1">
      <alignment horizontal="left" vertical="center" wrapText="1"/>
    </xf>
    <xf numFmtId="0" fontId="0" fillId="0" borderId="11" xfId="0" applyBorder="1" applyAlignment="1">
      <alignment horizontal="left" vertical="center" wrapText="1"/>
    </xf>
    <xf numFmtId="0" fontId="0" fillId="4" borderId="4" xfId="0" applyFill="1" applyBorder="1" applyAlignment="1">
      <alignment horizontal="left" vertical="center" wrapText="1"/>
    </xf>
    <xf numFmtId="0" fontId="0" fillId="4" borderId="6" xfId="0" applyFill="1" applyBorder="1" applyAlignment="1">
      <alignment horizontal="left" vertical="center" wrapText="1"/>
    </xf>
    <xf numFmtId="0" fontId="0" fillId="4" borderId="10" xfId="0" applyFill="1" applyBorder="1" applyAlignment="1">
      <alignment horizontal="left" vertical="center" wrapText="1"/>
    </xf>
    <xf numFmtId="0" fontId="0" fillId="4" borderId="3" xfId="0" applyFill="1" applyBorder="1" applyAlignment="1">
      <alignment horizontal="left" vertical="center" wrapText="1"/>
    </xf>
    <xf numFmtId="0" fontId="0" fillId="4" borderId="0" xfId="0" applyFill="1" applyBorder="1" applyAlignment="1">
      <alignment horizontal="left" vertical="center" wrapText="1"/>
    </xf>
    <xf numFmtId="0" fontId="0" fillId="4" borderId="1" xfId="0" applyFill="1" applyBorder="1" applyAlignment="1">
      <alignment horizontal="left" vertical="center" wrapText="1"/>
    </xf>
    <xf numFmtId="0" fontId="0" fillId="4" borderId="5" xfId="0" applyFill="1" applyBorder="1" applyAlignment="1">
      <alignment horizontal="left" vertical="center" wrapText="1"/>
    </xf>
    <xf numFmtId="0" fontId="0" fillId="4" borderId="2" xfId="0" applyFill="1" applyBorder="1" applyAlignment="1">
      <alignment horizontal="left" vertical="center" wrapText="1"/>
    </xf>
    <xf numFmtId="0" fontId="0" fillId="4" borderId="11" xfId="0" applyFill="1" applyBorder="1" applyAlignment="1">
      <alignment horizontal="left" vertical="center" wrapText="1"/>
    </xf>
    <xf numFmtId="0" fontId="17" fillId="2" borderId="0" xfId="0" applyFont="1" applyFill="1" applyAlignment="1">
      <alignment horizontal="center" vertical="center" wrapText="1"/>
    </xf>
    <xf numFmtId="10" fontId="0" fillId="0" borderId="0" xfId="0" applyNumberFormat="1" applyAlignment="1">
      <alignment vertical="center" wrapText="1"/>
    </xf>
    <xf numFmtId="0" fontId="0" fillId="0" borderId="0" xfId="0" applyAlignment="1">
      <alignment vertical="center" wrapText="1"/>
    </xf>
    <xf numFmtId="0" fontId="14" fillId="2" borderId="0" xfId="0" applyFont="1" applyFill="1" applyAlignment="1">
      <alignment horizontal="center" vertical="center" wrapText="1"/>
    </xf>
    <xf numFmtId="0" fontId="17" fillId="2" borderId="0" xfId="1" applyFont="1" applyFill="1" applyBorder="1" applyAlignment="1">
      <alignment horizontal="center" vertical="center"/>
    </xf>
    <xf numFmtId="0" fontId="14" fillId="2" borderId="0" xfId="0" applyFont="1" applyFill="1" applyBorder="1" applyAlignment="1">
      <alignment horizontal="center" vertical="center"/>
    </xf>
    <xf numFmtId="0" fontId="10" fillId="0" borderId="0" xfId="4" applyFill="1" applyAlignment="1" applyProtection="1">
      <alignment vertical="center"/>
    </xf>
    <xf numFmtId="10" fontId="0" fillId="0" borderId="0" xfId="0" applyNumberFormat="1" applyFill="1" applyAlignment="1">
      <alignment vertical="center"/>
    </xf>
    <xf numFmtId="0" fontId="14" fillId="2" borderId="0" xfId="0" applyFont="1" applyFill="1" applyAlignment="1">
      <alignment horizontal="center" vertical="center"/>
    </xf>
    <xf numFmtId="0" fontId="17" fillId="2" borderId="0" xfId="0" applyFont="1" applyFill="1" applyBorder="1" applyAlignment="1">
      <alignment horizontal="center" vertical="center" wrapText="1"/>
    </xf>
    <xf numFmtId="0" fontId="14" fillId="2" borderId="0" xfId="0" applyFont="1" applyFill="1" applyBorder="1" applyAlignment="1">
      <alignment horizontal="center" vertical="center" wrapText="1"/>
    </xf>
    <xf numFmtId="0" fontId="14" fillId="2" borderId="0" xfId="0" applyFont="1" applyFill="1" applyAlignment="1">
      <alignment horizontal="center"/>
    </xf>
    <xf numFmtId="0" fontId="17" fillId="2" borderId="2" xfId="0" applyFont="1" applyFill="1" applyBorder="1" applyAlignment="1">
      <alignment horizontal="center" vertical="center" wrapText="1"/>
    </xf>
    <xf numFmtId="0" fontId="17" fillId="2" borderId="0" xfId="0" applyFont="1" applyFill="1" applyBorder="1" applyAlignment="1">
      <alignment horizontal="center" wrapText="1"/>
    </xf>
    <xf numFmtId="0" fontId="23" fillId="2" borderId="0" xfId="0" applyFont="1" applyFill="1" applyAlignment="1">
      <alignment horizontal="center" vertical="center"/>
    </xf>
    <xf numFmtId="0" fontId="17" fillId="2" borderId="1" xfId="0" applyFont="1" applyFill="1" applyBorder="1" applyAlignment="1">
      <alignment horizontal="center" vertical="center" wrapText="1"/>
    </xf>
    <xf numFmtId="0" fontId="17" fillId="2" borderId="0" xfId="1" applyFont="1" applyFill="1" applyBorder="1" applyAlignment="1">
      <alignment horizontal="center" vertical="center" wrapText="1"/>
    </xf>
    <xf numFmtId="0" fontId="17" fillId="2" borderId="3" xfId="0" applyFont="1" applyFill="1" applyBorder="1" applyAlignment="1">
      <alignment horizontal="center" wrapText="1"/>
    </xf>
    <xf numFmtId="0" fontId="23" fillId="2" borderId="1" xfId="0" applyFont="1" applyFill="1" applyBorder="1" applyAlignment="1">
      <alignment horizontal="center" vertical="center" wrapText="1"/>
    </xf>
    <xf numFmtId="0" fontId="17" fillId="2" borderId="3" xfId="1" applyFont="1" applyFill="1" applyBorder="1" applyAlignment="1">
      <alignment horizontal="center" vertical="center" wrapText="1"/>
    </xf>
    <xf numFmtId="0" fontId="17" fillId="2" borderId="3" xfId="0" applyFont="1" applyFill="1" applyBorder="1" applyAlignment="1">
      <alignment horizontal="center" vertical="center" wrapText="1"/>
    </xf>
    <xf numFmtId="0" fontId="23" fillId="2" borderId="0" xfId="0" applyFont="1" applyFill="1" applyBorder="1" applyAlignment="1">
      <alignment horizontal="center" vertical="center"/>
    </xf>
    <xf numFmtId="14" fontId="17" fillId="2" borderId="0" xfId="0" applyNumberFormat="1" applyFont="1" applyFill="1" applyBorder="1" applyAlignment="1">
      <alignment horizontal="center" vertical="center" wrapText="1"/>
    </xf>
    <xf numFmtId="14" fontId="17" fillId="2" borderId="2" xfId="0" applyNumberFormat="1" applyFont="1" applyFill="1" applyBorder="1" applyAlignment="1">
      <alignment horizontal="center" vertical="center" wrapText="1"/>
    </xf>
    <xf numFmtId="0" fontId="18" fillId="0" borderId="0" xfId="4" applyFont="1" applyAlignment="1" applyProtection="1">
      <alignment horizontal="center" vertical="center" wrapText="1"/>
    </xf>
    <xf numFmtId="0" fontId="14" fillId="2" borderId="3" xfId="0" applyFont="1" applyFill="1" applyBorder="1" applyAlignment="1">
      <alignment horizontal="center" vertical="center" wrapText="1"/>
    </xf>
    <xf numFmtId="0" fontId="14" fillId="2" borderId="7" xfId="0" applyFont="1" applyFill="1" applyBorder="1" applyAlignment="1">
      <alignment horizontal="center" vertical="center" wrapText="1"/>
    </xf>
    <xf numFmtId="0" fontId="14" fillId="2" borderId="8" xfId="0" applyFont="1" applyFill="1" applyBorder="1" applyAlignment="1">
      <alignment horizontal="center" vertical="center" wrapText="1"/>
    </xf>
    <xf numFmtId="0" fontId="14" fillId="2" borderId="9" xfId="0" applyFont="1" applyFill="1" applyBorder="1" applyAlignment="1">
      <alignment horizontal="center" vertical="center" wrapText="1"/>
    </xf>
    <xf numFmtId="0" fontId="14" fillId="2" borderId="14" xfId="0" applyFont="1" applyFill="1" applyBorder="1" applyAlignment="1">
      <alignment horizontal="center" vertical="center" wrapText="1"/>
    </xf>
    <xf numFmtId="0" fontId="14" fillId="2" borderId="15" xfId="0" applyFont="1" applyFill="1" applyBorder="1" applyAlignment="1">
      <alignment horizontal="center" vertical="center" wrapText="1"/>
    </xf>
    <xf numFmtId="0" fontId="14" fillId="2" borderId="16" xfId="0" applyFont="1" applyFill="1" applyBorder="1" applyAlignment="1">
      <alignment horizontal="center" vertical="center" wrapText="1"/>
    </xf>
    <xf numFmtId="0" fontId="14" fillId="2" borderId="1" xfId="0" applyFont="1" applyFill="1" applyBorder="1" applyAlignment="1">
      <alignment horizontal="center" vertical="center" wrapText="1"/>
    </xf>
    <xf numFmtId="0" fontId="14" fillId="2" borderId="11" xfId="0" applyFont="1" applyFill="1" applyBorder="1" applyAlignment="1">
      <alignment horizontal="center" vertical="center" wrapText="1"/>
    </xf>
    <xf numFmtId="0" fontId="0" fillId="2" borderId="15" xfId="0" applyFont="1" applyFill="1" applyBorder="1" applyAlignment="1">
      <alignment horizontal="center" vertical="center" wrapText="1"/>
    </xf>
    <xf numFmtId="0" fontId="0" fillId="2" borderId="16" xfId="0" applyFont="1" applyFill="1" applyBorder="1" applyAlignment="1">
      <alignment horizontal="center" vertical="center" wrapText="1"/>
    </xf>
    <xf numFmtId="0" fontId="14" fillId="2" borderId="6" xfId="0" applyFont="1" applyFill="1" applyBorder="1" applyAlignment="1">
      <alignment horizontal="center" vertical="center" wrapText="1"/>
    </xf>
    <xf numFmtId="0" fontId="14" fillId="2" borderId="4" xfId="0" applyFont="1" applyFill="1" applyBorder="1" applyAlignment="1">
      <alignment horizontal="center" vertical="center" wrapText="1"/>
    </xf>
    <xf numFmtId="0" fontId="14" fillId="2" borderId="5" xfId="0" applyFont="1" applyFill="1" applyBorder="1" applyAlignment="1">
      <alignment horizontal="center" vertical="center" wrapText="1"/>
    </xf>
    <xf numFmtId="0" fontId="14" fillId="2" borderId="2" xfId="0" applyFont="1" applyFill="1" applyBorder="1" applyAlignment="1">
      <alignment horizontal="center" vertical="center" wrapText="1"/>
    </xf>
    <xf numFmtId="0" fontId="14" fillId="2" borderId="10" xfId="0" applyFont="1" applyFill="1" applyBorder="1" applyAlignment="1">
      <alignment horizontal="center" vertical="center" wrapText="1"/>
    </xf>
    <xf numFmtId="0" fontId="17" fillId="2" borderId="0" xfId="0" applyFont="1" applyFill="1" applyBorder="1" applyAlignment="1">
      <alignment horizontal="center"/>
    </xf>
    <xf numFmtId="0" fontId="17" fillId="2" borderId="0" xfId="0" applyFont="1" applyFill="1" applyBorder="1" applyAlignment="1">
      <alignment horizontal="center" vertical="center"/>
    </xf>
    <xf numFmtId="0" fontId="23" fillId="2" borderId="0" xfId="0" applyFont="1" applyFill="1" applyBorder="1" applyAlignment="1">
      <alignment horizontal="center" vertical="center" wrapText="1"/>
    </xf>
    <xf numFmtId="0" fontId="23" fillId="2" borderId="3" xfId="0" applyFont="1" applyFill="1" applyBorder="1" applyAlignment="1">
      <alignment horizontal="center" vertical="center"/>
    </xf>
    <xf numFmtId="0" fontId="23" fillId="2" borderId="6" xfId="0" applyFont="1" applyFill="1" applyBorder="1" applyAlignment="1">
      <alignment horizontal="center"/>
    </xf>
    <xf numFmtId="0" fontId="23" fillId="2" borderId="10" xfId="0" applyFont="1" applyFill="1" applyBorder="1" applyAlignment="1">
      <alignment horizontal="center"/>
    </xf>
    <xf numFmtId="0" fontId="23" fillId="2" borderId="7" xfId="0" applyFont="1" applyFill="1" applyBorder="1" applyAlignment="1">
      <alignment horizontal="center"/>
    </xf>
    <xf numFmtId="0" fontId="23" fillId="2" borderId="8" xfId="0" applyFont="1" applyFill="1" applyBorder="1" applyAlignment="1">
      <alignment horizontal="center"/>
    </xf>
    <xf numFmtId="0" fontId="23" fillId="2" borderId="9" xfId="0" applyFont="1" applyFill="1" applyBorder="1" applyAlignment="1">
      <alignment horizontal="center"/>
    </xf>
    <xf numFmtId="0" fontId="23" fillId="2" borderId="0" xfId="0" applyFont="1" applyFill="1" applyBorder="1" applyAlignment="1">
      <alignment horizontal="center"/>
    </xf>
    <xf numFmtId="0" fontId="23" fillId="2" borderId="1" xfId="0" applyFont="1" applyFill="1" applyBorder="1" applyAlignment="1">
      <alignment horizontal="center"/>
    </xf>
    <xf numFmtId="0" fontId="23" fillId="2" borderId="3" xfId="0" applyFont="1" applyFill="1" applyBorder="1" applyAlignment="1">
      <alignment horizontal="center"/>
    </xf>
    <xf numFmtId="0" fontId="23" fillId="2" borderId="3" xfId="0" applyFont="1" applyFill="1" applyBorder="1" applyAlignment="1">
      <alignment horizontal="center" vertical="center" wrapText="1"/>
    </xf>
    <xf numFmtId="0" fontId="23" fillId="2" borderId="4" xfId="0" applyFont="1" applyFill="1" applyBorder="1" applyAlignment="1">
      <alignment horizontal="center"/>
    </xf>
    <xf numFmtId="0" fontId="17" fillId="2" borderId="14" xfId="0" applyNumberFormat="1" applyFont="1" applyFill="1" applyBorder="1" applyAlignment="1">
      <alignment horizontal="center" vertical="center" wrapText="1"/>
    </xf>
    <xf numFmtId="0" fontId="17" fillId="2" borderId="16" xfId="0" applyNumberFormat="1" applyFont="1" applyFill="1" applyBorder="1" applyAlignment="1">
      <alignment horizontal="center" vertical="center" wrapText="1"/>
    </xf>
    <xf numFmtId="174" fontId="17" fillId="2" borderId="10" xfId="0" applyNumberFormat="1" applyFont="1" applyFill="1" applyBorder="1" applyAlignment="1">
      <alignment horizontal="center" vertical="center" wrapText="1"/>
    </xf>
    <xf numFmtId="174" fontId="17" fillId="2" borderId="11" xfId="0" applyNumberFormat="1" applyFont="1" applyFill="1" applyBorder="1" applyAlignment="1">
      <alignment horizontal="center" vertical="center" wrapText="1"/>
    </xf>
    <xf numFmtId="174" fontId="17" fillId="2" borderId="14" xfId="0" applyNumberFormat="1" applyFont="1" applyFill="1" applyBorder="1" applyAlignment="1">
      <alignment horizontal="center" vertical="center" wrapText="1"/>
    </xf>
    <xf numFmtId="174" fontId="17" fillId="2" borderId="15" xfId="0" applyNumberFormat="1" applyFont="1" applyFill="1" applyBorder="1" applyAlignment="1">
      <alignment horizontal="center" vertical="center" wrapText="1"/>
    </xf>
    <xf numFmtId="166" fontId="17" fillId="2" borderId="14" xfId="0" applyNumberFormat="1" applyFont="1" applyFill="1" applyBorder="1" applyAlignment="1">
      <alignment horizontal="center" vertical="center" wrapText="1"/>
    </xf>
    <xf numFmtId="166" fontId="17" fillId="2" borderId="15" xfId="0" applyNumberFormat="1" applyFont="1" applyFill="1" applyBorder="1" applyAlignment="1">
      <alignment horizontal="center" vertical="center" wrapText="1"/>
    </xf>
    <xf numFmtId="2" fontId="17" fillId="2" borderId="14" xfId="0" applyNumberFormat="1" applyFont="1" applyFill="1" applyBorder="1" applyAlignment="1">
      <alignment horizontal="center" vertical="center" wrapText="1"/>
    </xf>
    <xf numFmtId="2" fontId="17" fillId="2" borderId="15" xfId="0" applyNumberFormat="1" applyFont="1" applyFill="1" applyBorder="1" applyAlignment="1">
      <alignment horizontal="center" vertical="center" wrapText="1"/>
    </xf>
    <xf numFmtId="166" fontId="17" fillId="2" borderId="7" xfId="0" applyNumberFormat="1" applyFont="1" applyFill="1" applyBorder="1" applyAlignment="1">
      <alignment horizontal="center" vertical="center" wrapText="1"/>
    </xf>
    <xf numFmtId="166" fontId="17" fillId="2" borderId="8" xfId="0" applyNumberFormat="1" applyFont="1" applyFill="1" applyBorder="1" applyAlignment="1">
      <alignment horizontal="center" vertical="center" wrapText="1"/>
    </xf>
    <xf numFmtId="166" fontId="17" fillId="2" borderId="9" xfId="0" applyNumberFormat="1" applyFont="1" applyFill="1" applyBorder="1" applyAlignment="1">
      <alignment horizontal="center" vertical="center" wrapText="1"/>
    </xf>
    <xf numFmtId="0" fontId="23" fillId="2" borderId="0" xfId="0" applyFont="1" applyFill="1" applyAlignment="1">
      <alignment horizontal="center"/>
    </xf>
    <xf numFmtId="0" fontId="23" fillId="2" borderId="0" xfId="0" applyFont="1" applyFill="1" applyAlignment="1">
      <alignment horizontal="center" vertical="center" wrapText="1"/>
    </xf>
    <xf numFmtId="0" fontId="23" fillId="2" borderId="0" xfId="0" applyFont="1" applyFill="1" applyAlignment="1">
      <alignment horizontal="center" wrapText="1"/>
    </xf>
    <xf numFmtId="10" fontId="0" fillId="0" borderId="0" xfId="0" applyNumberFormat="1" applyBorder="1" applyAlignment="1">
      <alignment horizontal="center" vertical="center" wrapText="1"/>
    </xf>
    <xf numFmtId="0" fontId="0" fillId="0" borderId="0" xfId="0" applyAlignment="1">
      <alignment horizontal="left" vertical="top" wrapText="1"/>
    </xf>
    <xf numFmtId="0" fontId="23" fillId="2" borderId="0" xfId="0" applyFont="1" applyFill="1" applyBorder="1" applyAlignment="1">
      <alignment horizontal="center" wrapText="1"/>
    </xf>
    <xf numFmtId="0" fontId="14" fillId="2" borderId="2" xfId="0" applyFont="1" applyFill="1" applyBorder="1" applyAlignment="1">
      <alignment horizontal="center"/>
    </xf>
    <xf numFmtId="0" fontId="14" fillId="2" borderId="5" xfId="0" applyFont="1" applyFill="1" applyBorder="1" applyAlignment="1">
      <alignment horizontal="center" vertical="center"/>
    </xf>
    <xf numFmtId="0" fontId="14" fillId="2" borderId="2" xfId="0" applyFont="1" applyFill="1" applyBorder="1" applyAlignment="1">
      <alignment horizontal="center" vertical="center"/>
    </xf>
    <xf numFmtId="0" fontId="14" fillId="2" borderId="11" xfId="0" applyFont="1" applyFill="1" applyBorder="1" applyAlignment="1">
      <alignment horizontal="center" vertical="center"/>
    </xf>
    <xf numFmtId="0" fontId="14" fillId="2" borderId="14" xfId="0" applyFont="1" applyFill="1" applyBorder="1" applyAlignment="1">
      <alignment horizontal="center" vertical="center"/>
    </xf>
    <xf numFmtId="0" fontId="14" fillId="2" borderId="16" xfId="0" applyFont="1" applyFill="1" applyBorder="1" applyAlignment="1">
      <alignment horizontal="center" vertical="center"/>
    </xf>
    <xf numFmtId="0" fontId="0" fillId="0" borderId="0" xfId="0" applyAlignment="1">
      <alignment horizontal="left" wrapText="1"/>
    </xf>
    <xf numFmtId="0" fontId="18" fillId="3" borderId="0" xfId="5" applyFont="1" applyFill="1" applyAlignment="1">
      <alignment horizontal="center"/>
    </xf>
    <xf numFmtId="0" fontId="17" fillId="2" borderId="3" xfId="5" applyFont="1" applyFill="1" applyBorder="1" applyAlignment="1">
      <alignment horizontal="center" vertical="center" wrapText="1"/>
    </xf>
    <xf numFmtId="0" fontId="17" fillId="2" borderId="0" xfId="5" applyFont="1" applyFill="1" applyBorder="1" applyAlignment="1">
      <alignment horizontal="center" vertical="center" wrapText="1"/>
    </xf>
    <xf numFmtId="0" fontId="17" fillId="2" borderId="1" xfId="5" applyFont="1" applyFill="1" applyBorder="1" applyAlignment="1">
      <alignment horizontal="center" vertical="center" wrapText="1"/>
    </xf>
    <xf numFmtId="0" fontId="17" fillId="2" borderId="0" xfId="5" applyFont="1" applyFill="1" applyAlignment="1">
      <alignment horizontal="center" vertical="center" wrapText="1"/>
    </xf>
    <xf numFmtId="0" fontId="18" fillId="0" borderId="0" xfId="5" applyFont="1" applyBorder="1" applyAlignment="1">
      <alignment horizontal="center"/>
    </xf>
    <xf numFmtId="0" fontId="18" fillId="0" borderId="0" xfId="5" applyFont="1" applyAlignment="1">
      <alignment horizontal="center"/>
    </xf>
    <xf numFmtId="0" fontId="18" fillId="3" borderId="0" xfId="5" applyFont="1" applyFill="1" applyBorder="1" applyAlignment="1">
      <alignment horizontal="center"/>
    </xf>
    <xf numFmtId="0" fontId="18" fillId="0" borderId="0" xfId="5" applyFont="1" applyAlignment="1">
      <alignment horizontal="center" vertical="center"/>
    </xf>
    <xf numFmtId="0" fontId="17" fillId="2" borderId="0" xfId="5" applyFont="1" applyFill="1" applyAlignment="1">
      <alignment horizontal="center" vertical="center"/>
    </xf>
    <xf numFmtId="0" fontId="17" fillId="2" borderId="0" xfId="5" applyFont="1" applyFill="1" applyBorder="1" applyAlignment="1">
      <alignment horizontal="center" vertical="center"/>
    </xf>
    <xf numFmtId="0" fontId="17" fillId="2" borderId="3" xfId="5" applyFont="1" applyFill="1" applyBorder="1" applyAlignment="1">
      <alignment horizontal="center" vertical="center"/>
    </xf>
    <xf numFmtId="0" fontId="17" fillId="2" borderId="32" xfId="5" applyFont="1" applyFill="1" applyBorder="1" applyAlignment="1">
      <alignment horizontal="center" vertical="center"/>
    </xf>
    <xf numFmtId="0" fontId="14" fillId="2" borderId="4" xfId="0" applyFont="1" applyFill="1" applyBorder="1" applyAlignment="1">
      <alignment horizontal="center"/>
    </xf>
    <xf numFmtId="0" fontId="14" fillId="2" borderId="6" xfId="0" applyFont="1" applyFill="1" applyBorder="1" applyAlignment="1">
      <alignment horizontal="center"/>
    </xf>
    <xf numFmtId="0" fontId="14" fillId="2" borderId="10" xfId="0" applyFont="1" applyFill="1" applyBorder="1" applyAlignment="1">
      <alignment horizontal="center"/>
    </xf>
    <xf numFmtId="0" fontId="14" fillId="2" borderId="1" xfId="0" applyFont="1" applyFill="1" applyBorder="1" applyAlignment="1">
      <alignment horizontal="center" wrapText="1"/>
    </xf>
  </cellXfs>
  <cellStyles count="9">
    <cellStyle name="Lien hypertexte" xfId="4" builtinId="8"/>
    <cellStyle name="Lien hypertexte 2" xfId="6"/>
    <cellStyle name="Milliers" xfId="3" builtinId="3"/>
    <cellStyle name="Normal" xfId="0" builtinId="0"/>
    <cellStyle name="Normal 2" xfId="1"/>
    <cellStyle name="Normal 2 2" xfId="5"/>
    <cellStyle name="Pourcentage" xfId="2" builtinId="5"/>
    <cellStyle name="Pourcentage 2" xfId="7"/>
    <cellStyle name="Style 2" xfId="8"/>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worksheet" Target="worksheets/sheet63.xml"/><Relationship Id="rId68" Type="http://schemas.openxmlformats.org/officeDocument/2006/relationships/worksheet" Target="worksheets/sheet68.xml"/><Relationship Id="rId7" Type="http://schemas.openxmlformats.org/officeDocument/2006/relationships/worksheet" Target="worksheets/sheet7.xml"/><Relationship Id="rId71"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61" Type="http://schemas.openxmlformats.org/officeDocument/2006/relationships/worksheet" Target="worksheets/sheet6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theme" Target="theme/theme1.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85725</xdr:colOff>
      <xdr:row>1</xdr:row>
      <xdr:rowOff>104775</xdr:rowOff>
    </xdr:from>
    <xdr:to>
      <xdr:col>15</xdr:col>
      <xdr:colOff>832268</xdr:colOff>
      <xdr:row>7</xdr:row>
      <xdr:rowOff>67370</xdr:rowOff>
    </xdr:to>
    <xdr:pic>
      <xdr:nvPicPr>
        <xdr:cNvPr id="3" name="Imag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124825" y="295275"/>
          <a:ext cx="3032543" cy="1153220"/>
        </a:xfrm>
        <a:prstGeom prst="rect">
          <a:avLst/>
        </a:prstGeom>
      </xdr:spPr>
    </xdr:pic>
    <xdr:clientData/>
  </xdr:twoCellAnchor>
  <xdr:twoCellAnchor editAs="oneCell">
    <xdr:from>
      <xdr:col>16</xdr:col>
      <xdr:colOff>200025</xdr:colOff>
      <xdr:row>13</xdr:row>
      <xdr:rowOff>171450</xdr:rowOff>
    </xdr:from>
    <xdr:to>
      <xdr:col>18</xdr:col>
      <xdr:colOff>704849</xdr:colOff>
      <xdr:row>18</xdr:row>
      <xdr:rowOff>156733</xdr:rowOff>
    </xdr:to>
    <xdr:pic>
      <xdr:nvPicPr>
        <xdr:cNvPr id="4" name="Image 3"/>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1382375" y="2752725"/>
          <a:ext cx="2028824" cy="93778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12</xdr:col>
      <xdr:colOff>85725</xdr:colOff>
      <xdr:row>1</xdr:row>
      <xdr:rowOff>104775</xdr:rowOff>
    </xdr:from>
    <xdr:to>
      <xdr:col>16</xdr:col>
      <xdr:colOff>3593</xdr:colOff>
      <xdr:row>7</xdr:row>
      <xdr:rowOff>67370</xdr:rowOff>
    </xdr:to>
    <xdr:pic>
      <xdr:nvPicPr>
        <xdr:cNvPr id="2" name="Imag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124825" y="295275"/>
          <a:ext cx="3032543" cy="1153220"/>
        </a:xfrm>
        <a:prstGeom prst="rect">
          <a:avLst/>
        </a:prstGeom>
      </xdr:spPr>
    </xdr:pic>
    <xdr:clientData/>
  </xdr:twoCellAnchor>
  <xdr:twoCellAnchor editAs="oneCell">
    <xdr:from>
      <xdr:col>18</xdr:col>
      <xdr:colOff>200025</xdr:colOff>
      <xdr:row>14</xdr:row>
      <xdr:rowOff>152400</xdr:rowOff>
    </xdr:from>
    <xdr:to>
      <xdr:col>20</xdr:col>
      <xdr:colOff>704849</xdr:colOff>
      <xdr:row>19</xdr:row>
      <xdr:rowOff>137683</xdr:rowOff>
    </xdr:to>
    <xdr:pic>
      <xdr:nvPicPr>
        <xdr:cNvPr id="3" name="Image 2"/>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2496800" y="2867025"/>
          <a:ext cx="2028824" cy="937783"/>
        </a:xfrm>
        <a:prstGeom prst="rect">
          <a:avLst/>
        </a:prstGeom>
      </xdr:spPr>
    </xdr:pic>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8.xml.rels><?xml version="1.0" encoding="UTF-8" standalone="yes"?>
<Relationships xmlns="http://schemas.openxmlformats.org/package/2006/relationships"><Relationship Id="rId2" Type="http://schemas.openxmlformats.org/officeDocument/2006/relationships/printerSettings" Target="../printerSettings/printerSettings23.bin"/><Relationship Id="rId1" Type="http://schemas.openxmlformats.org/officeDocument/2006/relationships/hyperlink" Target="mailto:http://www.agirc-arrco.fr/fileadmin/agircarrco/documents/Doc_specif_page/Historique_valeur_du_point_salaire_de_reference.pdf" TargetMode="External"/></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33.xml.rels><?xml version="1.0" encoding="UTF-8" standalone="yes"?>
<Relationships xmlns="http://schemas.openxmlformats.org/package/2006/relationships"><Relationship Id="rId3" Type="http://schemas.openxmlformats.org/officeDocument/2006/relationships/printerSettings" Target="../printerSettings/printerSettings27.bin"/><Relationship Id="rId2" Type="http://schemas.openxmlformats.org/officeDocument/2006/relationships/hyperlink" Target="mailto:http://www.legifrance.gouv.fr/affichCodeArticle.do?idArticle=LEGIARTI000026294594&amp;cidTexte=LEGITEXT000006073189" TargetMode="External"/><Relationship Id="rId1" Type="http://schemas.openxmlformats.org/officeDocument/2006/relationships/hyperlink" Target="mailto:http://www.fonction-publique.gouv.fr/fonction-publique/statut-et-remunerations-49" TargetMode="External"/></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41.xml.rels><?xml version="1.0" encoding="UTF-8" standalone="yes"?>
<Relationships xmlns="http://schemas.openxmlformats.org/package/2006/relationships"><Relationship Id="rId3" Type="http://schemas.openxmlformats.org/officeDocument/2006/relationships/printerSettings" Target="../printerSettings/printerSettings32.bin"/><Relationship Id="rId2" Type="http://schemas.openxmlformats.org/officeDocument/2006/relationships/hyperlink" Target="mailto:http://www.fonction-publique.gouv.fr/fonction-publique/statut-et-remunerations-49" TargetMode="External"/><Relationship Id="rId1" Type="http://schemas.openxmlformats.org/officeDocument/2006/relationships/hyperlink" Target="http://www.fonds-de-solidarite.fr/" TargetMode="External"/></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51.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52.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54.xml.rels><?xml version="1.0" encoding="UTF-8" standalone="yes"?>
<Relationships xmlns="http://schemas.openxmlformats.org/package/2006/relationships"><Relationship Id="rId1" Type="http://schemas.openxmlformats.org/officeDocument/2006/relationships/printerSettings" Target="../printerSettings/printerSettings43.bin"/></Relationships>
</file>

<file path=xl/worksheets/_rels/sheet56.xml.rels><?xml version="1.0" encoding="UTF-8" standalone="yes"?>
<Relationships xmlns="http://schemas.openxmlformats.org/package/2006/relationships"><Relationship Id="rId1" Type="http://schemas.openxmlformats.org/officeDocument/2006/relationships/printerSettings" Target="../printerSettings/printerSettings44.bin"/></Relationships>
</file>

<file path=xl/worksheets/_rels/sheet59.xml.rels><?xml version="1.0" encoding="UTF-8" standalone="yes"?>
<Relationships xmlns="http://schemas.openxmlformats.org/package/2006/relationships"><Relationship Id="rId1" Type="http://schemas.openxmlformats.org/officeDocument/2006/relationships/printerSettings" Target="../printerSettings/printerSettings4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62.xml.rels><?xml version="1.0" encoding="UTF-8" standalone="yes"?>
<Relationships xmlns="http://schemas.openxmlformats.org/package/2006/relationships"><Relationship Id="rId1" Type="http://schemas.openxmlformats.org/officeDocument/2006/relationships/printerSettings" Target="../printerSettings/printerSettings46.bin"/></Relationships>
</file>

<file path=xl/worksheets/_rels/sheet64.xml.rels><?xml version="1.0" encoding="UTF-8" standalone="yes"?>
<Relationships xmlns="http://schemas.openxmlformats.org/package/2006/relationships"><Relationship Id="rId1" Type="http://schemas.openxmlformats.org/officeDocument/2006/relationships/printerSettings" Target="../printerSettings/printerSettings47.bin"/></Relationships>
</file>

<file path=xl/worksheets/_rels/sheet65.xml.rels><?xml version="1.0" encoding="UTF-8" standalone="yes"?>
<Relationships xmlns="http://schemas.openxmlformats.org/package/2006/relationships"><Relationship Id="rId1" Type="http://schemas.openxmlformats.org/officeDocument/2006/relationships/printerSettings" Target="../printerSettings/printerSettings48.bin"/></Relationships>
</file>

<file path=xl/worksheets/_rels/sheet66.xml.rels><?xml version="1.0" encoding="UTF-8" standalone="yes"?>
<Relationships xmlns="http://schemas.openxmlformats.org/package/2006/relationships"><Relationship Id="rId1" Type="http://schemas.openxmlformats.org/officeDocument/2006/relationships/printerSettings" Target="../printerSettings/printerSettings49.bin"/></Relationships>
</file>

<file path=xl/worksheets/_rels/sheet68.xml.rels><?xml version="1.0" encoding="UTF-8" standalone="yes"?>
<Relationships xmlns="http://schemas.openxmlformats.org/package/2006/relationships"><Relationship Id="rId1" Type="http://schemas.openxmlformats.org/officeDocument/2006/relationships/printerSettings" Target="../printerSettings/printerSettings50.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hyperlink" Target="http://gallica.bnf.fr/ark:/12148/bpt6k61493360/f2.image"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R86"/>
  <sheetViews>
    <sheetView showGridLines="0" topLeftCell="A46" workbookViewId="0">
      <selection activeCell="D57" sqref="D57"/>
    </sheetView>
  </sheetViews>
  <sheetFormatPr baseColWidth="10" defaultRowHeight="15" x14ac:dyDescent="0.25"/>
  <cols>
    <col min="1" max="1" width="4.5703125" customWidth="1"/>
    <col min="2" max="2" width="2.85546875" customWidth="1"/>
    <col min="3" max="3" width="3.28515625" customWidth="1"/>
    <col min="9" max="9" width="16.5703125" customWidth="1"/>
    <col min="10" max="10" width="12.5703125" customWidth="1"/>
    <col min="12" max="12" width="12.140625" customWidth="1"/>
    <col min="16" max="16" width="12.85546875" customWidth="1"/>
  </cols>
  <sheetData>
    <row r="2" spans="1:16" ht="18.75" x14ac:dyDescent="0.3">
      <c r="B2" s="479" t="s">
        <v>1985</v>
      </c>
    </row>
    <row r="3" spans="1:16" x14ac:dyDescent="0.25">
      <c r="A3" t="s">
        <v>267</v>
      </c>
    </row>
    <row r="4" spans="1:16" x14ac:dyDescent="0.25">
      <c r="B4" s="762" t="s">
        <v>1332</v>
      </c>
      <c r="C4" s="763"/>
      <c r="D4" s="763"/>
      <c r="E4" s="763"/>
      <c r="F4" s="763"/>
      <c r="G4" s="763"/>
      <c r="H4" s="763"/>
      <c r="I4" s="763"/>
      <c r="J4" s="763"/>
      <c r="K4" s="763"/>
      <c r="L4" s="764"/>
    </row>
    <row r="5" spans="1:16" x14ac:dyDescent="0.25">
      <c r="B5" s="765"/>
      <c r="C5" s="766"/>
      <c r="D5" s="766"/>
      <c r="E5" s="766"/>
      <c r="F5" s="766"/>
      <c r="G5" s="766"/>
      <c r="H5" s="766"/>
      <c r="I5" s="766"/>
      <c r="J5" s="766"/>
      <c r="K5" s="766"/>
      <c r="L5" s="767"/>
    </row>
    <row r="6" spans="1:16" x14ac:dyDescent="0.25">
      <c r="B6" s="765"/>
      <c r="C6" s="766"/>
      <c r="D6" s="766"/>
      <c r="E6" s="766"/>
      <c r="F6" s="766"/>
      <c r="G6" s="766"/>
      <c r="H6" s="766"/>
      <c r="I6" s="766"/>
      <c r="J6" s="766"/>
      <c r="K6" s="766"/>
      <c r="L6" s="767"/>
    </row>
    <row r="7" spans="1:16" x14ac:dyDescent="0.25">
      <c r="B7" s="765"/>
      <c r="C7" s="766"/>
      <c r="D7" s="766"/>
      <c r="E7" s="766"/>
      <c r="F7" s="766"/>
      <c r="G7" s="766"/>
      <c r="H7" s="766"/>
      <c r="I7" s="766"/>
      <c r="J7" s="766"/>
      <c r="K7" s="766"/>
      <c r="L7" s="767"/>
    </row>
    <row r="8" spans="1:16" ht="16.5" customHeight="1" x14ac:dyDescent="0.25">
      <c r="B8" s="768"/>
      <c r="C8" s="769"/>
      <c r="D8" s="769"/>
      <c r="E8" s="769"/>
      <c r="F8" s="769"/>
      <c r="G8" s="769"/>
      <c r="H8" s="769"/>
      <c r="I8" s="769"/>
      <c r="J8" s="769"/>
      <c r="K8" s="769"/>
      <c r="L8" s="770"/>
    </row>
    <row r="9" spans="1:16" ht="16.5" customHeight="1" x14ac:dyDescent="0.25">
      <c r="B9" s="591"/>
      <c r="C9" s="591"/>
      <c r="D9" s="591"/>
      <c r="E9" s="591"/>
      <c r="F9" s="591"/>
      <c r="G9" s="591"/>
      <c r="H9" s="591"/>
      <c r="I9" s="591"/>
      <c r="J9" s="591"/>
      <c r="K9" s="591"/>
      <c r="L9" s="591"/>
    </row>
    <row r="10" spans="1:16" ht="16.5" customHeight="1" x14ac:dyDescent="0.25">
      <c r="B10" s="591"/>
      <c r="C10" s="591"/>
      <c r="D10" s="668" t="s">
        <v>1759</v>
      </c>
      <c r="E10" s="591"/>
      <c r="F10" s="591"/>
      <c r="G10" s="591"/>
      <c r="H10" s="591"/>
      <c r="I10" s="591"/>
      <c r="J10" s="591"/>
      <c r="K10" s="591"/>
      <c r="L10" s="591"/>
    </row>
    <row r="12" spans="1:16" x14ac:dyDescent="0.25">
      <c r="C12">
        <v>1</v>
      </c>
      <c r="D12" s="5" t="s">
        <v>1116</v>
      </c>
      <c r="J12" s="465" t="s">
        <v>1218</v>
      </c>
      <c r="K12" s="466"/>
      <c r="L12" s="466"/>
      <c r="M12" s="466"/>
      <c r="N12" s="466"/>
      <c r="O12" s="466"/>
      <c r="P12" s="467"/>
    </row>
    <row r="13" spans="1:16" x14ac:dyDescent="0.25">
      <c r="B13" s="9" t="s">
        <v>322</v>
      </c>
      <c r="C13" s="5"/>
      <c r="J13" s="468" t="s">
        <v>1966</v>
      </c>
      <c r="K13" s="7"/>
      <c r="L13" s="7"/>
      <c r="M13" s="7"/>
      <c r="N13" s="7"/>
      <c r="O13" s="7"/>
      <c r="P13" s="469"/>
    </row>
    <row r="14" spans="1:16" x14ac:dyDescent="0.25">
      <c r="C14">
        <f>C12+1</f>
        <v>2</v>
      </c>
      <c r="D14" s="5" t="s">
        <v>1998</v>
      </c>
      <c r="J14" s="468"/>
      <c r="K14" s="7"/>
      <c r="L14" s="7"/>
      <c r="M14" s="7"/>
      <c r="N14" s="7"/>
      <c r="O14" s="7"/>
      <c r="P14" s="469"/>
    </row>
    <row r="15" spans="1:16" x14ac:dyDescent="0.25">
      <c r="C15">
        <v>3</v>
      </c>
      <c r="D15" s="5" t="s">
        <v>1999</v>
      </c>
      <c r="J15" s="470" t="s">
        <v>1217</v>
      </c>
      <c r="K15" s="7"/>
      <c r="L15" s="7"/>
      <c r="M15" s="7"/>
      <c r="N15" s="7"/>
      <c r="O15" s="7"/>
      <c r="P15" s="469"/>
    </row>
    <row r="16" spans="1:16" x14ac:dyDescent="0.25">
      <c r="C16">
        <v>4</v>
      </c>
      <c r="D16" s="5" t="s">
        <v>2000</v>
      </c>
      <c r="J16" s="468" t="s">
        <v>1215</v>
      </c>
      <c r="K16" s="7"/>
      <c r="L16" s="7"/>
      <c r="M16" s="7"/>
      <c r="N16" s="7"/>
      <c r="O16" s="7"/>
      <c r="P16" s="469"/>
    </row>
    <row r="17" spans="2:18" x14ac:dyDescent="0.25">
      <c r="B17" s="9" t="s">
        <v>1879</v>
      </c>
      <c r="C17" s="5"/>
      <c r="J17" s="468"/>
      <c r="K17" s="7"/>
      <c r="L17" s="7"/>
      <c r="M17" s="7"/>
      <c r="N17" s="7"/>
      <c r="O17" s="7"/>
      <c r="P17" s="469"/>
    </row>
    <row r="18" spans="2:18" x14ac:dyDescent="0.25">
      <c r="C18">
        <v>5</v>
      </c>
      <c r="D18" s="5" t="s">
        <v>1239</v>
      </c>
      <c r="J18" s="470" t="s">
        <v>1216</v>
      </c>
      <c r="K18" s="294"/>
      <c r="L18" s="294"/>
      <c r="M18" s="294"/>
      <c r="N18" s="294"/>
      <c r="O18" s="294"/>
      <c r="P18" s="471"/>
    </row>
    <row r="19" spans="2:18" x14ac:dyDescent="0.25">
      <c r="C19">
        <v>6</v>
      </c>
      <c r="D19" s="5" t="s">
        <v>1117</v>
      </c>
      <c r="J19" s="472" t="s">
        <v>1928</v>
      </c>
      <c r="K19" s="473"/>
      <c r="L19" s="473"/>
      <c r="M19" s="473"/>
      <c r="N19" s="473"/>
      <c r="O19" s="473"/>
      <c r="P19" s="474"/>
    </row>
    <row r="20" spans="2:18" x14ac:dyDescent="0.25">
      <c r="C20">
        <v>7</v>
      </c>
      <c r="D20" s="5" t="s">
        <v>684</v>
      </c>
    </row>
    <row r="21" spans="2:18" x14ac:dyDescent="0.25">
      <c r="C21">
        <v>8</v>
      </c>
      <c r="D21" s="5" t="s">
        <v>1118</v>
      </c>
    </row>
    <row r="22" spans="2:18" x14ac:dyDescent="0.25">
      <c r="C22">
        <v>9</v>
      </c>
      <c r="D22" s="5" t="s">
        <v>1119</v>
      </c>
    </row>
    <row r="23" spans="2:18" x14ac:dyDescent="0.25">
      <c r="C23">
        <v>10</v>
      </c>
      <c r="D23" s="5" t="s">
        <v>1987</v>
      </c>
    </row>
    <row r="24" spans="2:18" x14ac:dyDescent="0.25">
      <c r="C24">
        <v>11</v>
      </c>
      <c r="D24" s="5" t="s">
        <v>216</v>
      </c>
    </row>
    <row r="25" spans="2:18" x14ac:dyDescent="0.25">
      <c r="C25">
        <v>12</v>
      </c>
      <c r="D25" s="5" t="s">
        <v>1171</v>
      </c>
      <c r="J25" s="27"/>
      <c r="K25" s="27"/>
      <c r="L25" s="27"/>
      <c r="M25" s="27"/>
      <c r="N25" s="27"/>
      <c r="O25" s="27"/>
      <c r="P25" s="27"/>
    </row>
    <row r="26" spans="2:18" x14ac:dyDescent="0.25">
      <c r="C26">
        <v>13</v>
      </c>
      <c r="D26" s="5" t="s">
        <v>217</v>
      </c>
      <c r="J26" s="27"/>
      <c r="K26" s="27"/>
      <c r="L26" s="27"/>
      <c r="M26" s="27"/>
      <c r="N26" s="27"/>
      <c r="O26" s="27"/>
      <c r="P26" s="27"/>
      <c r="Q26" s="27"/>
      <c r="R26" s="27"/>
    </row>
    <row r="27" spans="2:18" x14ac:dyDescent="0.25">
      <c r="C27">
        <v>14</v>
      </c>
      <c r="D27" s="5" t="s">
        <v>1857</v>
      </c>
      <c r="J27" s="27"/>
      <c r="K27" s="27"/>
      <c r="L27" s="27"/>
      <c r="M27" s="27"/>
      <c r="N27" s="27"/>
      <c r="O27" s="27"/>
      <c r="P27" s="27"/>
      <c r="Q27" s="27"/>
      <c r="R27" s="27"/>
    </row>
    <row r="28" spans="2:18" x14ac:dyDescent="0.25">
      <c r="C28">
        <v>15</v>
      </c>
      <c r="D28" s="5" t="s">
        <v>1270</v>
      </c>
      <c r="Q28" s="27"/>
      <c r="R28" s="27"/>
    </row>
    <row r="29" spans="2:18" x14ac:dyDescent="0.25">
      <c r="C29">
        <v>16</v>
      </c>
      <c r="D29" s="5" t="s">
        <v>1268</v>
      </c>
      <c r="Q29" s="27"/>
      <c r="R29" s="27"/>
    </row>
    <row r="30" spans="2:18" x14ac:dyDescent="0.25">
      <c r="C30">
        <v>17</v>
      </c>
      <c r="D30" s="5" t="s">
        <v>1269</v>
      </c>
    </row>
    <row r="31" spans="2:18" x14ac:dyDescent="0.25">
      <c r="C31">
        <v>18</v>
      </c>
      <c r="D31" s="5" t="s">
        <v>1267</v>
      </c>
    </row>
    <row r="32" spans="2:18" x14ac:dyDescent="0.25">
      <c r="B32" s="9" t="s">
        <v>1868</v>
      </c>
      <c r="C32" s="5"/>
    </row>
    <row r="33" spans="2:4" x14ac:dyDescent="0.25">
      <c r="C33">
        <v>19</v>
      </c>
      <c r="D33" s="5" t="s">
        <v>218</v>
      </c>
    </row>
    <row r="34" spans="2:4" x14ac:dyDescent="0.25">
      <c r="C34">
        <v>20</v>
      </c>
      <c r="D34" s="5" t="s">
        <v>118</v>
      </c>
    </row>
    <row r="35" spans="2:4" x14ac:dyDescent="0.25">
      <c r="C35">
        <v>21</v>
      </c>
      <c r="D35" s="5" t="s">
        <v>1991</v>
      </c>
    </row>
    <row r="36" spans="2:4" x14ac:dyDescent="0.25">
      <c r="B36" s="9" t="s">
        <v>410</v>
      </c>
      <c r="C36" s="5"/>
    </row>
    <row r="37" spans="2:4" x14ac:dyDescent="0.25">
      <c r="C37">
        <v>22</v>
      </c>
      <c r="D37" s="5" t="s">
        <v>119</v>
      </c>
    </row>
    <row r="38" spans="2:4" x14ac:dyDescent="0.25">
      <c r="C38">
        <v>23</v>
      </c>
      <c r="D38" s="5" t="s">
        <v>120</v>
      </c>
    </row>
    <row r="39" spans="2:4" x14ac:dyDescent="0.25">
      <c r="C39">
        <v>24</v>
      </c>
      <c r="D39" s="5" t="s">
        <v>1992</v>
      </c>
    </row>
    <row r="40" spans="2:4" x14ac:dyDescent="0.25">
      <c r="C40">
        <v>25</v>
      </c>
      <c r="D40" s="5" t="s">
        <v>1120</v>
      </c>
    </row>
    <row r="41" spans="2:4" x14ac:dyDescent="0.25">
      <c r="C41">
        <v>26</v>
      </c>
      <c r="D41" s="5" t="s">
        <v>121</v>
      </c>
    </row>
    <row r="42" spans="2:4" x14ac:dyDescent="0.25">
      <c r="C42">
        <v>27</v>
      </c>
      <c r="D42" s="5" t="s">
        <v>1827</v>
      </c>
    </row>
    <row r="43" spans="2:4" x14ac:dyDescent="0.25">
      <c r="C43">
        <v>28</v>
      </c>
      <c r="D43" s="5" t="s">
        <v>122</v>
      </c>
    </row>
    <row r="44" spans="2:4" x14ac:dyDescent="0.25">
      <c r="C44">
        <v>29</v>
      </c>
      <c r="D44" s="5" t="s">
        <v>219</v>
      </c>
    </row>
    <row r="45" spans="2:4" x14ac:dyDescent="0.25">
      <c r="B45" s="9" t="s">
        <v>339</v>
      </c>
      <c r="C45" s="5"/>
      <c r="D45" s="5"/>
    </row>
    <row r="46" spans="2:4" x14ac:dyDescent="0.25">
      <c r="B46" s="9"/>
      <c r="C46">
        <v>30</v>
      </c>
      <c r="D46" s="5" t="s">
        <v>673</v>
      </c>
    </row>
    <row r="47" spans="2:4" x14ac:dyDescent="0.25">
      <c r="C47">
        <v>31</v>
      </c>
      <c r="D47" s="5" t="s">
        <v>657</v>
      </c>
    </row>
    <row r="48" spans="2:4" x14ac:dyDescent="0.25">
      <c r="C48">
        <v>32</v>
      </c>
      <c r="D48" s="5" t="s">
        <v>658</v>
      </c>
    </row>
    <row r="49" spans="2:4" x14ac:dyDescent="0.25">
      <c r="C49">
        <v>33</v>
      </c>
      <c r="D49" s="5" t="s">
        <v>1888</v>
      </c>
    </row>
    <row r="50" spans="2:4" x14ac:dyDescent="0.25">
      <c r="C50">
        <v>34</v>
      </c>
      <c r="D50" s="5" t="s">
        <v>392</v>
      </c>
    </row>
    <row r="51" spans="2:4" x14ac:dyDescent="0.25">
      <c r="C51">
        <v>35</v>
      </c>
      <c r="D51" s="5" t="s">
        <v>1625</v>
      </c>
    </row>
    <row r="52" spans="2:4" x14ac:dyDescent="0.25">
      <c r="C52">
        <v>36</v>
      </c>
      <c r="D52" s="5" t="s">
        <v>409</v>
      </c>
    </row>
    <row r="53" spans="2:4" x14ac:dyDescent="0.25">
      <c r="C53">
        <v>37</v>
      </c>
      <c r="D53" s="5" t="s">
        <v>347</v>
      </c>
    </row>
    <row r="54" spans="2:4" x14ac:dyDescent="0.25">
      <c r="C54">
        <v>38</v>
      </c>
      <c r="D54" s="5" t="s">
        <v>373</v>
      </c>
    </row>
    <row r="55" spans="2:4" x14ac:dyDescent="0.25">
      <c r="B55" s="9" t="s">
        <v>338</v>
      </c>
      <c r="C55" s="5"/>
    </row>
    <row r="56" spans="2:4" x14ac:dyDescent="0.25">
      <c r="B56" s="9"/>
      <c r="C56">
        <v>39</v>
      </c>
      <c r="D56" s="5" t="s">
        <v>1372</v>
      </c>
    </row>
    <row r="57" spans="2:4" x14ac:dyDescent="0.25">
      <c r="C57">
        <v>40</v>
      </c>
      <c r="D57" s="5" t="s">
        <v>1988</v>
      </c>
    </row>
    <row r="58" spans="2:4" x14ac:dyDescent="0.25">
      <c r="C58">
        <v>41</v>
      </c>
      <c r="D58" s="5" t="s">
        <v>123</v>
      </c>
    </row>
    <row r="59" spans="2:4" x14ac:dyDescent="0.25">
      <c r="C59">
        <v>42</v>
      </c>
      <c r="D59" s="5" t="s">
        <v>124</v>
      </c>
    </row>
    <row r="60" spans="2:4" x14ac:dyDescent="0.25">
      <c r="C60">
        <v>43</v>
      </c>
      <c r="D60" s="5" t="s">
        <v>311</v>
      </c>
    </row>
    <row r="61" spans="2:4" x14ac:dyDescent="0.25">
      <c r="C61">
        <v>44</v>
      </c>
      <c r="D61" s="5" t="s">
        <v>125</v>
      </c>
    </row>
    <row r="62" spans="2:4" x14ac:dyDescent="0.25">
      <c r="C62">
        <v>45</v>
      </c>
      <c r="D62" s="5" t="s">
        <v>319</v>
      </c>
    </row>
    <row r="63" spans="2:4" x14ac:dyDescent="0.25">
      <c r="C63">
        <v>46</v>
      </c>
      <c r="D63" s="5" t="s">
        <v>1836</v>
      </c>
    </row>
    <row r="64" spans="2:4" x14ac:dyDescent="0.25">
      <c r="B64" s="9" t="s">
        <v>1837</v>
      </c>
      <c r="D64" s="5"/>
    </row>
    <row r="65" spans="2:5" x14ac:dyDescent="0.25">
      <c r="C65">
        <v>47</v>
      </c>
      <c r="D65" s="5" t="s">
        <v>1990</v>
      </c>
    </row>
    <row r="66" spans="2:5" x14ac:dyDescent="0.25">
      <c r="C66">
        <v>48</v>
      </c>
      <c r="D66" s="5" t="s">
        <v>1147</v>
      </c>
    </row>
    <row r="67" spans="2:5" x14ac:dyDescent="0.25">
      <c r="C67">
        <v>49</v>
      </c>
      <c r="D67" s="5" t="s">
        <v>1902</v>
      </c>
    </row>
    <row r="68" spans="2:5" x14ac:dyDescent="0.25">
      <c r="C68">
        <v>50</v>
      </c>
      <c r="D68" s="5" t="s">
        <v>1148</v>
      </c>
    </row>
    <row r="69" spans="2:5" x14ac:dyDescent="0.25">
      <c r="B69" s="9" t="s">
        <v>1838</v>
      </c>
      <c r="C69" s="9"/>
      <c r="D69" s="9"/>
      <c r="E69" s="9"/>
    </row>
    <row r="70" spans="2:5" x14ac:dyDescent="0.25">
      <c r="C70">
        <v>51</v>
      </c>
      <c r="D70" s="5" t="s">
        <v>841</v>
      </c>
    </row>
    <row r="71" spans="2:5" x14ac:dyDescent="0.25">
      <c r="C71">
        <v>52</v>
      </c>
      <c r="D71" s="5" t="s">
        <v>842</v>
      </c>
    </row>
    <row r="72" spans="2:5" x14ac:dyDescent="0.25">
      <c r="C72">
        <v>53</v>
      </c>
      <c r="D72" s="5" t="s">
        <v>843</v>
      </c>
    </row>
    <row r="73" spans="2:5" x14ac:dyDescent="0.25">
      <c r="C73">
        <v>54</v>
      </c>
      <c r="D73" s="5" t="s">
        <v>844</v>
      </c>
    </row>
    <row r="74" spans="2:5" x14ac:dyDescent="0.25">
      <c r="C74">
        <v>55</v>
      </c>
      <c r="D74" s="5" t="s">
        <v>845</v>
      </c>
    </row>
    <row r="75" spans="2:5" x14ac:dyDescent="0.25">
      <c r="C75">
        <v>56</v>
      </c>
      <c r="D75" s="5" t="s">
        <v>846</v>
      </c>
    </row>
    <row r="76" spans="2:5" x14ac:dyDescent="0.25">
      <c r="B76" s="9" t="s">
        <v>1840</v>
      </c>
      <c r="C76" s="9"/>
      <c r="D76" s="9"/>
    </row>
    <row r="77" spans="2:5" x14ac:dyDescent="0.25">
      <c r="C77">
        <v>57</v>
      </c>
      <c r="D77" s="5" t="s">
        <v>847</v>
      </c>
    </row>
    <row r="78" spans="2:5" x14ac:dyDescent="0.25">
      <c r="C78">
        <v>58</v>
      </c>
      <c r="D78" s="5" t="s">
        <v>848</v>
      </c>
    </row>
    <row r="79" spans="2:5" x14ac:dyDescent="0.25">
      <c r="C79">
        <v>59</v>
      </c>
      <c r="D79" s="5" t="s">
        <v>849</v>
      </c>
    </row>
    <row r="80" spans="2:5" x14ac:dyDescent="0.25">
      <c r="C80">
        <v>60</v>
      </c>
      <c r="D80" s="5" t="s">
        <v>850</v>
      </c>
    </row>
    <row r="81" spans="2:4" x14ac:dyDescent="0.25">
      <c r="C81">
        <v>61</v>
      </c>
      <c r="D81" s="5" t="s">
        <v>851</v>
      </c>
    </row>
    <row r="82" spans="2:4" x14ac:dyDescent="0.25">
      <c r="B82" s="9" t="s">
        <v>1839</v>
      </c>
      <c r="C82" s="5"/>
    </row>
    <row r="83" spans="2:4" x14ac:dyDescent="0.25">
      <c r="B83" s="9"/>
      <c r="C83">
        <v>62</v>
      </c>
      <c r="D83" s="5" t="s">
        <v>2005</v>
      </c>
    </row>
    <row r="84" spans="2:4" x14ac:dyDescent="0.25">
      <c r="C84">
        <v>63</v>
      </c>
      <c r="D84" s="5" t="s">
        <v>1331</v>
      </c>
    </row>
    <row r="85" spans="2:4" x14ac:dyDescent="0.25">
      <c r="B85" s="9"/>
      <c r="C85">
        <v>64</v>
      </c>
      <c r="D85" s="5" t="s">
        <v>1330</v>
      </c>
    </row>
    <row r="86" spans="2:4" x14ac:dyDescent="0.25">
      <c r="C86">
        <v>65</v>
      </c>
      <c r="D86" s="5" t="s">
        <v>836</v>
      </c>
    </row>
  </sheetData>
  <mergeCells count="1">
    <mergeCell ref="B4:L8"/>
  </mergeCells>
  <hyperlinks>
    <hyperlink ref="D12" location="PSS!A1" display="1. Plafond mensuel de la Sécurité Sociale (1976-2011)"/>
    <hyperlink ref="D14" location="'CSG-1'!A1" display="CSG et CRDS sur les revenus d'activité"/>
    <hyperlink ref="D18" location="SS!A1" display="Cotisations sécurité sociale (1930-1966)"/>
    <hyperlink ref="D19" location="MMID!A1" display="Cotisation maladie, maternité, invalidité, décès MMID"/>
    <hyperlink ref="D22" location="CNAV!A1" display="Cotisation assurance retraite CNAV"/>
    <hyperlink ref="D21" location="'MMID-AM'!A1" display="Cotisation maladie supplémentaire en Alsave et Moselle MMID-AM (1967-2011)"/>
    <hyperlink ref="D23" location="VEUVAGE!A1" display="Cotisation assurance veuvage VEUVAGE"/>
    <hyperlink ref="D24" location="CSA!A1" display="Contributions SS solidarité autonomie (CSA)"/>
    <hyperlink ref="D26" location="FAMILLE!A1" display="Cotisation branche famille"/>
    <hyperlink ref="D33" location="CHOMAGE!A1" display="Cotisation assurance chômage"/>
    <hyperlink ref="D34" location="AGS!A1" display="Cotisations de contribution au régime de garantie des salaires (AGS)"/>
    <hyperlink ref="D37" location="ARRCO!A1" display="Cotisations retraites des non-cadres (ARRCO)"/>
    <hyperlink ref="D38" location="AGIRC!A1" display="Cotisations retraites des cadres (AGIRC)"/>
    <hyperlink ref="D41" location="APEC!A1" display="Cotisations pour l'Association pour l'emploi des cadres (APEC)"/>
    <hyperlink ref="D43" location="CET!A1" display="Cotisations retraite exceptionnelle et temporaire (CET)"/>
    <hyperlink ref="D58" location="CONSTRUCTION!A1" display="Cotisations effort à la construction"/>
    <hyperlink ref="D59" location="FNAL!A1" display="Cotisations pour le Fonds national d'aide au logement (FNAL)"/>
    <hyperlink ref="D60" location="FORMATION!A1" display="Cotisation pour la formation professionnelle"/>
    <hyperlink ref="D61" location="APPRENTISSAGE!A1" display="Taxe d'apprentissage"/>
    <hyperlink ref="D44" location="DECES_CADRES!A1" display="Cotisation décès cadres"/>
    <hyperlink ref="D65" location="PREVOYANCE!A1" display="Cotisation prévoyance"/>
    <hyperlink ref="D57" location="TAXSAL!A1" display="Taxe sur les salaires"/>
    <hyperlink ref="D49" location="RP!A1" display="Retenues pour pension des fonctionnaires"/>
    <hyperlink ref="D54" location="FDS!A1" display="Cotisations au Fonds de solidarité (FDS)"/>
    <hyperlink ref="D51" location="RAFP!A1" display="Cotisations au Régime additionnel de la fonction publique (RAFP)"/>
    <hyperlink ref="D53" location="IRCANTEC!A1" display="Cotisations à la Retraite complémentaire des agents non titulaires de la Fonction publique et des élus locaux (IRCANTEC)"/>
    <hyperlink ref="D52" location="CNRACL!A1" display="Cotisations à la Caisse nationale de retraite des agents des collectivités locales (CNRACL)"/>
    <hyperlink ref="D48" location="'MMID-CL'!A1" display="Cotisations maladie - Fonction publique hospitalière et Collectivités locales"/>
    <hyperlink ref="D47" location="'MMID-Etat'!A1" display="Cotisations maladie - Fonction publique d'Etat"/>
    <hyperlink ref="D15" location="'CSG-2'!A1" display="CSG et CRDS sur les revenus de remplacement"/>
    <hyperlink ref="D16" location="CRDS!A1" display="CRDS"/>
    <hyperlink ref="D46" location="'ASSIETTE PU'!A1" display="Assiettes des cotisations/contributions"/>
    <hyperlink ref="D62" location="VT!A1" display="Versement transport (VT)"/>
    <hyperlink ref="D30" location="'RED-M'!A1" display="Cotisations SS des professions médicales à temps partiel (1961-1974)"/>
    <hyperlink ref="D31" location="'RED-J'!A1" display="Cotisations SS des journalistes pigistes (1964-1974)"/>
    <hyperlink ref="D29" location="'RED-A'!A1" display="Cotisations SS des artistes du spectacle (1960-1974)"/>
    <hyperlink ref="D86" location="CICE!A1" display="Crédit d'impot sur la compétitivité et l'emploi (CICE)"/>
    <hyperlink ref="D71" location="'RET-AC'!A1" display="Cotisation SS branche vieillesse, Artisans-Commerçants"/>
    <hyperlink ref="D72" location="'RET-COMP-AC'!A1" display="Cotisation retraite complémentaire, Artisans-Commerçants"/>
    <hyperlink ref="D75" location="'FAMILLE-IND'!A1" display="Cotisation SS prestations familiales, employeurs et travailleurs indépendants"/>
    <hyperlink ref="D78" location="'RET-PL'!A1" display="Cotisation SS branche vieillesse, Professions libérales"/>
    <hyperlink ref="D79" location="'RET-COMP-PL'!A1" display="Cotisation SS retraite complémentaire, Professions libérales"/>
    <hyperlink ref="D80" location="'FORMATION-PL'!A1" display="Participation à la formation professionnelle continue, Professions libérales"/>
    <hyperlink ref="D81" location="'AUTO-ENTREPRENEUR'!A1" display="Régime des auto-entrepreneurs"/>
    <hyperlink ref="D40" location="GMP!A1" display="Cotisations pour la Garantie Minimale de Points (GMP) - cadres"/>
    <hyperlink ref="D66" location="'FORFAIT SOCIAL'!A1" display="Forfait social"/>
    <hyperlink ref="D67" location="'RETRAITES CHAPEAU'!A1" display="Contribution spéciale de l'employeur sur les régimes de retraites supplémentaires à prestations définies"/>
    <hyperlink ref="D25" location="CASA!A1" display="Contribution SS additionnelle solidarité autonomie (CASA)"/>
    <hyperlink ref="D28" location="'ABAT-RED'!A1" display="Abattement de cotisations SS pour les artistes, médecins et journalistes (1975-2014)"/>
    <hyperlink ref="D85" location="AUBRYII!L1C1" display="Allègement de cotisations sociales des lois Aubry II (2000-2003)"/>
    <hyperlink ref="D83" location="ALLEG_GEN!L1C1" display="Allègement généralisé de cotisations sociales (1993-2003)"/>
    <hyperlink ref="D42" location="APEC_F!A1" display="Cotisation forfaitaire pour l'Association pour l'emploi des cadres (1975-2010)"/>
    <hyperlink ref="D56" location="VFS!A1" display="Versement forfaitaire sur les salaires (1949-1967)"/>
    <hyperlink ref="D77" location="'MM-PL'!A1" display="Cotisation SS branche maladie, maternité, invalidité, décès, Professions libérales"/>
    <hyperlink ref="D50" location="'RET-Etat'!A1" display="Cotisations retraites de l'Etat-employeur"/>
    <hyperlink ref="D68" location="'CONT SUR OPTIONS'!A1" display="Contributions sur options et actions attribuées gratuitement"/>
    <hyperlink ref="D84" location="AUBRYI!A1" display="Aides incitatives à la RTT (Aubry I)"/>
    <hyperlink ref="D10" location="Abréviations!A1" display="Abréviations utilisées"/>
    <hyperlink ref="D73" location="'DECES-AC'!A1" display="Cotisation SS invalidité-décès, Artisans-Commerçants"/>
    <hyperlink ref="D74" location="'FORMATION-AC'!A1" display="Participation à la formation professionnelle continue, Artisans-Commerçants"/>
    <hyperlink ref="D70" location="'MMID-AC'!A1" display="Cotisation SS branche maladie, maternité, invalidité, décès, Artisans-Commerçants"/>
    <hyperlink ref="D27" location="ACCIDENTS!A1" display="Cotisations accidents du travail-maladies professionnelles (AT-MP), taux bureaux"/>
    <hyperlink ref="D35" location="ASF!A1" display="Cotisations pour la structure financière ASF"/>
    <hyperlink ref="D39" location="AGFF!A1" display="Cotisations pour la structure financière AGFF"/>
  </hyperlinks>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1"/>
  <sheetViews>
    <sheetView zoomScaleNormal="100" workbookViewId="0">
      <pane xSplit="1" ySplit="3" topLeftCell="D4" activePane="bottomRight" state="frozen"/>
      <selection pane="topRight" activeCell="B1" sqref="B1"/>
      <selection pane="bottomLeft" activeCell="A2" sqref="A2"/>
      <selection pane="bottomRight" sqref="A1:A1048576"/>
    </sheetView>
  </sheetViews>
  <sheetFormatPr baseColWidth="10" defaultColWidth="9.140625" defaultRowHeight="15" customHeight="1" x14ac:dyDescent="0.25"/>
  <cols>
    <col min="1" max="1" width="12.7109375" style="119" customWidth="1"/>
    <col min="2" max="4" width="15.7109375" style="119" customWidth="1"/>
    <col min="5" max="5" width="19.7109375" style="119" customWidth="1"/>
    <col min="6" max="6" width="55" style="119" customWidth="1"/>
    <col min="7" max="7" width="12.5703125" style="119" customWidth="1"/>
    <col min="8" max="8" width="113.85546875" style="119" customWidth="1"/>
    <col min="9" max="16384" width="9.140625" style="119"/>
  </cols>
  <sheetData>
    <row r="1" spans="1:10" ht="15" hidden="1" customHeight="1" x14ac:dyDescent="0.25">
      <c r="A1" s="119" t="s">
        <v>419</v>
      </c>
      <c r="B1" s="119" t="s">
        <v>437</v>
      </c>
      <c r="C1" s="119" t="s">
        <v>438</v>
      </c>
      <c r="D1" s="119" t="s">
        <v>439</v>
      </c>
      <c r="E1" s="119" t="s">
        <v>440</v>
      </c>
    </row>
    <row r="2" spans="1:10" ht="15" customHeight="1" x14ac:dyDescent="0.25">
      <c r="A2" s="798" t="s">
        <v>1946</v>
      </c>
      <c r="B2" s="797" t="s">
        <v>139</v>
      </c>
      <c r="C2" s="793"/>
      <c r="D2" s="789" t="s">
        <v>249</v>
      </c>
      <c r="E2" s="789" t="s">
        <v>254</v>
      </c>
      <c r="F2" s="796" t="s">
        <v>126</v>
      </c>
      <c r="G2" s="790" t="s">
        <v>134</v>
      </c>
      <c r="H2" s="794" t="s">
        <v>12</v>
      </c>
    </row>
    <row r="3" spans="1:10" s="152" customFormat="1" ht="31.5" customHeight="1" x14ac:dyDescent="0.25">
      <c r="A3" s="798"/>
      <c r="B3" s="123" t="s">
        <v>153</v>
      </c>
      <c r="C3" s="99" t="s">
        <v>138</v>
      </c>
      <c r="D3" s="789"/>
      <c r="E3" s="789"/>
      <c r="F3" s="796"/>
      <c r="G3" s="790"/>
      <c r="H3" s="794"/>
      <c r="I3" s="150"/>
      <c r="J3" s="151"/>
    </row>
    <row r="4" spans="1:10" s="152" customFormat="1" ht="15" customHeight="1" x14ac:dyDescent="0.25">
      <c r="A4" s="103">
        <v>40909</v>
      </c>
      <c r="B4" s="625"/>
      <c r="C4" s="105">
        <v>1.4999999999999999E-2</v>
      </c>
      <c r="D4" s="105">
        <v>1.4999999999999999E-2</v>
      </c>
      <c r="E4" s="105">
        <v>1.4999999999999999E-2</v>
      </c>
      <c r="F4" s="106" t="s">
        <v>539</v>
      </c>
      <c r="G4" s="127">
        <v>40907</v>
      </c>
      <c r="H4" s="171"/>
      <c r="I4" s="150"/>
      <c r="J4" s="151"/>
    </row>
    <row r="5" spans="1:10" s="152" customFormat="1" ht="15" customHeight="1" x14ac:dyDescent="0.25">
      <c r="A5" s="103">
        <v>39448</v>
      </c>
      <c r="B5" s="572"/>
      <c r="C5" s="105">
        <v>1.6E-2</v>
      </c>
      <c r="D5" s="125">
        <v>1.6E-2</v>
      </c>
      <c r="E5" s="126">
        <v>1.6E-2</v>
      </c>
      <c r="F5" s="106" t="s">
        <v>166</v>
      </c>
      <c r="G5" s="127">
        <v>39435</v>
      </c>
      <c r="H5" s="128"/>
      <c r="I5" s="150"/>
    </row>
    <row r="6" spans="1:10" s="152" customFormat="1" ht="15" customHeight="1" x14ac:dyDescent="0.25">
      <c r="A6" s="103">
        <v>39264</v>
      </c>
      <c r="B6" s="572"/>
      <c r="C6" s="105">
        <v>1.7000000000000001E-2</v>
      </c>
      <c r="D6" s="125">
        <v>1.7000000000000001E-2</v>
      </c>
      <c r="E6" s="126">
        <v>1.7000000000000001E-2</v>
      </c>
      <c r="F6" s="106" t="s">
        <v>165</v>
      </c>
      <c r="G6" s="127">
        <v>39242</v>
      </c>
      <c r="H6" s="128"/>
      <c r="I6" s="150"/>
    </row>
    <row r="7" spans="1:10" s="152" customFormat="1" ht="15" customHeight="1" x14ac:dyDescent="0.25">
      <c r="A7" s="103">
        <v>38718</v>
      </c>
      <c r="B7" s="572"/>
      <c r="C7" s="105">
        <v>1.7999999999999999E-2</v>
      </c>
      <c r="D7" s="125">
        <v>1.7999999999999999E-2</v>
      </c>
      <c r="E7" s="126">
        <v>1.7999999999999999E-2</v>
      </c>
      <c r="F7" s="106" t="s">
        <v>167</v>
      </c>
      <c r="G7" s="127">
        <v>38725</v>
      </c>
      <c r="H7" s="128"/>
      <c r="I7" s="150"/>
    </row>
    <row r="8" spans="1:10" s="152" customFormat="1" ht="15" customHeight="1" x14ac:dyDescent="0.25">
      <c r="A8" s="103">
        <v>37622</v>
      </c>
      <c r="B8" s="572"/>
      <c r="C8" s="105">
        <v>1.7000000000000001E-2</v>
      </c>
      <c r="D8" s="125">
        <v>1.7000000000000001E-2</v>
      </c>
      <c r="E8" s="126">
        <v>1.7000000000000001E-2</v>
      </c>
      <c r="F8" s="106" t="s">
        <v>168</v>
      </c>
      <c r="G8" s="127">
        <v>37618</v>
      </c>
      <c r="H8" s="128"/>
      <c r="I8" s="150"/>
    </row>
    <row r="9" spans="1:10" s="152" customFormat="1" ht="15" customHeight="1" x14ac:dyDescent="0.25">
      <c r="A9" s="103">
        <v>36708</v>
      </c>
      <c r="B9" s="572"/>
      <c r="C9" s="105">
        <v>1.6500000000000001E-2</v>
      </c>
      <c r="D9" s="125">
        <v>1.4999999999999999E-2</v>
      </c>
      <c r="E9" s="126">
        <v>1.4999999999999999E-2</v>
      </c>
      <c r="F9" s="106" t="s">
        <v>537</v>
      </c>
      <c r="G9" s="113">
        <v>36701</v>
      </c>
      <c r="H9" s="130" t="s">
        <v>1189</v>
      </c>
    </row>
    <row r="10" spans="1:10" s="152" customFormat="1" ht="15" customHeight="1" x14ac:dyDescent="0.25">
      <c r="A10" s="103">
        <v>36342</v>
      </c>
      <c r="B10" s="572"/>
      <c r="C10" s="105">
        <v>1.7999999999999999E-2</v>
      </c>
      <c r="D10" s="125">
        <v>1.4999999999999999E-2</v>
      </c>
      <c r="E10" s="126">
        <v>1.4999999999999999E-2</v>
      </c>
      <c r="F10" s="129" t="s">
        <v>536</v>
      </c>
      <c r="G10" s="113">
        <v>36149</v>
      </c>
      <c r="H10" s="130"/>
    </row>
    <row r="11" spans="1:10" s="152" customFormat="1" ht="15" customHeight="1" x14ac:dyDescent="0.25">
      <c r="A11" s="103">
        <v>35977</v>
      </c>
      <c r="B11" s="572"/>
      <c r="C11" s="105">
        <v>1.7999999999999999E-2</v>
      </c>
      <c r="D11" s="125">
        <v>1.2500000000000001E-2</v>
      </c>
      <c r="E11" s="126">
        <v>1.2500000000000001E-2</v>
      </c>
      <c r="F11" s="106" t="s">
        <v>256</v>
      </c>
      <c r="G11" s="113">
        <v>35792</v>
      </c>
      <c r="H11" s="130"/>
    </row>
    <row r="12" spans="1:10" ht="15" customHeight="1" x14ac:dyDescent="0.25">
      <c r="A12" s="103">
        <v>35431</v>
      </c>
      <c r="B12" s="572"/>
      <c r="C12" s="105">
        <v>1.7999999999999999E-2</v>
      </c>
      <c r="D12" s="131">
        <v>0.01</v>
      </c>
      <c r="E12" s="132">
        <v>0.01</v>
      </c>
      <c r="F12" s="106" t="s">
        <v>169</v>
      </c>
      <c r="G12" s="107">
        <v>35406</v>
      </c>
      <c r="H12" s="108"/>
    </row>
    <row r="13" spans="1:10" ht="15" customHeight="1" x14ac:dyDescent="0.25">
      <c r="A13" s="103">
        <v>35065</v>
      </c>
      <c r="B13" s="572"/>
      <c r="C13" s="105">
        <v>1.95E-2</v>
      </c>
      <c r="D13" s="131">
        <v>0.01</v>
      </c>
      <c r="E13" s="623"/>
      <c r="F13" s="106" t="s">
        <v>250</v>
      </c>
      <c r="G13" s="107">
        <v>35023</v>
      </c>
      <c r="H13" s="108"/>
    </row>
    <row r="14" spans="1:10" ht="15" customHeight="1" x14ac:dyDescent="0.25">
      <c r="A14" s="103">
        <v>34700</v>
      </c>
      <c r="B14" s="572"/>
      <c r="C14" s="105">
        <v>2.1499999999999998E-2</v>
      </c>
      <c r="D14" s="131">
        <v>0.01</v>
      </c>
      <c r="E14" s="623"/>
      <c r="F14" s="106" t="s">
        <v>164</v>
      </c>
      <c r="G14" s="107">
        <v>34697</v>
      </c>
      <c r="H14" s="108"/>
    </row>
    <row r="15" spans="1:10" ht="15" customHeight="1" x14ac:dyDescent="0.25">
      <c r="A15" s="103">
        <v>34335</v>
      </c>
      <c r="B15" s="572"/>
      <c r="C15" s="105">
        <v>2.1499999999999998E-2</v>
      </c>
      <c r="D15" s="131">
        <v>0.01</v>
      </c>
      <c r="E15" s="623"/>
      <c r="F15" s="106" t="s">
        <v>257</v>
      </c>
      <c r="G15" s="107">
        <v>34334</v>
      </c>
      <c r="H15" s="108"/>
    </row>
    <row r="16" spans="1:10" ht="15" customHeight="1" x14ac:dyDescent="0.25">
      <c r="A16" s="103">
        <v>33970</v>
      </c>
      <c r="B16" s="572"/>
      <c r="C16" s="105">
        <v>1.6E-2</v>
      </c>
      <c r="D16" s="131">
        <v>7.0000000000000001E-3</v>
      </c>
      <c r="E16" s="623"/>
      <c r="F16" s="106" t="s">
        <v>159</v>
      </c>
      <c r="G16" s="107">
        <v>33983</v>
      </c>
      <c r="H16" s="108"/>
    </row>
    <row r="17" spans="1:8" ht="15" customHeight="1" x14ac:dyDescent="0.25">
      <c r="A17" s="103">
        <v>33604</v>
      </c>
      <c r="B17" s="572"/>
      <c r="C17" s="105">
        <v>1.7000000000000001E-2</v>
      </c>
      <c r="D17" s="131">
        <v>7.0000000000000001E-3</v>
      </c>
      <c r="E17" s="623"/>
      <c r="F17" s="133" t="s">
        <v>160</v>
      </c>
      <c r="G17" s="127">
        <v>33606</v>
      </c>
      <c r="H17" s="108"/>
    </row>
    <row r="18" spans="1:8" ht="15" customHeight="1" x14ac:dyDescent="0.25">
      <c r="A18" s="103">
        <v>33208</v>
      </c>
      <c r="B18" s="572"/>
      <c r="C18" s="105">
        <v>1.7000000000000001E-2</v>
      </c>
      <c r="D18" s="131">
        <v>7.0000000000000001E-3</v>
      </c>
      <c r="E18" s="623"/>
      <c r="F18" s="106" t="s">
        <v>161</v>
      </c>
      <c r="G18" s="107">
        <v>33212</v>
      </c>
      <c r="H18" s="108"/>
    </row>
    <row r="19" spans="1:8" ht="15" customHeight="1" x14ac:dyDescent="0.25">
      <c r="A19" s="103">
        <v>32752</v>
      </c>
      <c r="B19" s="572"/>
      <c r="C19" s="105">
        <v>1.7000000000000001E-2</v>
      </c>
      <c r="D19" s="131">
        <v>7.0000000000000001E-3</v>
      </c>
      <c r="E19" s="623"/>
      <c r="F19" s="106" t="s">
        <v>162</v>
      </c>
      <c r="G19" s="107">
        <v>32724</v>
      </c>
      <c r="H19" s="108"/>
    </row>
    <row r="20" spans="1:8" ht="15" customHeight="1" x14ac:dyDescent="0.25">
      <c r="A20" s="61">
        <v>31423</v>
      </c>
      <c r="B20" s="572"/>
      <c r="C20" s="105">
        <v>1.4999999999999999E-2</v>
      </c>
      <c r="D20" s="620"/>
      <c r="E20" s="624"/>
      <c r="F20" s="134" t="s">
        <v>163</v>
      </c>
      <c r="G20" s="135">
        <v>31416</v>
      </c>
      <c r="H20" s="106"/>
    </row>
    <row r="21" spans="1:8" ht="15" customHeight="1" x14ac:dyDescent="0.25">
      <c r="A21" s="61">
        <v>24746</v>
      </c>
      <c r="B21" s="124">
        <v>1.4999999999999999E-2</v>
      </c>
      <c r="C21" s="569"/>
      <c r="D21" s="569"/>
      <c r="E21" s="620"/>
      <c r="F21" s="89" t="s">
        <v>253</v>
      </c>
      <c r="G21" s="135">
        <v>24742</v>
      </c>
      <c r="H21" s="106" t="s">
        <v>255</v>
      </c>
    </row>
    <row r="22" spans="1:8" ht="15" customHeight="1" x14ac:dyDescent="0.25">
      <c r="A22" s="61">
        <v>17349</v>
      </c>
      <c r="B22" s="124">
        <v>0.01</v>
      </c>
      <c r="C22" s="569"/>
      <c r="D22" s="569"/>
      <c r="E22" s="620"/>
      <c r="F22" s="89" t="s">
        <v>252</v>
      </c>
      <c r="G22" s="135">
        <v>17407</v>
      </c>
      <c r="H22" s="106"/>
    </row>
    <row r="23" spans="1:8" ht="15" customHeight="1" x14ac:dyDescent="0.25">
      <c r="A23" s="61">
        <v>16984</v>
      </c>
      <c r="B23" s="124">
        <v>0.02</v>
      </c>
      <c r="C23" s="569"/>
      <c r="D23" s="569"/>
      <c r="E23" s="620"/>
      <c r="F23" s="89" t="s">
        <v>251</v>
      </c>
      <c r="G23" s="135">
        <v>16967</v>
      </c>
      <c r="H23" s="106" t="s">
        <v>258</v>
      </c>
    </row>
    <row r="24" spans="1:8" ht="15" customHeight="1" x14ac:dyDescent="0.25">
      <c r="A24" s="113"/>
      <c r="B24" s="449"/>
      <c r="C24" s="105"/>
      <c r="D24" s="105"/>
      <c r="E24" s="105"/>
      <c r="F24" s="133"/>
      <c r="G24" s="114"/>
      <c r="H24" s="108"/>
    </row>
    <row r="25" spans="1:8" ht="15" customHeight="1" x14ac:dyDescent="0.25">
      <c r="B25" s="121" t="s">
        <v>136</v>
      </c>
    </row>
    <row r="26" spans="1:8" ht="15" customHeight="1" x14ac:dyDescent="0.25">
      <c r="B26" s="119" t="s">
        <v>248</v>
      </c>
      <c r="C26" s="121"/>
      <c r="D26" s="121"/>
    </row>
    <row r="28" spans="1:8" ht="15" customHeight="1" x14ac:dyDescent="0.25">
      <c r="B28" s="121" t="s">
        <v>117</v>
      </c>
      <c r="C28" s="114"/>
      <c r="D28" s="114"/>
    </row>
    <row r="29" spans="1:8" ht="15" customHeight="1" x14ac:dyDescent="0.25">
      <c r="B29" s="119" t="s">
        <v>158</v>
      </c>
    </row>
    <row r="30" spans="1:8" ht="15" customHeight="1" x14ac:dyDescent="0.25">
      <c r="B30" s="119" t="s">
        <v>1188</v>
      </c>
    </row>
    <row r="31" spans="1:8" ht="15" customHeight="1" x14ac:dyDescent="0.25">
      <c r="C31" s="121"/>
      <c r="D31" s="121"/>
    </row>
  </sheetData>
  <mergeCells count="7">
    <mergeCell ref="A2:A3"/>
    <mergeCell ref="H2:H3"/>
    <mergeCell ref="F2:F3"/>
    <mergeCell ref="G2:G3"/>
    <mergeCell ref="B2:C2"/>
    <mergeCell ref="D2:D3"/>
    <mergeCell ref="E2:E3"/>
  </mergeCell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6"/>
  <sheetViews>
    <sheetView workbookViewId="0">
      <pane xSplit="1" ySplit="3" topLeftCell="B4" activePane="bottomRight" state="frozen"/>
      <selection pane="topRight" activeCell="B1" sqref="B1"/>
      <selection pane="bottomLeft" activeCell="A4" sqref="A4"/>
      <selection pane="bottomRight" activeCell="A4" sqref="A4"/>
    </sheetView>
  </sheetViews>
  <sheetFormatPr baseColWidth="10" defaultRowHeight="15" x14ac:dyDescent="0.25"/>
  <cols>
    <col min="4" max="4" width="38.42578125" customWidth="1"/>
  </cols>
  <sheetData>
    <row r="1" spans="1:6" hidden="1" x14ac:dyDescent="0.25">
      <c r="A1" t="s">
        <v>419</v>
      </c>
      <c r="B1" t="s">
        <v>1788</v>
      </c>
      <c r="C1" t="s">
        <v>1789</v>
      </c>
    </row>
    <row r="2" spans="1:6" ht="30" customHeight="1" x14ac:dyDescent="0.25">
      <c r="A2" s="798" t="s">
        <v>1946</v>
      </c>
      <c r="B2" s="800" t="s">
        <v>685</v>
      </c>
      <c r="C2" s="789"/>
      <c r="D2" s="799" t="s">
        <v>126</v>
      </c>
      <c r="E2" s="790" t="s">
        <v>134</v>
      </c>
      <c r="F2" s="171"/>
    </row>
    <row r="3" spans="1:6" ht="30" x14ac:dyDescent="0.25">
      <c r="A3" s="798"/>
      <c r="B3" s="100" t="s">
        <v>686</v>
      </c>
      <c r="C3" s="292" t="s">
        <v>687</v>
      </c>
      <c r="D3" s="799"/>
      <c r="E3" s="790"/>
      <c r="F3" s="128"/>
    </row>
    <row r="4" spans="1:6" x14ac:dyDescent="0.25">
      <c r="A4" s="103">
        <v>35796</v>
      </c>
      <c r="B4" s="569"/>
      <c r="C4" s="104">
        <v>0.01</v>
      </c>
      <c r="D4" s="110" t="s">
        <v>1219</v>
      </c>
      <c r="E4" s="239">
        <v>35794</v>
      </c>
      <c r="F4" s="108"/>
    </row>
    <row r="5" spans="1:6" x14ac:dyDescent="0.25">
      <c r="A5" s="103">
        <v>35431</v>
      </c>
      <c r="B5" s="104">
        <v>2.8000000000000001E-2</v>
      </c>
      <c r="C5" s="104">
        <v>3.7999999999999999E-2</v>
      </c>
      <c r="D5" s="109" t="s">
        <v>1220</v>
      </c>
      <c r="E5" s="343">
        <v>35428</v>
      </c>
      <c r="F5" s="108"/>
    </row>
    <row r="6" spans="1:6" x14ac:dyDescent="0.25">
      <c r="A6" s="103">
        <v>35065</v>
      </c>
      <c r="B6" s="104">
        <v>2.5999999999999999E-2</v>
      </c>
      <c r="C6" s="104">
        <v>3.5999999999999997E-2</v>
      </c>
      <c r="D6" s="110" t="s">
        <v>1221</v>
      </c>
      <c r="E6" s="343">
        <v>35064</v>
      </c>
      <c r="F6" s="108"/>
    </row>
    <row r="7" spans="1:6" x14ac:dyDescent="0.25">
      <c r="A7" s="103">
        <v>31959</v>
      </c>
      <c r="B7" s="104">
        <v>1.4E-2</v>
      </c>
      <c r="C7" s="104">
        <v>2.4E-2</v>
      </c>
      <c r="D7" s="106" t="s">
        <v>172</v>
      </c>
      <c r="E7" s="343">
        <v>31958</v>
      </c>
      <c r="F7" s="108"/>
    </row>
    <row r="8" spans="1:6" x14ac:dyDescent="0.25">
      <c r="A8" s="103">
        <v>29403</v>
      </c>
      <c r="B8" s="104">
        <v>0.01</v>
      </c>
      <c r="C8" s="104">
        <v>0.02</v>
      </c>
      <c r="D8" s="106" t="s">
        <v>717</v>
      </c>
      <c r="E8" s="343">
        <v>29337</v>
      </c>
      <c r="F8" s="108"/>
    </row>
    <row r="9" spans="1:6" x14ac:dyDescent="0.25">
      <c r="A9" s="119"/>
      <c r="B9" s="119"/>
      <c r="C9" s="119"/>
      <c r="D9" s="119"/>
      <c r="E9" s="119"/>
      <c r="F9" s="119"/>
    </row>
    <row r="10" spans="1:6" x14ac:dyDescent="0.25">
      <c r="A10" s="119"/>
      <c r="B10" s="121" t="s">
        <v>136</v>
      </c>
      <c r="D10" s="119"/>
      <c r="E10" s="119"/>
      <c r="F10" s="119"/>
    </row>
    <row r="11" spans="1:6" x14ac:dyDescent="0.25">
      <c r="A11" s="119"/>
      <c r="B11" s="119" t="s">
        <v>1194</v>
      </c>
      <c r="C11" s="119"/>
      <c r="D11" s="119"/>
      <c r="E11" s="119"/>
      <c r="F11" s="119"/>
    </row>
    <row r="12" spans="1:6" x14ac:dyDescent="0.25">
      <c r="A12" s="119"/>
      <c r="B12" s="121"/>
      <c r="C12" s="119"/>
      <c r="D12" s="119"/>
      <c r="E12" s="119"/>
      <c r="F12" s="119"/>
    </row>
    <row r="13" spans="1:6" x14ac:dyDescent="0.25">
      <c r="A13" s="119"/>
      <c r="B13" s="121" t="s">
        <v>117</v>
      </c>
      <c r="C13" s="119"/>
      <c r="D13" s="119"/>
      <c r="E13" s="119"/>
      <c r="F13" s="119"/>
    </row>
    <row r="14" spans="1:6" x14ac:dyDescent="0.25">
      <c r="A14" s="119"/>
      <c r="B14" s="119" t="s">
        <v>1702</v>
      </c>
      <c r="C14" s="119"/>
      <c r="D14" s="119"/>
      <c r="E14" s="119"/>
      <c r="F14" s="119"/>
    </row>
    <row r="15" spans="1:6" x14ac:dyDescent="0.25">
      <c r="B15" s="27" t="s">
        <v>1703</v>
      </c>
      <c r="C15" s="27"/>
      <c r="D15" s="27"/>
      <c r="E15" s="27"/>
    </row>
    <row r="16" spans="1:6" x14ac:dyDescent="0.25">
      <c r="B16" s="27" t="s">
        <v>1195</v>
      </c>
      <c r="C16" s="27"/>
      <c r="D16" s="27"/>
      <c r="E16" s="27"/>
    </row>
    <row r="17" spans="2:12" x14ac:dyDescent="0.25">
      <c r="B17" s="450" t="s">
        <v>1704</v>
      </c>
      <c r="D17" s="27"/>
      <c r="E17" s="27"/>
      <c r="F17" s="27"/>
      <c r="G17" s="27"/>
      <c r="H17" s="27"/>
      <c r="I17" s="27"/>
      <c r="J17" s="27"/>
      <c r="K17" s="27"/>
      <c r="L17" s="27"/>
    </row>
    <row r="18" spans="2:12" x14ac:dyDescent="0.25">
      <c r="B18" s="321"/>
    </row>
    <row r="19" spans="2:12" x14ac:dyDescent="0.25">
      <c r="B19" s="8" t="s">
        <v>1201</v>
      </c>
      <c r="E19" s="67"/>
    </row>
    <row r="20" spans="2:12" x14ac:dyDescent="0.25">
      <c r="B20" t="s">
        <v>1199</v>
      </c>
      <c r="E20" s="67"/>
    </row>
    <row r="21" spans="2:12" x14ac:dyDescent="0.25">
      <c r="B21" t="s">
        <v>1200</v>
      </c>
      <c r="E21" s="67"/>
    </row>
    <row r="22" spans="2:12" x14ac:dyDescent="0.25">
      <c r="E22" s="67"/>
    </row>
    <row r="23" spans="2:12" x14ac:dyDescent="0.25">
      <c r="B23" t="s">
        <v>1222</v>
      </c>
      <c r="E23" s="67"/>
    </row>
    <row r="24" spans="2:12" x14ac:dyDescent="0.25">
      <c r="B24" t="s">
        <v>1196</v>
      </c>
    </row>
    <row r="25" spans="2:12" x14ac:dyDescent="0.25">
      <c r="B25" t="s">
        <v>1197</v>
      </c>
    </row>
    <row r="26" spans="2:12" x14ac:dyDescent="0.25">
      <c r="B26" t="s">
        <v>1198</v>
      </c>
    </row>
  </sheetData>
  <mergeCells count="4">
    <mergeCell ref="D2:D3"/>
    <mergeCell ref="E2:E3"/>
    <mergeCell ref="B2:C2"/>
    <mergeCell ref="A2:A3"/>
  </mergeCell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0"/>
  <sheetViews>
    <sheetView zoomScaleNormal="100" workbookViewId="0">
      <pane xSplit="1" ySplit="3" topLeftCell="B4" activePane="bottomRight" state="frozen"/>
      <selection pane="topRight" activeCell="B1" sqref="B1"/>
      <selection pane="bottomLeft" activeCell="A3" sqref="A3"/>
      <selection pane="bottomRight" sqref="A1:XFD1"/>
    </sheetView>
  </sheetViews>
  <sheetFormatPr baseColWidth="10" defaultColWidth="9.140625" defaultRowHeight="15" customHeight="1" x14ac:dyDescent="0.25"/>
  <cols>
    <col min="1" max="1" width="13.140625" style="134" customWidth="1"/>
    <col min="2" max="2" width="13.5703125" style="134" customWidth="1"/>
    <col min="3" max="3" width="14.28515625" style="134" customWidth="1"/>
    <col min="4" max="4" width="12.7109375" style="134" customWidth="1"/>
    <col min="5" max="5" width="12.5703125" style="134" customWidth="1"/>
    <col min="6" max="6" width="20.85546875" style="134" customWidth="1"/>
    <col min="7" max="7" width="33.85546875" style="119" customWidth="1"/>
    <col min="8" max="8" width="12.28515625" style="119" customWidth="1"/>
    <col min="9" max="9" width="54.140625" style="119" customWidth="1"/>
    <col min="10" max="16384" width="9.140625" style="119"/>
  </cols>
  <sheetData>
    <row r="1" spans="1:9" ht="15" hidden="1" customHeight="1" x14ac:dyDescent="0.25">
      <c r="A1" s="134" t="s">
        <v>419</v>
      </c>
      <c r="B1" s="134" t="s">
        <v>441</v>
      </c>
      <c r="C1" s="134" t="s">
        <v>442</v>
      </c>
      <c r="D1" s="134" t="s">
        <v>443</v>
      </c>
      <c r="E1" s="134" t="s">
        <v>444</v>
      </c>
      <c r="F1" s="134" t="s">
        <v>1812</v>
      </c>
    </row>
    <row r="2" spans="1:9" ht="15" customHeight="1" x14ac:dyDescent="0.25">
      <c r="A2" s="802" t="s">
        <v>1946</v>
      </c>
      <c r="B2" s="797" t="s">
        <v>137</v>
      </c>
      <c r="C2" s="793"/>
      <c r="D2" s="793" t="s">
        <v>138</v>
      </c>
      <c r="E2" s="793"/>
      <c r="F2" s="793" t="s">
        <v>1841</v>
      </c>
      <c r="G2" s="789" t="s">
        <v>126</v>
      </c>
      <c r="H2" s="790" t="s">
        <v>134</v>
      </c>
      <c r="I2" s="801" t="s">
        <v>12</v>
      </c>
    </row>
    <row r="3" spans="1:9" ht="30.75" customHeight="1" x14ac:dyDescent="0.25">
      <c r="A3" s="803"/>
      <c r="B3" s="149" t="s">
        <v>139</v>
      </c>
      <c r="C3" s="138" t="s">
        <v>140</v>
      </c>
      <c r="D3" s="138" t="s">
        <v>139</v>
      </c>
      <c r="E3" s="138" t="s">
        <v>140</v>
      </c>
      <c r="F3" s="793"/>
      <c r="G3" s="789"/>
      <c r="H3" s="790"/>
      <c r="I3" s="801"/>
    </row>
    <row r="4" spans="1:9" ht="15" customHeight="1" x14ac:dyDescent="0.25">
      <c r="A4" s="142">
        <v>42370</v>
      </c>
      <c r="B4" s="93">
        <v>6.9000000000000006E-2</v>
      </c>
      <c r="C4" s="137">
        <v>8.5500000000000007E-2</v>
      </c>
      <c r="D4" s="137">
        <v>2.5000000000000001E-3</v>
      </c>
      <c r="E4" s="137">
        <v>1.7500000000000002E-2</v>
      </c>
      <c r="F4" s="621"/>
      <c r="G4" s="117" t="s">
        <v>840</v>
      </c>
      <c r="H4" s="120">
        <v>41639</v>
      </c>
      <c r="I4" s="236"/>
    </row>
    <row r="5" spans="1:9" ht="15" customHeight="1" x14ac:dyDescent="0.25">
      <c r="A5" s="142">
        <v>42005</v>
      </c>
      <c r="B5" s="93">
        <v>6.8500000000000005E-2</v>
      </c>
      <c r="C5" s="137">
        <v>8.5000000000000006E-2</v>
      </c>
      <c r="D5" s="137">
        <v>2.5000000000000001E-3</v>
      </c>
      <c r="E5" s="137">
        <v>1.7500000000000002E-2</v>
      </c>
      <c r="F5" s="621"/>
      <c r="G5" s="117" t="s">
        <v>840</v>
      </c>
      <c r="H5" s="120">
        <v>41639</v>
      </c>
      <c r="I5" s="236"/>
    </row>
    <row r="6" spans="1:9" ht="15" customHeight="1" x14ac:dyDescent="0.25">
      <c r="A6" s="142">
        <v>41640</v>
      </c>
      <c r="B6" s="93">
        <v>6.8000000000000005E-2</v>
      </c>
      <c r="C6" s="137">
        <v>8.4500000000000006E-2</v>
      </c>
      <c r="D6" s="137">
        <v>2.5000000000000001E-3</v>
      </c>
      <c r="E6" s="137">
        <v>1.7500000000000002E-2</v>
      </c>
      <c r="F6" s="621"/>
      <c r="G6" s="117" t="s">
        <v>840</v>
      </c>
      <c r="H6" s="120">
        <v>41639</v>
      </c>
      <c r="I6" s="236"/>
    </row>
    <row r="7" spans="1:9" ht="15" customHeight="1" x14ac:dyDescent="0.25">
      <c r="A7" s="142">
        <v>41214</v>
      </c>
      <c r="B7" s="93">
        <v>6.7500000000000004E-2</v>
      </c>
      <c r="C7" s="137">
        <v>8.4000000000000005E-2</v>
      </c>
      <c r="D7" s="137">
        <v>1E-3</v>
      </c>
      <c r="E7" s="137">
        <v>1.6E-2</v>
      </c>
      <c r="F7" s="621"/>
      <c r="G7" s="117" t="s">
        <v>688</v>
      </c>
      <c r="H7" s="120">
        <v>41093</v>
      </c>
      <c r="I7" s="293"/>
    </row>
    <row r="8" spans="1:9" ht="15" customHeight="1" x14ac:dyDescent="0.25">
      <c r="A8" s="115">
        <v>38718</v>
      </c>
      <c r="B8" s="93">
        <v>6.6500000000000004E-2</v>
      </c>
      <c r="C8" s="137">
        <v>8.3000000000000004E-2</v>
      </c>
      <c r="D8" s="137">
        <v>1E-3</v>
      </c>
      <c r="E8" s="137">
        <v>1.6E-2</v>
      </c>
      <c r="F8" s="622"/>
      <c r="G8" s="117" t="s">
        <v>141</v>
      </c>
      <c r="H8" s="120">
        <v>38714</v>
      </c>
      <c r="I8" s="134"/>
    </row>
    <row r="9" spans="1:9" ht="15" customHeight="1" x14ac:dyDescent="0.25">
      <c r="A9" s="115">
        <v>38169</v>
      </c>
      <c r="B9" s="93">
        <v>6.5500000000000003E-2</v>
      </c>
      <c r="C9" s="137">
        <v>8.2000000000000003E-2</v>
      </c>
      <c r="D9" s="137">
        <v>1E-3</v>
      </c>
      <c r="E9" s="137">
        <v>1.6E-2</v>
      </c>
      <c r="F9" s="622"/>
      <c r="G9" s="36" t="s">
        <v>180</v>
      </c>
      <c r="H9" s="120">
        <v>38224</v>
      </c>
      <c r="I9" s="134" t="s">
        <v>181</v>
      </c>
    </row>
    <row r="10" spans="1:9" ht="15" customHeight="1" x14ac:dyDescent="0.25">
      <c r="A10" s="115">
        <v>34943</v>
      </c>
      <c r="B10" s="93">
        <v>6.5500000000000003E-2</v>
      </c>
      <c r="C10" s="137">
        <v>8.2000000000000003E-2</v>
      </c>
      <c r="D10" s="620"/>
      <c r="E10" s="137">
        <v>1.6E-2</v>
      </c>
      <c r="F10" s="622"/>
      <c r="G10" t="s">
        <v>1811</v>
      </c>
      <c r="H10" s="120">
        <v>34916</v>
      </c>
      <c r="I10" s="134"/>
    </row>
    <row r="11" spans="1:9" ht="27.75" customHeight="1" x14ac:dyDescent="0.25">
      <c r="A11" s="701">
        <v>33270</v>
      </c>
      <c r="B11" s="702">
        <v>6.5500000000000003E-2</v>
      </c>
      <c r="C11" s="257">
        <v>8.2000000000000003E-2</v>
      </c>
      <c r="D11" s="703"/>
      <c r="E11" s="257">
        <v>1.6E-2</v>
      </c>
      <c r="F11" s="704">
        <v>42</v>
      </c>
      <c r="G11" s="705" t="s">
        <v>1807</v>
      </c>
      <c r="H11" s="343" t="s">
        <v>1808</v>
      </c>
      <c r="I11" s="357" t="s">
        <v>1801</v>
      </c>
    </row>
    <row r="12" spans="1:9" ht="15" customHeight="1" x14ac:dyDescent="0.25">
      <c r="A12" s="115">
        <v>32509</v>
      </c>
      <c r="B12" s="93">
        <v>7.5999999999999998E-2</v>
      </c>
      <c r="C12" s="137">
        <v>8.2000000000000003E-2</v>
      </c>
      <c r="D12" s="620"/>
      <c r="E12" s="621"/>
      <c r="F12" s="621"/>
      <c r="G12" s="64" t="s">
        <v>143</v>
      </c>
      <c r="H12" s="107">
        <v>32508</v>
      </c>
      <c r="I12" s="134"/>
    </row>
    <row r="13" spans="1:9" ht="15" customHeight="1" x14ac:dyDescent="0.25">
      <c r="A13" s="115">
        <v>31959</v>
      </c>
      <c r="B13" s="93">
        <v>6.6000000000000003E-2</v>
      </c>
      <c r="C13" s="137">
        <v>8.2000000000000003E-2</v>
      </c>
      <c r="D13" s="620"/>
      <c r="E13" s="621"/>
      <c r="F13" s="621"/>
      <c r="G13" s="64" t="s">
        <v>144</v>
      </c>
      <c r="H13" s="107">
        <v>31958</v>
      </c>
      <c r="I13" s="134"/>
    </row>
    <row r="14" spans="1:9" ht="15" customHeight="1" x14ac:dyDescent="0.25">
      <c r="A14" s="115">
        <v>31625</v>
      </c>
      <c r="B14" s="93">
        <v>6.4000000000000001E-2</v>
      </c>
      <c r="C14" s="137">
        <v>8.2000000000000003E-2</v>
      </c>
      <c r="D14" s="620"/>
      <c r="E14" s="621"/>
      <c r="F14" s="621"/>
      <c r="G14" s="64" t="s">
        <v>145</v>
      </c>
      <c r="H14" s="107">
        <v>31623</v>
      </c>
      <c r="I14" s="134"/>
    </row>
    <row r="15" spans="1:9" ht="15" customHeight="1" x14ac:dyDescent="0.25">
      <c r="A15" s="115">
        <v>30682</v>
      </c>
      <c r="B15" s="93">
        <v>5.7000000000000002E-2</v>
      </c>
      <c r="C15" s="137">
        <v>8.2000000000000003E-2</v>
      </c>
      <c r="D15" s="620"/>
      <c r="E15" s="621"/>
      <c r="F15" s="621"/>
      <c r="G15" s="64" t="s">
        <v>146</v>
      </c>
      <c r="H15" s="107">
        <v>30681</v>
      </c>
      <c r="I15" s="134"/>
    </row>
    <row r="16" spans="1:9" ht="15" customHeight="1" x14ac:dyDescent="0.25">
      <c r="A16" s="115">
        <v>28856</v>
      </c>
      <c r="B16" s="93">
        <v>4.7E-2</v>
      </c>
      <c r="C16" s="137">
        <v>8.2000000000000003E-2</v>
      </c>
      <c r="D16" s="620"/>
      <c r="E16" s="622"/>
      <c r="F16" s="622"/>
      <c r="G16" s="64" t="s">
        <v>147</v>
      </c>
      <c r="H16" s="107">
        <v>28852</v>
      </c>
      <c r="I16" s="134"/>
    </row>
    <row r="17" spans="1:9" ht="15" customHeight="1" x14ac:dyDescent="0.25">
      <c r="A17" s="115">
        <v>28034</v>
      </c>
      <c r="B17" s="93">
        <v>3.4500000000000003E-2</v>
      </c>
      <c r="C17" s="137">
        <v>7.6999999999999999E-2</v>
      </c>
      <c r="D17" s="620"/>
      <c r="E17" s="622"/>
      <c r="F17" s="622"/>
      <c r="G17" s="64" t="s">
        <v>148</v>
      </c>
      <c r="H17" s="107">
        <v>28033</v>
      </c>
      <c r="I17" s="134"/>
    </row>
    <row r="18" spans="1:9" ht="15" customHeight="1" x14ac:dyDescent="0.25">
      <c r="A18" s="115">
        <v>27760</v>
      </c>
      <c r="B18" s="93">
        <v>3.2500000000000001E-2</v>
      </c>
      <c r="C18" s="137">
        <v>7.4999999999999997E-2</v>
      </c>
      <c r="D18" s="620"/>
      <c r="E18" s="622"/>
      <c r="F18" s="622"/>
      <c r="G18" s="64" t="s">
        <v>149</v>
      </c>
      <c r="H18" s="113">
        <v>27758</v>
      </c>
      <c r="I18" s="134"/>
    </row>
    <row r="19" spans="1:9" ht="15" customHeight="1" x14ac:dyDescent="0.25">
      <c r="A19" s="115">
        <v>27030</v>
      </c>
      <c r="B19" s="93">
        <v>0.03</v>
      </c>
      <c r="C19" s="137">
        <v>7.2499999999999995E-2</v>
      </c>
      <c r="D19" s="620"/>
      <c r="E19" s="622"/>
      <c r="F19" s="622"/>
      <c r="G19" s="64" t="s">
        <v>152</v>
      </c>
      <c r="H19" s="120">
        <v>27028</v>
      </c>
      <c r="I19" s="134"/>
    </row>
    <row r="20" spans="1:9" ht="15" customHeight="1" x14ac:dyDescent="0.25">
      <c r="A20" s="115">
        <v>25781</v>
      </c>
      <c r="B20" s="93">
        <v>0.03</v>
      </c>
      <c r="C20" s="137">
        <v>5.7500000000000002E-2</v>
      </c>
      <c r="D20" s="620"/>
      <c r="E20" s="622"/>
      <c r="F20" s="622"/>
      <c r="G20" s="64" t="s">
        <v>150</v>
      </c>
      <c r="H20" s="120">
        <v>25780</v>
      </c>
      <c r="I20" s="134"/>
    </row>
    <row r="21" spans="1:9" ht="15" customHeight="1" x14ac:dyDescent="0.25">
      <c r="A21" s="115">
        <v>24746</v>
      </c>
      <c r="B21" s="93">
        <v>0.03</v>
      </c>
      <c r="C21" s="137">
        <v>5.5E-2</v>
      </c>
      <c r="D21" s="620"/>
      <c r="E21" s="622"/>
      <c r="F21" s="622"/>
      <c r="G21" s="117" t="s">
        <v>1373</v>
      </c>
      <c r="H21" s="120">
        <v>24739</v>
      </c>
      <c r="I21" s="134"/>
    </row>
    <row r="22" spans="1:9" ht="15" customHeight="1" x14ac:dyDescent="0.25">
      <c r="G22" s="134"/>
      <c r="H22" s="134"/>
    </row>
    <row r="23" spans="1:9" ht="15" customHeight="1" x14ac:dyDescent="0.25">
      <c r="B23" s="146" t="s">
        <v>136</v>
      </c>
    </row>
    <row r="24" spans="1:9" ht="15" customHeight="1" x14ac:dyDescent="0.25">
      <c r="B24" s="134" t="s">
        <v>220</v>
      </c>
    </row>
    <row r="26" spans="1:9" ht="15" customHeight="1" x14ac:dyDescent="0.25">
      <c r="B26" s="146" t="s">
        <v>117</v>
      </c>
    </row>
    <row r="27" spans="1:9" ht="15" customHeight="1" x14ac:dyDescent="0.25">
      <c r="B27" s="133" t="s">
        <v>1802</v>
      </c>
      <c r="C27" s="133"/>
      <c r="D27" s="133"/>
      <c r="E27" s="133"/>
      <c r="F27" s="133"/>
    </row>
    <row r="28" spans="1:9" ht="15" customHeight="1" x14ac:dyDescent="0.25">
      <c r="B28" s="134" t="s">
        <v>1805</v>
      </c>
    </row>
    <row r="29" spans="1:9" ht="15" customHeight="1" x14ac:dyDescent="0.25">
      <c r="B29" s="134" t="s">
        <v>1809</v>
      </c>
    </row>
    <row r="30" spans="1:9" ht="15" customHeight="1" x14ac:dyDescent="0.25">
      <c r="B30" s="134" t="s">
        <v>1806</v>
      </c>
    </row>
  </sheetData>
  <mergeCells count="7">
    <mergeCell ref="I2:I3"/>
    <mergeCell ref="A2:A3"/>
    <mergeCell ref="B2:C2"/>
    <mergeCell ref="D2:E2"/>
    <mergeCell ref="G2:G3"/>
    <mergeCell ref="H2:H3"/>
    <mergeCell ref="F2:F3"/>
  </mergeCells>
  <phoneticPr fontId="5" type="noConversion"/>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
  <sheetViews>
    <sheetView workbookViewId="0">
      <pane xSplit="1" ySplit="3" topLeftCell="B4" activePane="bottomRight" state="frozen"/>
      <selection pane="topRight" activeCell="B1" sqref="B1"/>
      <selection pane="bottomLeft" activeCell="A2" sqref="A2"/>
      <selection pane="bottomRight"/>
    </sheetView>
  </sheetViews>
  <sheetFormatPr baseColWidth="10" defaultColWidth="11.42578125" defaultRowHeight="15" customHeight="1" x14ac:dyDescent="0.25"/>
  <cols>
    <col min="1" max="1" width="11.42578125" style="140" customWidth="1"/>
    <col min="2" max="2" width="13.140625" style="140" customWidth="1"/>
    <col min="3" max="4" width="11.42578125" style="140" customWidth="1"/>
    <col min="5" max="5" width="30.42578125" style="140" customWidth="1"/>
    <col min="6" max="6" width="13" style="140" customWidth="1"/>
    <col min="7" max="7" width="105.7109375" style="140" customWidth="1"/>
    <col min="8" max="16384" width="11.42578125" style="140"/>
  </cols>
  <sheetData>
    <row r="1" spans="1:7" ht="15" hidden="1" customHeight="1" x14ac:dyDescent="0.25">
      <c r="A1" s="140" t="s">
        <v>419</v>
      </c>
      <c r="B1" s="140" t="s">
        <v>445</v>
      </c>
      <c r="C1" s="140" t="s">
        <v>447</v>
      </c>
      <c r="D1" s="140" t="s">
        <v>446</v>
      </c>
    </row>
    <row r="2" spans="1:7" ht="15" customHeight="1" x14ac:dyDescent="0.25">
      <c r="A2" s="802" t="s">
        <v>1946</v>
      </c>
      <c r="B2" s="141" t="s">
        <v>179</v>
      </c>
      <c r="C2" s="793" t="s">
        <v>138</v>
      </c>
      <c r="D2" s="793"/>
      <c r="E2" s="789" t="s">
        <v>126</v>
      </c>
      <c r="F2" s="790" t="s">
        <v>134</v>
      </c>
      <c r="G2" s="801" t="s">
        <v>12</v>
      </c>
    </row>
    <row r="3" spans="1:7" ht="33.75" customHeight="1" x14ac:dyDescent="0.25">
      <c r="A3" s="803"/>
      <c r="B3" s="102" t="s">
        <v>139</v>
      </c>
      <c r="C3" s="138" t="s">
        <v>139</v>
      </c>
      <c r="D3" s="138" t="s">
        <v>140</v>
      </c>
      <c r="E3" s="789"/>
      <c r="F3" s="790"/>
      <c r="G3" s="801"/>
    </row>
    <row r="4" spans="1:7" ht="15" customHeight="1" x14ac:dyDescent="0.25">
      <c r="A4" s="142">
        <v>38169</v>
      </c>
      <c r="B4" s="573"/>
      <c r="C4" s="573"/>
      <c r="D4" s="573"/>
      <c r="E4" s="36" t="s">
        <v>180</v>
      </c>
      <c r="F4" s="147">
        <v>38224</v>
      </c>
      <c r="G4" s="134" t="s">
        <v>181</v>
      </c>
    </row>
    <row r="5" spans="1:7" ht="15" customHeight="1" x14ac:dyDescent="0.25">
      <c r="A5" s="103">
        <v>33270</v>
      </c>
      <c r="B5" s="573"/>
      <c r="C5" s="143">
        <v>1E-3</v>
      </c>
      <c r="D5" s="143">
        <v>1.6E-2</v>
      </c>
      <c r="E5" s="144" t="s">
        <v>1374</v>
      </c>
      <c r="F5" s="107">
        <v>33262</v>
      </c>
      <c r="G5" s="128"/>
    </row>
    <row r="6" spans="1:7" ht="15" customHeight="1" x14ac:dyDescent="0.25">
      <c r="A6" s="103">
        <v>29952</v>
      </c>
      <c r="B6" s="573"/>
      <c r="C6" s="143">
        <v>1E-3</v>
      </c>
      <c r="D6" s="573"/>
      <c r="E6" s="145" t="s">
        <v>1375</v>
      </c>
      <c r="F6" s="127">
        <v>29956</v>
      </c>
      <c r="G6" s="108" t="s">
        <v>16</v>
      </c>
    </row>
    <row r="7" spans="1:7" ht="15" customHeight="1" x14ac:dyDescent="0.25">
      <c r="A7" s="103">
        <v>29587</v>
      </c>
      <c r="B7" s="143">
        <v>1E-3</v>
      </c>
      <c r="C7" s="573"/>
      <c r="D7" s="573"/>
      <c r="E7" s="144" t="s">
        <v>1376</v>
      </c>
      <c r="F7" s="107">
        <v>29586</v>
      </c>
      <c r="G7" s="108" t="s">
        <v>14</v>
      </c>
    </row>
    <row r="9" spans="1:7" ht="15" customHeight="1" x14ac:dyDescent="0.25">
      <c r="B9" s="146" t="s">
        <v>136</v>
      </c>
    </row>
    <row r="10" spans="1:7" ht="15" customHeight="1" x14ac:dyDescent="0.25">
      <c r="B10" s="134" t="s">
        <v>220</v>
      </c>
    </row>
  </sheetData>
  <mergeCells count="5">
    <mergeCell ref="G2:G3"/>
    <mergeCell ref="E2:E3"/>
    <mergeCell ref="F2:F3"/>
    <mergeCell ref="C2:D2"/>
    <mergeCell ref="A2:A3"/>
  </mergeCells>
  <phoneticPr fontId="5" type="noConversion"/>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
  <sheetViews>
    <sheetView workbookViewId="0">
      <pane xSplit="1" ySplit="3" topLeftCell="B4" activePane="bottomRight" state="frozen"/>
      <selection pane="topRight" activeCell="B1" sqref="B1"/>
      <selection pane="bottomLeft" activeCell="A3" sqref="A3"/>
      <selection pane="bottomRight" activeCell="A4" sqref="A4"/>
    </sheetView>
  </sheetViews>
  <sheetFormatPr baseColWidth="10" defaultRowHeight="15" x14ac:dyDescent="0.25"/>
  <cols>
    <col min="1" max="1" width="11.42578125" style="70"/>
    <col min="2" max="2" width="15.28515625" style="70" customWidth="1"/>
    <col min="3" max="3" width="39" style="70" customWidth="1"/>
    <col min="4" max="4" width="11.42578125" style="70"/>
    <col min="5" max="5" width="60.28515625" style="70" customWidth="1"/>
    <col min="6" max="16384" width="11.42578125" style="70"/>
  </cols>
  <sheetData>
    <row r="1" spans="1:5" hidden="1" x14ac:dyDescent="0.25">
      <c r="A1" s="70" t="s">
        <v>419</v>
      </c>
      <c r="B1" s="70" t="s">
        <v>450</v>
      </c>
    </row>
    <row r="2" spans="1:5" ht="15" customHeight="1" x14ac:dyDescent="0.25">
      <c r="A2" s="802" t="s">
        <v>1946</v>
      </c>
      <c r="B2" s="139" t="s">
        <v>138</v>
      </c>
      <c r="C2" s="789" t="s">
        <v>126</v>
      </c>
      <c r="D2" s="790" t="s">
        <v>134</v>
      </c>
      <c r="E2" s="801" t="s">
        <v>12</v>
      </c>
    </row>
    <row r="3" spans="1:5" ht="31.5" customHeight="1" x14ac:dyDescent="0.25">
      <c r="A3" s="802"/>
      <c r="B3" s="138" t="s">
        <v>140</v>
      </c>
      <c r="C3" s="789"/>
      <c r="D3" s="790"/>
      <c r="E3" s="801"/>
    </row>
    <row r="4" spans="1:5" x14ac:dyDescent="0.25">
      <c r="A4" s="142">
        <v>38169</v>
      </c>
      <c r="B4" s="143">
        <v>3.0000000000000001E-3</v>
      </c>
      <c r="C4" s="148" t="s">
        <v>1224</v>
      </c>
      <c r="D4" s="147">
        <v>38169</v>
      </c>
      <c r="E4" s="134"/>
    </row>
    <row r="5" spans="1:5" x14ac:dyDescent="0.25">
      <c r="A5" s="113"/>
      <c r="B5" s="143"/>
      <c r="C5" s="144"/>
      <c r="D5" s="107"/>
      <c r="E5" s="128"/>
    </row>
    <row r="6" spans="1:5" x14ac:dyDescent="0.25">
      <c r="A6" s="113"/>
      <c r="B6" s="146" t="s">
        <v>549</v>
      </c>
      <c r="C6" s="145"/>
      <c r="D6" s="127"/>
      <c r="E6" s="108"/>
    </row>
    <row r="7" spans="1:5" x14ac:dyDescent="0.25">
      <c r="A7" s="113"/>
      <c r="B7" s="134" t="s">
        <v>221</v>
      </c>
      <c r="C7" s="144"/>
      <c r="D7" s="107"/>
      <c r="E7" s="108"/>
    </row>
    <row r="9" spans="1:5" x14ac:dyDescent="0.25">
      <c r="B9" s="8" t="s">
        <v>1223</v>
      </c>
    </row>
    <row r="10" spans="1:5" x14ac:dyDescent="0.25">
      <c r="B10" s="114" t="s">
        <v>715</v>
      </c>
    </row>
  </sheetData>
  <mergeCells count="4">
    <mergeCell ref="A2:A3"/>
    <mergeCell ref="C2:C3"/>
    <mergeCell ref="D2:D3"/>
    <mergeCell ref="E2:E3"/>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
  <sheetViews>
    <sheetView workbookViewId="0">
      <pane xSplit="1" ySplit="2" topLeftCell="B3" activePane="bottomRight" state="frozen"/>
      <selection activeCell="A2" sqref="A2"/>
      <selection pane="topRight" activeCell="B2" sqref="B2"/>
      <selection pane="bottomLeft" activeCell="A3" sqref="A3"/>
      <selection pane="bottomRight" activeCell="A3" sqref="A3"/>
    </sheetView>
  </sheetViews>
  <sheetFormatPr baseColWidth="10" defaultRowHeight="15" x14ac:dyDescent="0.25"/>
  <cols>
    <col min="2" max="3" width="28.7109375" customWidth="1"/>
    <col min="4" max="4" width="50.85546875" customWidth="1"/>
    <col min="5" max="5" width="14.7109375" customWidth="1"/>
    <col min="6" max="6" width="46" customWidth="1"/>
  </cols>
  <sheetData>
    <row r="1" spans="1:6" hidden="1" x14ac:dyDescent="0.25">
      <c r="A1" t="s">
        <v>419</v>
      </c>
      <c r="B1" s="331" t="s">
        <v>1174</v>
      </c>
      <c r="C1" s="331" t="s">
        <v>1826</v>
      </c>
    </row>
    <row r="2" spans="1:6" ht="45.75" customHeight="1" x14ac:dyDescent="0.25">
      <c r="A2" s="435" t="s">
        <v>1946</v>
      </c>
      <c r="B2" s="432" t="s">
        <v>1173</v>
      </c>
      <c r="C2" s="432" t="s">
        <v>1175</v>
      </c>
      <c r="D2" s="432" t="s">
        <v>126</v>
      </c>
      <c r="E2" s="433" t="s">
        <v>134</v>
      </c>
      <c r="F2" s="434" t="s">
        <v>12</v>
      </c>
    </row>
    <row r="3" spans="1:6" x14ac:dyDescent="0.25">
      <c r="A3" s="142">
        <v>41365</v>
      </c>
      <c r="B3" s="436">
        <v>3.0000000000000001E-3</v>
      </c>
      <c r="C3" s="438">
        <v>61</v>
      </c>
      <c r="D3" s="148" t="s">
        <v>1705</v>
      </c>
      <c r="E3" s="147">
        <v>41261</v>
      </c>
      <c r="F3" s="360"/>
    </row>
    <row r="5" spans="1:6" x14ac:dyDescent="0.25">
      <c r="B5" s="8" t="s">
        <v>549</v>
      </c>
      <c r="C5" s="8"/>
    </row>
    <row r="6" spans="1:6" x14ac:dyDescent="0.25">
      <c r="B6" t="s">
        <v>1172</v>
      </c>
    </row>
    <row r="8" spans="1:6" x14ac:dyDescent="0.25">
      <c r="B8" s="8" t="s">
        <v>1226</v>
      </c>
    </row>
    <row r="9" spans="1:6" x14ac:dyDescent="0.25">
      <c r="B9" t="s">
        <v>1225</v>
      </c>
    </row>
  </sheetData>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6"/>
  <sheetViews>
    <sheetView workbookViewId="0">
      <pane xSplit="1" ySplit="3" topLeftCell="B4" activePane="bottomRight" state="frozen"/>
      <selection pane="topRight" activeCell="B1" sqref="B1"/>
      <selection pane="bottomLeft" activeCell="A2" sqref="A2"/>
      <selection pane="bottomRight" activeCell="F11" sqref="F11"/>
    </sheetView>
  </sheetViews>
  <sheetFormatPr baseColWidth="10" defaultColWidth="9.140625" defaultRowHeight="15" customHeight="1" x14ac:dyDescent="0.25"/>
  <cols>
    <col min="1" max="1" width="14.140625" style="119" customWidth="1"/>
    <col min="2" max="3" width="15.7109375" style="119" customWidth="1"/>
    <col min="4" max="4" width="39.28515625" style="119" customWidth="1"/>
    <col min="5" max="5" width="14.5703125" style="119" customWidth="1"/>
    <col min="6" max="6" width="77.7109375" style="119" customWidth="1"/>
    <col min="7" max="16384" width="9.140625" style="119"/>
  </cols>
  <sheetData>
    <row r="1" spans="1:6" ht="18" customHeight="1" x14ac:dyDescent="0.25">
      <c r="A1" s="119" t="s">
        <v>419</v>
      </c>
      <c r="B1" s="119" t="s">
        <v>451</v>
      </c>
      <c r="C1" s="119" t="s">
        <v>452</v>
      </c>
    </row>
    <row r="2" spans="1:6" ht="15" customHeight="1" x14ac:dyDescent="0.25">
      <c r="A2" s="789" t="s">
        <v>1946</v>
      </c>
      <c r="B2" s="102" t="s">
        <v>393</v>
      </c>
      <c r="C2" s="102" t="s">
        <v>138</v>
      </c>
      <c r="D2" s="789" t="s">
        <v>126</v>
      </c>
      <c r="E2" s="790" t="s">
        <v>134</v>
      </c>
      <c r="F2" s="801" t="s">
        <v>12</v>
      </c>
    </row>
    <row r="3" spans="1:6" ht="15" customHeight="1" x14ac:dyDescent="0.25">
      <c r="A3" s="789"/>
      <c r="B3" s="138" t="s">
        <v>140</v>
      </c>
      <c r="C3" s="138" t="s">
        <v>140</v>
      </c>
      <c r="D3" s="789"/>
      <c r="E3" s="790"/>
      <c r="F3" s="801"/>
    </row>
    <row r="4" spans="1:6" ht="15" customHeight="1" x14ac:dyDescent="0.25">
      <c r="A4" s="61">
        <v>41640</v>
      </c>
      <c r="B4" s="626"/>
      <c r="C4" s="153">
        <v>5.2499999999999998E-2</v>
      </c>
      <c r="D4" s="117" t="s">
        <v>840</v>
      </c>
      <c r="E4" s="120">
        <v>41639</v>
      </c>
      <c r="F4" s="401"/>
    </row>
    <row r="5" spans="1:6" ht="15" customHeight="1" x14ac:dyDescent="0.25">
      <c r="A5" s="61">
        <v>33270</v>
      </c>
      <c r="B5" s="627"/>
      <c r="C5" s="153">
        <v>5.3999999999999999E-2</v>
      </c>
      <c r="D5" s="133" t="s">
        <v>142</v>
      </c>
      <c r="E5" s="113">
        <v>33262</v>
      </c>
    </row>
    <row r="6" spans="1:6" ht="15" customHeight="1" x14ac:dyDescent="0.25">
      <c r="A6" s="61">
        <v>32874</v>
      </c>
      <c r="B6" s="627"/>
      <c r="C6" s="153">
        <v>7.0000000000000007E-2</v>
      </c>
      <c r="D6" s="133" t="s">
        <v>182</v>
      </c>
      <c r="E6" s="113">
        <v>32876</v>
      </c>
    </row>
    <row r="7" spans="1:6" ht="15" customHeight="1" x14ac:dyDescent="0.25">
      <c r="A7" s="61">
        <v>32509</v>
      </c>
      <c r="B7" s="153">
        <v>4.4999999999999998E-2</v>
      </c>
      <c r="C7" s="153">
        <v>3.5000000000000003E-2</v>
      </c>
      <c r="D7" s="154" t="s">
        <v>631</v>
      </c>
      <c r="E7" s="111">
        <v>32537</v>
      </c>
      <c r="F7" s="119" t="s">
        <v>1233</v>
      </c>
    </row>
    <row r="8" spans="1:6" ht="15" customHeight="1" x14ac:dyDescent="0.25">
      <c r="A8" s="61">
        <v>27120</v>
      </c>
      <c r="B8" s="153">
        <v>0.09</v>
      </c>
      <c r="C8" s="627"/>
      <c r="D8" s="133" t="s">
        <v>183</v>
      </c>
      <c r="E8" s="113">
        <v>27142</v>
      </c>
      <c r="F8" s="114" t="s">
        <v>1234</v>
      </c>
    </row>
    <row r="9" spans="1:6" ht="15" customHeight="1" x14ac:dyDescent="0.25">
      <c r="A9" s="155">
        <v>25781</v>
      </c>
      <c r="B9" s="153">
        <v>0.105</v>
      </c>
      <c r="C9" s="628"/>
      <c r="D9" s="119" t="s">
        <v>150</v>
      </c>
      <c r="E9" s="135">
        <v>25780</v>
      </c>
    </row>
    <row r="10" spans="1:6" ht="15" customHeight="1" x14ac:dyDescent="0.25">
      <c r="A10" s="115">
        <v>24746</v>
      </c>
      <c r="B10" s="153">
        <v>0.115</v>
      </c>
      <c r="C10" s="628"/>
      <c r="D10" s="117" t="s">
        <v>151</v>
      </c>
      <c r="E10" s="120">
        <v>24739</v>
      </c>
    </row>
    <row r="11" spans="1:6" ht="15" customHeight="1" x14ac:dyDescent="0.25">
      <c r="A11" s="155">
        <v>22647</v>
      </c>
      <c r="B11" s="131">
        <v>0.13500000000000001</v>
      </c>
      <c r="C11" s="628"/>
      <c r="D11" s="62" t="s">
        <v>213</v>
      </c>
      <c r="E11" s="91">
        <v>22646</v>
      </c>
    </row>
    <row r="12" spans="1:6" ht="15" customHeight="1" x14ac:dyDescent="0.25">
      <c r="A12" s="155">
        <v>22282</v>
      </c>
      <c r="B12" s="131">
        <v>0.14249999999999999</v>
      </c>
      <c r="C12" s="628"/>
      <c r="D12" s="62" t="s">
        <v>214</v>
      </c>
      <c r="E12" s="91">
        <v>22281</v>
      </c>
    </row>
    <row r="13" spans="1:6" ht="15" customHeight="1" x14ac:dyDescent="0.25">
      <c r="A13" s="155">
        <v>21551</v>
      </c>
      <c r="B13" s="131">
        <v>0.12</v>
      </c>
      <c r="C13" s="628"/>
      <c r="D13" s="117" t="s">
        <v>259</v>
      </c>
      <c r="E13" s="91">
        <v>21550</v>
      </c>
    </row>
    <row r="14" spans="1:6" ht="15" customHeight="1" x14ac:dyDescent="0.25">
      <c r="A14" s="155">
        <v>18902</v>
      </c>
      <c r="B14" s="131">
        <v>0.16750000000000001</v>
      </c>
      <c r="C14" s="628"/>
      <c r="D14" s="62" t="s">
        <v>260</v>
      </c>
      <c r="E14" s="63">
        <v>18898</v>
      </c>
    </row>
    <row r="15" spans="1:6" ht="15" customHeight="1" x14ac:dyDescent="0.25">
      <c r="A15" s="155">
        <v>17807</v>
      </c>
      <c r="B15" s="125">
        <v>0.16</v>
      </c>
      <c r="C15" s="628"/>
      <c r="D15" s="114" t="s">
        <v>275</v>
      </c>
      <c r="E15" s="127">
        <v>17806</v>
      </c>
    </row>
    <row r="16" spans="1:6" ht="15" customHeight="1" x14ac:dyDescent="0.25">
      <c r="A16" s="155">
        <v>17593</v>
      </c>
      <c r="B16" s="125">
        <v>0.14000000000000001</v>
      </c>
      <c r="C16" s="628"/>
      <c r="D16" s="114" t="s">
        <v>1228</v>
      </c>
      <c r="E16" s="127"/>
      <c r="F16" s="737" t="s">
        <v>1231</v>
      </c>
    </row>
    <row r="17" spans="1:6" ht="15" customHeight="1" x14ac:dyDescent="0.25">
      <c r="A17" s="155">
        <v>17441</v>
      </c>
      <c r="B17" s="125">
        <v>0.13</v>
      </c>
      <c r="C17" s="628"/>
      <c r="D17" s="114" t="s">
        <v>262</v>
      </c>
      <c r="E17" s="127">
        <v>17435</v>
      </c>
      <c r="F17" s="114"/>
    </row>
    <row r="18" spans="1:6" ht="15" customHeight="1" x14ac:dyDescent="0.25">
      <c r="A18" s="155">
        <v>17076</v>
      </c>
      <c r="B18" s="125">
        <v>0.125</v>
      </c>
      <c r="C18" s="628"/>
      <c r="D18" s="114" t="s">
        <v>261</v>
      </c>
      <c r="E18" s="127">
        <v>17059</v>
      </c>
      <c r="F18" s="114" t="s">
        <v>1377</v>
      </c>
    </row>
    <row r="19" spans="1:6" ht="15" customHeight="1" x14ac:dyDescent="0.25">
      <c r="A19" s="155">
        <v>16984</v>
      </c>
      <c r="B19" s="125">
        <v>0.12</v>
      </c>
      <c r="C19" s="628"/>
      <c r="D19" s="114" t="s">
        <v>1228</v>
      </c>
      <c r="E19" s="127"/>
      <c r="F19" s="737" t="s">
        <v>1231</v>
      </c>
    </row>
    <row r="21" spans="1:6" ht="15" customHeight="1" x14ac:dyDescent="0.25">
      <c r="B21" s="121" t="s">
        <v>549</v>
      </c>
    </row>
    <row r="22" spans="1:6" ht="15" customHeight="1" x14ac:dyDescent="0.25">
      <c r="B22" s="119" t="s">
        <v>1227</v>
      </c>
    </row>
    <row r="23" spans="1:6" ht="15" customHeight="1" x14ac:dyDescent="0.25">
      <c r="B23" s="119" t="s">
        <v>1961</v>
      </c>
    </row>
    <row r="25" spans="1:6" ht="15" customHeight="1" x14ac:dyDescent="0.25">
      <c r="B25" s="121" t="s">
        <v>1229</v>
      </c>
    </row>
    <row r="26" spans="1:6" ht="15" customHeight="1" x14ac:dyDescent="0.25">
      <c r="B26" s="119" t="s">
        <v>1230</v>
      </c>
    </row>
  </sheetData>
  <mergeCells count="4">
    <mergeCell ref="D2:D3"/>
    <mergeCell ref="E2:E3"/>
    <mergeCell ref="F2:F3"/>
    <mergeCell ref="A2:A3"/>
  </mergeCells>
  <phoneticPr fontId="5" type="noConversion"/>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2"/>
  <sheetViews>
    <sheetView workbookViewId="0">
      <pane xSplit="1" ySplit="2" topLeftCell="C3" activePane="bottomRight" state="frozen"/>
      <selection pane="topRight" activeCell="B1" sqref="B1"/>
      <selection pane="bottomLeft" activeCell="A2" sqref="A2"/>
      <selection pane="bottomRight" activeCell="D3" sqref="D3"/>
    </sheetView>
  </sheetViews>
  <sheetFormatPr baseColWidth="10" defaultColWidth="9.140625" defaultRowHeight="15" customHeight="1" x14ac:dyDescent="0.25"/>
  <cols>
    <col min="1" max="1" width="13.85546875" style="119" customWidth="1"/>
    <col min="2" max="2" width="13.7109375" style="119" customWidth="1"/>
    <col min="3" max="3" width="13.42578125" style="119" customWidth="1"/>
    <col min="4" max="4" width="46.28515625" style="119" customWidth="1"/>
    <col min="5" max="5" width="11.7109375" style="119" customWidth="1"/>
    <col min="6" max="6" width="48.5703125" style="119" customWidth="1"/>
    <col min="7" max="16384" width="9.140625" style="119"/>
  </cols>
  <sheetData>
    <row r="1" spans="1:6" ht="15" hidden="1" customHeight="1" x14ac:dyDescent="0.25">
      <c r="A1" s="119" t="s">
        <v>419</v>
      </c>
      <c r="B1" s="70" t="s">
        <v>9</v>
      </c>
      <c r="C1" s="70" t="s">
        <v>8</v>
      </c>
    </row>
    <row r="2" spans="1:6" ht="36" customHeight="1" x14ac:dyDescent="0.25">
      <c r="A2" s="727" t="s">
        <v>1946</v>
      </c>
      <c r="B2" s="512" t="s">
        <v>1380</v>
      </c>
      <c r="C2" s="512" t="s">
        <v>1381</v>
      </c>
      <c r="D2" s="248" t="s">
        <v>126</v>
      </c>
      <c r="E2" s="512" t="s">
        <v>134</v>
      </c>
      <c r="F2" s="248" t="s">
        <v>12</v>
      </c>
    </row>
    <row r="3" spans="1:6" ht="16.5" customHeight="1" x14ac:dyDescent="0.25">
      <c r="A3" s="61">
        <v>39448</v>
      </c>
      <c r="B3" s="569"/>
      <c r="C3" s="104">
        <v>1.0999999999999999E-2</v>
      </c>
      <c r="D3" s="133" t="s">
        <v>1528</v>
      </c>
      <c r="E3" s="113">
        <v>39809</v>
      </c>
      <c r="F3" s="133" t="s">
        <v>1529</v>
      </c>
    </row>
    <row r="4" spans="1:6" ht="15" customHeight="1" x14ac:dyDescent="0.25">
      <c r="A4" s="61">
        <v>33970</v>
      </c>
      <c r="B4" s="569"/>
      <c r="C4" s="104">
        <v>0.01</v>
      </c>
      <c r="D4" s="133"/>
      <c r="E4" s="555"/>
      <c r="F4" s="738" t="s">
        <v>1962</v>
      </c>
    </row>
    <row r="5" spans="1:6" ht="15" customHeight="1" x14ac:dyDescent="0.25">
      <c r="A5" s="61">
        <v>33604</v>
      </c>
      <c r="B5" s="569"/>
      <c r="C5" s="104">
        <v>1.2E-2</v>
      </c>
      <c r="D5" s="133"/>
      <c r="E5" s="555"/>
      <c r="F5" s="738" t="s">
        <v>1962</v>
      </c>
    </row>
    <row r="6" spans="1:6" ht="15" customHeight="1" x14ac:dyDescent="0.25">
      <c r="A6" s="61">
        <v>33239</v>
      </c>
      <c r="B6" s="569"/>
      <c r="C6" s="104">
        <v>1.3000000000000001E-2</v>
      </c>
      <c r="D6" s="133" t="s">
        <v>1486</v>
      </c>
      <c r="E6" s="113">
        <v>32898</v>
      </c>
      <c r="F6" s="114" t="s">
        <v>561</v>
      </c>
    </row>
    <row r="7" spans="1:6" ht="15" customHeight="1" x14ac:dyDescent="0.25">
      <c r="A7" s="61">
        <v>32509</v>
      </c>
      <c r="B7" s="104">
        <v>1.7000000000000001E-2</v>
      </c>
      <c r="C7" s="569"/>
      <c r="E7" s="555"/>
      <c r="F7" s="738" t="s">
        <v>1962</v>
      </c>
    </row>
    <row r="8" spans="1:6" ht="15" customHeight="1" x14ac:dyDescent="0.25">
      <c r="A8" s="61">
        <v>31413</v>
      </c>
      <c r="B8" s="104">
        <v>1.8000000000000002E-2</v>
      </c>
      <c r="C8" s="569"/>
      <c r="D8" s="133"/>
      <c r="E8" s="555"/>
      <c r="F8" s="738" t="s">
        <v>1962</v>
      </c>
    </row>
    <row r="9" spans="1:6" ht="15" customHeight="1" x14ac:dyDescent="0.25">
      <c r="A9" s="61">
        <v>31048</v>
      </c>
      <c r="B9" s="104">
        <v>1.7000000000000001E-2</v>
      </c>
      <c r="C9" s="569"/>
      <c r="D9" s="133"/>
      <c r="E9" s="555"/>
      <c r="F9" s="738" t="s">
        <v>1962</v>
      </c>
    </row>
    <row r="10" spans="1:6" ht="15" customHeight="1" x14ac:dyDescent="0.25">
      <c r="A10" s="61">
        <v>30682</v>
      </c>
      <c r="B10" s="104">
        <v>1.8000000000000002E-2</v>
      </c>
      <c r="C10" s="569"/>
      <c r="D10" s="133"/>
      <c r="E10" s="555"/>
      <c r="F10" s="738" t="s">
        <v>1962</v>
      </c>
    </row>
    <row r="11" spans="1:6" ht="15" customHeight="1" x14ac:dyDescent="0.25">
      <c r="A11" s="61">
        <v>30317</v>
      </c>
      <c r="B11" s="104">
        <v>1.7000000000000001E-2</v>
      </c>
      <c r="C11" s="569"/>
      <c r="D11" s="133"/>
      <c r="E11" s="555"/>
      <c r="F11" s="738" t="s">
        <v>1962</v>
      </c>
    </row>
    <row r="12" spans="1:6" ht="15" customHeight="1" x14ac:dyDescent="0.25">
      <c r="A12" s="61">
        <v>28856</v>
      </c>
      <c r="B12" s="104">
        <v>1.8000000000000002E-2</v>
      </c>
      <c r="C12" s="569"/>
      <c r="D12" s="133"/>
      <c r="E12" s="555"/>
      <c r="F12" s="738" t="s">
        <v>1962</v>
      </c>
    </row>
    <row r="13" spans="1:6" ht="15" customHeight="1" x14ac:dyDescent="0.25">
      <c r="A13" s="61">
        <v>28126</v>
      </c>
      <c r="B13" s="104">
        <v>1.7000000000000001E-2</v>
      </c>
      <c r="C13" s="569"/>
      <c r="D13" s="133"/>
      <c r="E13" s="555"/>
      <c r="F13" s="738" t="s">
        <v>1962</v>
      </c>
    </row>
    <row r="14" spans="1:6" ht="15" customHeight="1" x14ac:dyDescent="0.25">
      <c r="A14" s="61">
        <v>27760</v>
      </c>
      <c r="B14" s="104">
        <v>1.7000000000000001E-2</v>
      </c>
      <c r="C14" s="569"/>
      <c r="D14" s="133" t="s">
        <v>1487</v>
      </c>
      <c r="E14" s="113">
        <v>28043</v>
      </c>
    </row>
    <row r="15" spans="1:6" ht="15" customHeight="1" x14ac:dyDescent="0.25">
      <c r="B15" s="114"/>
      <c r="C15" s="114"/>
    </row>
    <row r="16" spans="1:6" ht="15" customHeight="1" x14ac:dyDescent="0.25">
      <c r="B16" s="121" t="s">
        <v>1644</v>
      </c>
    </row>
    <row r="17" spans="2:3" ht="15" customHeight="1" x14ac:dyDescent="0.25">
      <c r="B17" s="119" t="s">
        <v>1494</v>
      </c>
    </row>
    <row r="18" spans="2:3" ht="15" customHeight="1" x14ac:dyDescent="0.25">
      <c r="B18" s="112" t="s">
        <v>1488</v>
      </c>
    </row>
    <row r="19" spans="2:3" ht="15" customHeight="1" x14ac:dyDescent="0.25">
      <c r="B19" s="112"/>
    </row>
    <row r="20" spans="2:3" ht="15" customHeight="1" x14ac:dyDescent="0.25">
      <c r="B20" s="112" t="s">
        <v>1493</v>
      </c>
    </row>
    <row r="21" spans="2:3" ht="15" customHeight="1" x14ac:dyDescent="0.25">
      <c r="B21" s="119" t="s">
        <v>1490</v>
      </c>
    </row>
    <row r="22" spans="2:3" ht="15" customHeight="1" x14ac:dyDescent="0.25">
      <c r="B22" s="119" t="s">
        <v>1492</v>
      </c>
    </row>
    <row r="23" spans="2:3" ht="15" customHeight="1" x14ac:dyDescent="0.25">
      <c r="B23" s="119" t="s">
        <v>1491</v>
      </c>
    </row>
    <row r="25" spans="2:3" ht="15" customHeight="1" x14ac:dyDescent="0.25">
      <c r="B25" s="119" t="s">
        <v>1497</v>
      </c>
    </row>
    <row r="26" spans="2:3" ht="15" customHeight="1" x14ac:dyDescent="0.25">
      <c r="B26" s="119" t="s">
        <v>1495</v>
      </c>
    </row>
    <row r="27" spans="2:3" ht="15" customHeight="1" x14ac:dyDescent="0.25">
      <c r="C27" s="119" t="s">
        <v>1498</v>
      </c>
    </row>
    <row r="28" spans="2:3" ht="15" customHeight="1" x14ac:dyDescent="0.25">
      <c r="C28" s="119" t="s">
        <v>1499</v>
      </c>
    </row>
    <row r="29" spans="2:3" ht="15" customHeight="1" x14ac:dyDescent="0.25">
      <c r="C29" s="119" t="s">
        <v>1500</v>
      </c>
    </row>
    <row r="30" spans="2:3" ht="15" customHeight="1" x14ac:dyDescent="0.25">
      <c r="B30" s="119" t="s">
        <v>1489</v>
      </c>
    </row>
    <row r="32" spans="2:3" ht="15" customHeight="1" x14ac:dyDescent="0.25">
      <c r="B32" s="119" t="s">
        <v>1496</v>
      </c>
    </row>
  </sheetData>
  <phoneticPr fontId="5" type="noConversion"/>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5"/>
  <sheetViews>
    <sheetView workbookViewId="0">
      <pane xSplit="1" ySplit="2" topLeftCell="B3" activePane="bottomRight" state="frozen"/>
      <selection pane="topRight" activeCell="B1" sqref="B1"/>
      <selection pane="bottomLeft" activeCell="A5" sqref="A5"/>
      <selection pane="bottomRight" activeCell="A2" sqref="A2"/>
    </sheetView>
  </sheetViews>
  <sheetFormatPr baseColWidth="10" defaultRowHeight="15" x14ac:dyDescent="0.25"/>
  <cols>
    <col min="1" max="1" width="12.7109375" customWidth="1"/>
    <col min="4" max="4" width="12.7109375" customWidth="1"/>
    <col min="5" max="5" width="56" customWidth="1"/>
    <col min="6" max="6" width="25.85546875" customWidth="1"/>
    <col min="7" max="7" width="68.85546875" customWidth="1"/>
  </cols>
  <sheetData>
    <row r="1" spans="1:7" hidden="1" x14ac:dyDescent="0.25">
      <c r="A1" t="s">
        <v>419</v>
      </c>
      <c r="B1" s="27" t="s">
        <v>718</v>
      </c>
      <c r="C1" s="27" t="s">
        <v>1271</v>
      </c>
      <c r="D1" s="27" t="s">
        <v>774</v>
      </c>
    </row>
    <row r="2" spans="1:7" ht="44.25" customHeight="1" x14ac:dyDescent="0.25">
      <c r="A2" s="457" t="s">
        <v>1946</v>
      </c>
      <c r="B2" s="454" t="s">
        <v>1235</v>
      </c>
      <c r="C2" s="454" t="s">
        <v>1029</v>
      </c>
      <c r="D2" s="454" t="s">
        <v>1237</v>
      </c>
      <c r="E2" s="454" t="s">
        <v>126</v>
      </c>
      <c r="F2" s="454" t="s">
        <v>345</v>
      </c>
      <c r="G2" s="454" t="s">
        <v>12</v>
      </c>
    </row>
    <row r="3" spans="1:7" x14ac:dyDescent="0.25">
      <c r="A3" s="475">
        <v>27395</v>
      </c>
      <c r="B3" s="336">
        <v>3.0000000000000001E-3</v>
      </c>
      <c r="C3" s="358">
        <v>3.0000000000000001E-3</v>
      </c>
      <c r="D3" s="344">
        <v>2E-3</v>
      </c>
      <c r="E3" s="350"/>
      <c r="F3" s="41"/>
      <c r="G3" s="349"/>
    </row>
    <row r="5" spans="1:7" x14ac:dyDescent="0.25">
      <c r="B5" s="8" t="s">
        <v>1250</v>
      </c>
    </row>
    <row r="6" spans="1:7" x14ac:dyDescent="0.25">
      <c r="B6" t="s">
        <v>1241</v>
      </c>
    </row>
    <row r="7" spans="1:7" x14ac:dyDescent="0.25">
      <c r="B7" t="s">
        <v>1240</v>
      </c>
    </row>
    <row r="8" spans="1:7" x14ac:dyDescent="0.25">
      <c r="B8" t="s">
        <v>1248</v>
      </c>
    </row>
    <row r="10" spans="1:7" x14ac:dyDescent="0.25">
      <c r="B10" s="8" t="s">
        <v>1247</v>
      </c>
    </row>
    <row r="11" spans="1:7" x14ac:dyDescent="0.25">
      <c r="B11" t="s">
        <v>1242</v>
      </c>
    </row>
    <row r="12" spans="1:7" x14ac:dyDescent="0.25">
      <c r="B12" t="s">
        <v>1243</v>
      </c>
    </row>
    <row r="13" spans="1:7" x14ac:dyDescent="0.25">
      <c r="B13" s="30" t="s">
        <v>1244</v>
      </c>
    </row>
    <row r="15" spans="1:7" x14ac:dyDescent="0.25">
      <c r="B15" s="8" t="s">
        <v>1249</v>
      </c>
    </row>
    <row r="16" spans="1:7" x14ac:dyDescent="0.25">
      <c r="B16" t="s">
        <v>1264</v>
      </c>
    </row>
    <row r="17" spans="2:2" x14ac:dyDescent="0.25">
      <c r="B17" t="s">
        <v>1245</v>
      </c>
    </row>
    <row r="18" spans="2:2" x14ac:dyDescent="0.25">
      <c r="B18" t="s">
        <v>1246</v>
      </c>
    </row>
    <row r="19" spans="2:2" x14ac:dyDescent="0.25">
      <c r="B19" t="s">
        <v>1272</v>
      </c>
    </row>
    <row r="20" spans="2:2" x14ac:dyDescent="0.25">
      <c r="B20" s="30"/>
    </row>
    <row r="25" spans="2:2" x14ac:dyDescent="0.25">
      <c r="B25" s="30"/>
    </row>
  </sheetData>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2"/>
  <sheetViews>
    <sheetView workbookViewId="0">
      <pane xSplit="1" ySplit="5" topLeftCell="B6" activePane="bottomRight" state="frozen"/>
      <selection pane="topRight" activeCell="B1" sqref="B1"/>
      <selection pane="bottomLeft" activeCell="A5" sqref="A5"/>
      <selection pane="bottomRight" sqref="A1:XFD1"/>
    </sheetView>
  </sheetViews>
  <sheetFormatPr baseColWidth="10" defaultRowHeight="15" x14ac:dyDescent="0.25"/>
  <cols>
    <col min="1" max="1" width="12.5703125" customWidth="1"/>
    <col min="11" max="11" width="11.42578125" customWidth="1"/>
    <col min="12" max="12" width="11.7109375" customWidth="1"/>
    <col min="18" max="18" width="21.85546875" customWidth="1"/>
    <col min="19" max="19" width="12" customWidth="1"/>
    <col min="20" max="20" width="37.28515625" customWidth="1"/>
  </cols>
  <sheetData>
    <row r="1" spans="1:20" hidden="1" x14ac:dyDescent="0.25">
      <c r="A1" t="s">
        <v>419</v>
      </c>
      <c r="B1" s="27" t="s">
        <v>719</v>
      </c>
      <c r="C1" s="27" t="s">
        <v>720</v>
      </c>
      <c r="D1" s="27" t="s">
        <v>721</v>
      </c>
      <c r="E1" s="27" t="s">
        <v>722</v>
      </c>
      <c r="F1" s="27" t="s">
        <v>723</v>
      </c>
      <c r="G1" s="27" t="s">
        <v>724</v>
      </c>
      <c r="H1" s="27" t="s">
        <v>725</v>
      </c>
      <c r="I1" s="27" t="s">
        <v>726</v>
      </c>
      <c r="J1" s="27" t="s">
        <v>727</v>
      </c>
      <c r="K1" s="27" t="s">
        <v>728</v>
      </c>
      <c r="L1" s="27" t="s">
        <v>729</v>
      </c>
      <c r="M1" s="27" t="s">
        <v>730</v>
      </c>
      <c r="N1" s="27" t="s">
        <v>731</v>
      </c>
      <c r="O1" s="27" t="s">
        <v>732</v>
      </c>
      <c r="P1" s="27" t="s">
        <v>733</v>
      </c>
      <c r="Q1" s="27" t="s">
        <v>734</v>
      </c>
    </row>
    <row r="2" spans="1:20" ht="31.5" customHeight="1" x14ac:dyDescent="0.25">
      <c r="A2" s="809" t="s">
        <v>1946</v>
      </c>
      <c r="B2" s="806" t="s">
        <v>735</v>
      </c>
      <c r="C2" s="807"/>
      <c r="D2" s="807"/>
      <c r="E2" s="807"/>
      <c r="F2" s="807"/>
      <c r="G2" s="807"/>
      <c r="H2" s="808"/>
      <c r="I2" s="806" t="s">
        <v>736</v>
      </c>
      <c r="J2" s="808"/>
      <c r="K2" s="481" t="s">
        <v>737</v>
      </c>
      <c r="L2" s="478" t="s">
        <v>1251</v>
      </c>
      <c r="M2" s="806" t="s">
        <v>1252</v>
      </c>
      <c r="N2" s="807"/>
      <c r="O2" s="807"/>
      <c r="P2" s="807"/>
      <c r="Q2" s="808"/>
      <c r="R2" s="809" t="s">
        <v>126</v>
      </c>
      <c r="S2" s="809" t="s">
        <v>345</v>
      </c>
      <c r="T2" s="809" t="s">
        <v>12</v>
      </c>
    </row>
    <row r="3" spans="1:20" ht="15" customHeight="1" x14ac:dyDescent="0.25">
      <c r="A3" s="810"/>
      <c r="B3" s="793" t="s">
        <v>138</v>
      </c>
      <c r="C3" s="793"/>
      <c r="D3" s="805" t="s">
        <v>393</v>
      </c>
      <c r="E3" s="790"/>
      <c r="F3" s="790"/>
      <c r="G3" s="790"/>
      <c r="H3" s="812"/>
      <c r="I3" s="805" t="s">
        <v>393</v>
      </c>
      <c r="J3" s="812"/>
      <c r="K3" s="455" t="s">
        <v>393</v>
      </c>
      <c r="L3" s="459" t="s">
        <v>393</v>
      </c>
      <c r="M3" s="805" t="s">
        <v>393</v>
      </c>
      <c r="N3" s="790"/>
      <c r="O3" s="790"/>
      <c r="P3" s="790"/>
      <c r="Q3" s="812"/>
      <c r="R3" s="810"/>
      <c r="S3" s="814"/>
      <c r="T3" s="810"/>
    </row>
    <row r="4" spans="1:20" x14ac:dyDescent="0.25">
      <c r="A4" s="810"/>
      <c r="B4" s="460"/>
      <c r="C4" s="454"/>
      <c r="D4" s="805" t="s">
        <v>1238</v>
      </c>
      <c r="E4" s="790"/>
      <c r="F4" s="790" t="s">
        <v>1236</v>
      </c>
      <c r="G4" s="790"/>
      <c r="H4" s="812" t="s">
        <v>349</v>
      </c>
      <c r="I4" s="460"/>
      <c r="J4" s="459"/>
      <c r="K4" s="455"/>
      <c r="L4" s="459"/>
      <c r="M4" s="805" t="s">
        <v>1238</v>
      </c>
      <c r="N4" s="790"/>
      <c r="O4" s="790" t="s">
        <v>1236</v>
      </c>
      <c r="P4" s="790"/>
      <c r="Q4" s="812" t="s">
        <v>349</v>
      </c>
      <c r="R4" s="810"/>
      <c r="S4" s="814"/>
      <c r="T4" s="810"/>
    </row>
    <row r="5" spans="1:20" ht="45" x14ac:dyDescent="0.25">
      <c r="A5" s="811"/>
      <c r="B5" s="463" t="s">
        <v>739</v>
      </c>
      <c r="C5" s="461" t="s">
        <v>740</v>
      </c>
      <c r="D5" s="463" t="s">
        <v>129</v>
      </c>
      <c r="E5" s="461" t="s">
        <v>130</v>
      </c>
      <c r="F5" s="461" t="s">
        <v>129</v>
      </c>
      <c r="G5" s="461" t="s">
        <v>130</v>
      </c>
      <c r="H5" s="813"/>
      <c r="I5" s="463" t="s">
        <v>140</v>
      </c>
      <c r="J5" s="462" t="s">
        <v>741</v>
      </c>
      <c r="K5" s="456" t="s">
        <v>742</v>
      </c>
      <c r="L5" s="462" t="s">
        <v>140</v>
      </c>
      <c r="M5" s="463" t="s">
        <v>129</v>
      </c>
      <c r="N5" s="461" t="s">
        <v>130</v>
      </c>
      <c r="O5" s="461" t="s">
        <v>129</v>
      </c>
      <c r="P5" s="461" t="s">
        <v>130</v>
      </c>
      <c r="Q5" s="813"/>
      <c r="R5" s="811"/>
      <c r="S5" s="815"/>
      <c r="T5" s="811"/>
    </row>
    <row r="6" spans="1:20" ht="15" customHeight="1" x14ac:dyDescent="0.25">
      <c r="A6" s="475">
        <v>27030</v>
      </c>
      <c r="B6" s="336">
        <v>1.4E-2</v>
      </c>
      <c r="C6" s="336">
        <v>7.0000000000000001E-3</v>
      </c>
      <c r="D6" s="336">
        <v>1.7500000000000002E-2</v>
      </c>
      <c r="E6" s="28">
        <v>1.0500000000000001E-2</v>
      </c>
      <c r="F6" s="336">
        <v>2.8000000000000001E-2</v>
      </c>
      <c r="G6" s="336">
        <v>2.1000000000000001E-2</v>
      </c>
      <c r="H6" s="336">
        <v>7.3200000000000001E-2</v>
      </c>
      <c r="I6" s="336">
        <v>5.0799999999999998E-2</v>
      </c>
      <c r="J6" s="336">
        <v>2.1000000000000001E-2</v>
      </c>
      <c r="K6" s="336">
        <v>3.15E-2</v>
      </c>
      <c r="L6" s="336">
        <v>6.3E-2</v>
      </c>
      <c r="M6" s="629"/>
      <c r="N6" s="629"/>
      <c r="O6" s="629"/>
      <c r="P6" s="629"/>
      <c r="Q6" s="629"/>
      <c r="R6" s="348" t="s">
        <v>744</v>
      </c>
      <c r="S6" s="347">
        <v>27067</v>
      </c>
      <c r="T6" s="349"/>
    </row>
    <row r="7" spans="1:20" ht="15" customHeight="1" x14ac:dyDescent="0.25">
      <c r="A7" s="475">
        <v>26724</v>
      </c>
      <c r="B7" s="336">
        <v>1.4E-2</v>
      </c>
      <c r="C7" s="336">
        <v>7.0000000000000001E-3</v>
      </c>
      <c r="D7" s="336">
        <v>1.7500000000000002E-2</v>
      </c>
      <c r="E7" s="28">
        <v>1.0500000000000001E-2</v>
      </c>
      <c r="F7" s="336">
        <v>2.8000000000000001E-2</v>
      </c>
      <c r="G7" s="336">
        <v>2.1000000000000001E-2</v>
      </c>
      <c r="H7" s="336">
        <v>7.3200000000000001E-2</v>
      </c>
      <c r="I7" s="336">
        <v>4.0300000000000002E-2</v>
      </c>
      <c r="J7" s="336">
        <v>2.1000000000000001E-2</v>
      </c>
      <c r="K7" s="336">
        <v>3.15E-2</v>
      </c>
      <c r="L7" s="336">
        <v>7.3499999999999996E-2</v>
      </c>
      <c r="M7" s="629"/>
      <c r="N7" s="629"/>
      <c r="O7" s="629"/>
      <c r="P7" s="629"/>
      <c r="Q7" s="629"/>
      <c r="R7" s="350" t="s">
        <v>745</v>
      </c>
      <c r="S7" s="41">
        <v>26740</v>
      </c>
      <c r="T7" s="349"/>
    </row>
    <row r="8" spans="1:20" ht="15" customHeight="1" x14ac:dyDescent="0.25">
      <c r="A8" s="475">
        <v>26299</v>
      </c>
      <c r="B8" s="336">
        <v>1.4E-2</v>
      </c>
      <c r="C8" s="336">
        <v>7.0000000000000001E-3</v>
      </c>
      <c r="D8" s="336">
        <v>1.7500000000000002E-2</v>
      </c>
      <c r="E8" s="28">
        <v>1.0500000000000001E-2</v>
      </c>
      <c r="F8" s="336">
        <v>2.8000000000000001E-2</v>
      </c>
      <c r="G8" s="336">
        <v>2.1000000000000001E-2</v>
      </c>
      <c r="H8" s="336">
        <v>7.3200000000000001E-2</v>
      </c>
      <c r="I8" s="336">
        <v>4.0300000000000002E-2</v>
      </c>
      <c r="J8" s="336">
        <v>2.1000000000000001E-2</v>
      </c>
      <c r="K8" s="336">
        <v>2.7300000000000001E-2</v>
      </c>
      <c r="L8" s="336">
        <v>7.3499999999999996E-2</v>
      </c>
      <c r="M8" s="629"/>
      <c r="N8" s="629"/>
      <c r="O8" s="629"/>
      <c r="P8" s="629"/>
      <c r="Q8" s="629"/>
      <c r="R8" s="350" t="s">
        <v>746</v>
      </c>
      <c r="S8" s="351">
        <v>26374</v>
      </c>
      <c r="T8" s="349" t="s">
        <v>1254</v>
      </c>
    </row>
    <row r="9" spans="1:20" ht="15" customHeight="1" x14ac:dyDescent="0.25">
      <c r="A9" s="475">
        <v>25934</v>
      </c>
      <c r="B9" s="336">
        <v>1.4E-2</v>
      </c>
      <c r="C9" s="336">
        <v>7.0000000000000001E-3</v>
      </c>
      <c r="D9" s="336">
        <v>1.7500000000000002E-2</v>
      </c>
      <c r="E9" s="28">
        <v>1.0500000000000001E-2</v>
      </c>
      <c r="F9" s="336">
        <v>2.8000000000000001E-2</v>
      </c>
      <c r="G9" s="336">
        <v>2.1000000000000001E-2</v>
      </c>
      <c r="H9" s="336">
        <v>7.3200000000000001E-2</v>
      </c>
      <c r="I9" s="336">
        <v>4.0300000000000002E-2</v>
      </c>
      <c r="J9" s="336">
        <v>2.1000000000000001E-2</v>
      </c>
      <c r="K9" s="336">
        <v>2.9399999999999999E-2</v>
      </c>
      <c r="L9" s="336">
        <v>7.3499999999999996E-2</v>
      </c>
      <c r="M9" s="629"/>
      <c r="N9" s="629"/>
      <c r="O9" s="629"/>
      <c r="P9" s="629"/>
      <c r="Q9" s="629"/>
      <c r="R9" s="350" t="s">
        <v>747</v>
      </c>
      <c r="S9" s="41">
        <v>25948</v>
      </c>
      <c r="T9" s="349"/>
    </row>
    <row r="10" spans="1:20" ht="15" customHeight="1" x14ac:dyDescent="0.25">
      <c r="A10" s="475">
        <v>25569</v>
      </c>
      <c r="B10" s="336">
        <v>1.4E-2</v>
      </c>
      <c r="C10" s="336">
        <v>7.0000000000000001E-3</v>
      </c>
      <c r="D10" s="336">
        <v>1.7500000000000002E-2</v>
      </c>
      <c r="E10" s="28">
        <v>1.0500000000000001E-2</v>
      </c>
      <c r="F10" s="336">
        <v>2.8000000000000001E-2</v>
      </c>
      <c r="G10" s="336">
        <v>2.1000000000000001E-2</v>
      </c>
      <c r="H10" s="336">
        <v>6.6500000000000004E-2</v>
      </c>
      <c r="I10" s="336">
        <v>3.85E-2</v>
      </c>
      <c r="J10" s="336">
        <v>2.1000000000000001E-2</v>
      </c>
      <c r="K10" s="336">
        <v>2.7300000000000001E-2</v>
      </c>
      <c r="L10" s="336">
        <v>8.0500000000000002E-2</v>
      </c>
      <c r="M10" s="629"/>
      <c r="N10" s="629"/>
      <c r="O10" s="629"/>
      <c r="P10" s="629"/>
      <c r="Q10" s="629"/>
      <c r="R10" s="350" t="s">
        <v>748</v>
      </c>
      <c r="S10" s="41">
        <v>25569</v>
      </c>
      <c r="T10" s="349"/>
    </row>
    <row r="11" spans="1:20" ht="15" customHeight="1" x14ac:dyDescent="0.25">
      <c r="A11" s="475">
        <v>25204</v>
      </c>
      <c r="B11" s="336">
        <v>1.4E-2</v>
      </c>
      <c r="C11" s="336">
        <v>7.0000000000000001E-3</v>
      </c>
      <c r="D11" s="336">
        <v>1.7500000000000002E-2</v>
      </c>
      <c r="E11" s="28">
        <v>1.0500000000000001E-2</v>
      </c>
      <c r="F11" s="336">
        <v>2.8000000000000001E-2</v>
      </c>
      <c r="G11" s="336">
        <v>2.1000000000000001E-2</v>
      </c>
      <c r="H11" s="336">
        <v>6.6500000000000004E-2</v>
      </c>
      <c r="I11" s="336">
        <v>3.85E-2</v>
      </c>
      <c r="J11" s="336">
        <v>2.1000000000000001E-2</v>
      </c>
      <c r="K11" s="336">
        <v>2.5999999999999999E-2</v>
      </c>
      <c r="L11" s="336">
        <v>8.0500000000000002E-2</v>
      </c>
      <c r="M11" s="629"/>
      <c r="N11" s="629"/>
      <c r="O11" s="629"/>
      <c r="P11" s="629"/>
      <c r="Q11" s="629"/>
      <c r="R11" s="350" t="s">
        <v>749</v>
      </c>
      <c r="S11" s="351">
        <v>25204</v>
      </c>
      <c r="T11" s="349"/>
    </row>
    <row r="12" spans="1:20" ht="15" customHeight="1" x14ac:dyDescent="0.25">
      <c r="A12" s="475">
        <v>24746</v>
      </c>
      <c r="B12" s="336">
        <v>1.4E-2</v>
      </c>
      <c r="C12" s="336">
        <v>7.0000000000000001E-3</v>
      </c>
      <c r="D12" s="336">
        <v>1.4500000000000001E-2</v>
      </c>
      <c r="E12" s="28">
        <v>1.4500000000000001E-2</v>
      </c>
      <c r="F12" s="336">
        <v>1.7999999999999999E-2</v>
      </c>
      <c r="G12" s="336">
        <v>1.7999999999999999E-2</v>
      </c>
      <c r="H12" s="336">
        <v>6.0499999999999998E-2</v>
      </c>
      <c r="I12" s="336">
        <v>3.85E-2</v>
      </c>
      <c r="J12" s="336">
        <v>2.1000000000000001E-2</v>
      </c>
      <c r="K12" s="336">
        <v>2.2499999999999999E-2</v>
      </c>
      <c r="L12" s="336">
        <v>8.0500000000000002E-2</v>
      </c>
      <c r="M12" s="629"/>
      <c r="N12" s="629"/>
      <c r="O12" s="629"/>
      <c r="P12" s="629"/>
      <c r="Q12" s="629"/>
      <c r="R12" s="350" t="s">
        <v>750</v>
      </c>
      <c r="S12" s="41">
        <v>24746</v>
      </c>
      <c r="T12" s="349"/>
    </row>
    <row r="13" spans="1:20" ht="15" customHeight="1" x14ac:dyDescent="0.25">
      <c r="A13" s="476">
        <v>24381</v>
      </c>
      <c r="B13" s="629"/>
      <c r="C13" s="629"/>
      <c r="D13" s="629"/>
      <c r="E13" s="629"/>
      <c r="F13" s="629"/>
      <c r="G13" s="629"/>
      <c r="H13" s="629"/>
      <c r="I13" s="629"/>
      <c r="J13" s="629"/>
      <c r="K13" s="352">
        <v>2.1000000000000001E-2</v>
      </c>
      <c r="L13" s="352">
        <v>9.5000000000000001E-2</v>
      </c>
      <c r="M13" s="352">
        <v>4.2000000000000003E-2</v>
      </c>
      <c r="N13" s="352">
        <v>1.4E-2</v>
      </c>
      <c r="O13" s="352">
        <v>4.9000000000000002E-2</v>
      </c>
      <c r="P13" s="352">
        <v>2.1000000000000001E-2</v>
      </c>
      <c r="Q13" s="352">
        <v>0.105</v>
      </c>
      <c r="R13" s="348" t="s">
        <v>751</v>
      </c>
      <c r="S13" s="347">
        <v>24377</v>
      </c>
      <c r="T13" s="349"/>
    </row>
    <row r="14" spans="1:20" ht="15" customHeight="1" x14ac:dyDescent="0.25">
      <c r="A14" s="476">
        <v>22737</v>
      </c>
      <c r="B14" s="629"/>
      <c r="C14" s="629"/>
      <c r="D14" s="629"/>
      <c r="E14" s="629"/>
      <c r="F14" s="629"/>
      <c r="G14" s="629"/>
      <c r="H14" s="629"/>
      <c r="I14" s="629"/>
      <c r="J14" s="629"/>
      <c r="K14" s="352">
        <v>1.7999999999999999E-2</v>
      </c>
      <c r="L14" s="352">
        <v>9.5000000000000001E-2</v>
      </c>
      <c r="M14" s="352">
        <v>4.2000000000000003E-2</v>
      </c>
      <c r="N14" s="352">
        <v>1.4E-2</v>
      </c>
      <c r="O14" s="352">
        <v>4.9000000000000002E-2</v>
      </c>
      <c r="P14" s="352">
        <v>2.1000000000000001E-2</v>
      </c>
      <c r="Q14" s="352">
        <v>9.9500000000000005E-2</v>
      </c>
      <c r="R14" s="350" t="s">
        <v>752</v>
      </c>
      <c r="S14" s="353">
        <v>22700</v>
      </c>
      <c r="T14" s="349"/>
    </row>
    <row r="15" spans="1:20" ht="15" customHeight="1" x14ac:dyDescent="0.25">
      <c r="A15" s="476">
        <v>22282</v>
      </c>
      <c r="B15" s="630"/>
      <c r="C15" s="630"/>
      <c r="D15" s="630"/>
      <c r="E15" s="630"/>
      <c r="F15" s="630"/>
      <c r="G15" s="630"/>
      <c r="H15" s="630"/>
      <c r="I15" s="630"/>
      <c r="J15" s="630"/>
      <c r="K15" s="352">
        <v>1.7999999999999999E-2</v>
      </c>
      <c r="L15" s="352">
        <v>0.1</v>
      </c>
      <c r="M15" s="352">
        <v>4.2000000000000003E-2</v>
      </c>
      <c r="N15" s="352">
        <v>1.4E-2</v>
      </c>
      <c r="O15" s="352">
        <v>4.9000000000000002E-2</v>
      </c>
      <c r="P15" s="352">
        <v>2.1000000000000001E-2</v>
      </c>
      <c r="Q15" s="346">
        <v>9.4500000000000001E-2</v>
      </c>
      <c r="R15" s="350" t="s">
        <v>753</v>
      </c>
      <c r="S15" s="353">
        <v>22314</v>
      </c>
      <c r="T15" s="349"/>
    </row>
    <row r="16" spans="1:20" ht="15" customHeight="1" x14ac:dyDescent="0.25">
      <c r="A16" s="476">
        <v>21916</v>
      </c>
      <c r="B16" s="629"/>
      <c r="C16" s="629"/>
      <c r="D16" s="629"/>
      <c r="E16" s="629"/>
      <c r="F16" s="629"/>
      <c r="G16" s="629"/>
      <c r="H16" s="629"/>
      <c r="I16" s="629"/>
      <c r="J16" s="629"/>
      <c r="K16" s="352">
        <v>1.7999999999999999E-2</v>
      </c>
      <c r="L16" s="352">
        <v>0.1</v>
      </c>
      <c r="M16" s="352">
        <v>4.2000000000000003E-2</v>
      </c>
      <c r="N16" s="352">
        <v>1.4E-2</v>
      </c>
      <c r="O16" s="352">
        <v>4.9000000000000002E-2</v>
      </c>
      <c r="P16" s="352">
        <v>2.1000000000000001E-2</v>
      </c>
      <c r="Q16" s="352">
        <v>8.7499999999999994E-2</v>
      </c>
      <c r="R16" s="350" t="s">
        <v>538</v>
      </c>
      <c r="S16" s="353">
        <v>21955</v>
      </c>
      <c r="T16" s="349"/>
    </row>
    <row r="17" spans="2:19" x14ac:dyDescent="0.25">
      <c r="B17" s="217"/>
      <c r="C17" s="217"/>
      <c r="D17" s="217"/>
      <c r="E17" s="217"/>
      <c r="F17" s="217"/>
      <c r="G17" s="217"/>
      <c r="H17" s="217"/>
      <c r="I17" s="217"/>
      <c r="J17" s="217"/>
      <c r="K17" s="217"/>
      <c r="L17" s="217"/>
      <c r="M17" s="217"/>
      <c r="N17" s="217"/>
      <c r="O17" s="217"/>
      <c r="P17" s="217"/>
      <c r="Q17" s="217"/>
      <c r="R17" s="354"/>
      <c r="S17" s="95"/>
    </row>
    <row r="18" spans="2:19" x14ac:dyDescent="0.25">
      <c r="B18" s="8" t="s">
        <v>1255</v>
      </c>
      <c r="C18" s="70"/>
      <c r="D18" s="70"/>
      <c r="E18" s="70"/>
      <c r="F18" s="70"/>
      <c r="G18" s="70"/>
      <c r="H18" s="70"/>
      <c r="I18" s="70"/>
      <c r="J18" s="70"/>
      <c r="K18" s="70"/>
      <c r="L18" s="70"/>
      <c r="M18" s="70"/>
      <c r="N18" s="70"/>
      <c r="O18" s="70"/>
      <c r="P18" s="70"/>
      <c r="Q18" s="70"/>
      <c r="R18" s="354"/>
      <c r="S18" s="95"/>
    </row>
    <row r="19" spans="2:19" x14ac:dyDescent="0.25">
      <c r="B19" s="245" t="s">
        <v>1256</v>
      </c>
      <c r="C19" s="245"/>
      <c r="D19" s="245"/>
      <c r="E19" s="245"/>
      <c r="F19" s="245"/>
      <c r="G19" s="245"/>
      <c r="H19" s="70"/>
      <c r="I19" s="70"/>
      <c r="J19" s="70"/>
      <c r="K19" s="70"/>
      <c r="L19" s="70"/>
      <c r="M19" s="70"/>
      <c r="N19" s="70"/>
      <c r="O19" s="70"/>
      <c r="P19" s="70"/>
      <c r="Q19" s="70"/>
      <c r="R19" s="400"/>
      <c r="S19" s="95"/>
    </row>
    <row r="20" spans="2:19" x14ac:dyDescent="0.25">
      <c r="B20" s="804"/>
      <c r="C20" s="804"/>
      <c r="D20" s="804"/>
      <c r="E20" s="804"/>
      <c r="F20" s="804"/>
      <c r="G20" s="804"/>
      <c r="H20" s="804"/>
      <c r="I20" s="804"/>
      <c r="J20" s="804"/>
      <c r="K20" s="804"/>
      <c r="L20" s="804"/>
      <c r="M20" s="70"/>
      <c r="N20" s="70"/>
      <c r="O20" s="70"/>
      <c r="P20" s="70"/>
      <c r="Q20" s="70"/>
      <c r="R20" s="400"/>
      <c r="S20" s="95"/>
    </row>
    <row r="21" spans="2:19" x14ac:dyDescent="0.25">
      <c r="B21" s="8" t="s">
        <v>523</v>
      </c>
    </row>
    <row r="22" spans="2:19" x14ac:dyDescent="0.25">
      <c r="B22" t="s">
        <v>1253</v>
      </c>
    </row>
  </sheetData>
  <mergeCells count="18">
    <mergeCell ref="A2:A5"/>
    <mergeCell ref="B2:H2"/>
    <mergeCell ref="I2:J2"/>
    <mergeCell ref="S2:S5"/>
    <mergeCell ref="T2:T5"/>
    <mergeCell ref="B3:C3"/>
    <mergeCell ref="D3:H3"/>
    <mergeCell ref="I3:J3"/>
    <mergeCell ref="B20:L20"/>
    <mergeCell ref="M4:N4"/>
    <mergeCell ref="O4:P4"/>
    <mergeCell ref="M2:Q2"/>
    <mergeCell ref="R2:R5"/>
    <mergeCell ref="Q4:Q5"/>
    <mergeCell ref="D4:E4"/>
    <mergeCell ref="F4:G4"/>
    <mergeCell ref="H4:H5"/>
    <mergeCell ref="M3:Q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V87"/>
  <sheetViews>
    <sheetView topLeftCell="A70" workbookViewId="0">
      <selection activeCell="D84" sqref="D84"/>
    </sheetView>
  </sheetViews>
  <sheetFormatPr baseColWidth="10" defaultRowHeight="15" x14ac:dyDescent="0.25"/>
  <cols>
    <col min="1" max="1" width="7" style="426" customWidth="1"/>
    <col min="2" max="2" width="2.7109375" style="426" customWidth="1"/>
    <col min="3" max="3" width="3.28515625" style="426" customWidth="1"/>
    <col min="4" max="16384" width="11.42578125" style="426"/>
  </cols>
  <sheetData>
    <row r="2" spans="1:18" ht="18.75" x14ac:dyDescent="0.3">
      <c r="B2" s="712" t="s">
        <v>1986</v>
      </c>
    </row>
    <row r="3" spans="1:18" x14ac:dyDescent="0.25">
      <c r="A3" s="426" t="s">
        <v>267</v>
      </c>
    </row>
    <row r="4" spans="1:18" x14ac:dyDescent="0.25">
      <c r="B4" s="771" t="s">
        <v>1931</v>
      </c>
      <c r="C4" s="772"/>
      <c r="D4" s="772"/>
      <c r="E4" s="772"/>
      <c r="F4" s="772"/>
      <c r="G4" s="772"/>
      <c r="H4" s="772"/>
      <c r="I4" s="772"/>
      <c r="J4" s="772"/>
      <c r="K4" s="772"/>
      <c r="L4" s="773"/>
    </row>
    <row r="5" spans="1:18" x14ac:dyDescent="0.25">
      <c r="B5" s="774"/>
      <c r="C5" s="775"/>
      <c r="D5" s="775"/>
      <c r="E5" s="775"/>
      <c r="F5" s="775"/>
      <c r="G5" s="775"/>
      <c r="H5" s="775"/>
      <c r="I5" s="775"/>
      <c r="J5" s="775"/>
      <c r="K5" s="775"/>
      <c r="L5" s="776"/>
    </row>
    <row r="6" spans="1:18" x14ac:dyDescent="0.25">
      <c r="B6" s="774"/>
      <c r="C6" s="775"/>
      <c r="D6" s="775"/>
      <c r="E6" s="775"/>
      <c r="F6" s="775"/>
      <c r="G6" s="775"/>
      <c r="H6" s="775"/>
      <c r="I6" s="775"/>
      <c r="J6" s="775"/>
      <c r="K6" s="775"/>
      <c r="L6" s="776"/>
    </row>
    <row r="7" spans="1:18" x14ac:dyDescent="0.25">
      <c r="B7" s="774"/>
      <c r="C7" s="775"/>
      <c r="D7" s="775"/>
      <c r="E7" s="775"/>
      <c r="F7" s="775"/>
      <c r="G7" s="775"/>
      <c r="H7" s="775"/>
      <c r="I7" s="775"/>
      <c r="J7" s="775"/>
      <c r="K7" s="775"/>
      <c r="L7" s="776"/>
    </row>
    <row r="8" spans="1:18" x14ac:dyDescent="0.25">
      <c r="B8" s="777"/>
      <c r="C8" s="778"/>
      <c r="D8" s="778"/>
      <c r="E8" s="778"/>
      <c r="F8" s="778"/>
      <c r="G8" s="778"/>
      <c r="H8" s="778"/>
      <c r="I8" s="778"/>
      <c r="J8" s="778"/>
      <c r="K8" s="778"/>
      <c r="L8" s="779"/>
    </row>
    <row r="9" spans="1:18" x14ac:dyDescent="0.25">
      <c r="B9" s="713"/>
      <c r="C9" s="713"/>
      <c r="D9" s="713"/>
      <c r="E9" s="713"/>
      <c r="F9" s="713"/>
      <c r="G9" s="713"/>
      <c r="H9" s="713"/>
      <c r="I9" s="713"/>
      <c r="J9" s="713"/>
      <c r="K9" s="713"/>
      <c r="L9" s="713"/>
    </row>
    <row r="10" spans="1:18" x14ac:dyDescent="0.25">
      <c r="B10" s="713"/>
      <c r="C10" s="713"/>
      <c r="D10" s="714" t="s">
        <v>1934</v>
      </c>
      <c r="E10" s="713"/>
      <c r="F10" s="713"/>
      <c r="G10" s="713"/>
      <c r="H10" s="713"/>
      <c r="I10" s="713"/>
      <c r="J10" s="713"/>
      <c r="K10" s="713"/>
      <c r="L10" s="713"/>
    </row>
    <row r="11" spans="1:18" x14ac:dyDescent="0.25">
      <c r="L11" s="718"/>
      <c r="M11" s="718"/>
      <c r="N11" s="718"/>
      <c r="O11" s="718"/>
      <c r="P11" s="718"/>
      <c r="Q11" s="718"/>
      <c r="R11" s="718"/>
    </row>
    <row r="12" spans="1:18" x14ac:dyDescent="0.25">
      <c r="C12" s="426">
        <v>1</v>
      </c>
      <c r="D12" s="715" t="s">
        <v>1854</v>
      </c>
      <c r="K12" s="717"/>
      <c r="L12" s="719" t="s">
        <v>1925</v>
      </c>
      <c r="M12" s="7"/>
      <c r="N12" s="7"/>
      <c r="O12" s="7"/>
      <c r="P12" s="7"/>
      <c r="Q12" s="7"/>
      <c r="R12" s="724"/>
    </row>
    <row r="13" spans="1:18" x14ac:dyDescent="0.25">
      <c r="B13" s="716" t="s">
        <v>1855</v>
      </c>
      <c r="C13" s="715"/>
      <c r="K13" s="717"/>
      <c r="L13" s="7" t="s">
        <v>1967</v>
      </c>
      <c r="M13" s="7"/>
      <c r="N13" s="7"/>
      <c r="O13" s="7"/>
      <c r="P13" s="7"/>
      <c r="Q13" s="7"/>
      <c r="R13" s="720"/>
    </row>
    <row r="14" spans="1:18" x14ac:dyDescent="0.25">
      <c r="C14" s="426">
        <f>C12+1</f>
        <v>2</v>
      </c>
      <c r="D14" s="715" t="s">
        <v>2023</v>
      </c>
      <c r="K14" s="717"/>
      <c r="L14" s="7"/>
      <c r="M14" s="7"/>
      <c r="N14" s="7"/>
      <c r="O14" s="7"/>
      <c r="P14" s="7"/>
      <c r="Q14" s="7"/>
      <c r="R14" s="720"/>
    </row>
    <row r="15" spans="1:18" x14ac:dyDescent="0.25">
      <c r="C15" s="426">
        <v>3</v>
      </c>
      <c r="D15" s="715" t="s">
        <v>2024</v>
      </c>
      <c r="K15" s="717"/>
      <c r="L15" s="719" t="s">
        <v>1927</v>
      </c>
      <c r="M15" s="7"/>
      <c r="N15" s="7"/>
      <c r="O15" s="7"/>
      <c r="P15" s="7"/>
      <c r="Q15" s="7"/>
      <c r="R15" s="720"/>
    </row>
    <row r="16" spans="1:18" x14ac:dyDescent="0.25">
      <c r="C16" s="426">
        <v>4</v>
      </c>
      <c r="D16" s="715" t="s">
        <v>571</v>
      </c>
      <c r="K16" s="717"/>
      <c r="L16" s="7" t="s">
        <v>1926</v>
      </c>
      <c r="M16" s="7"/>
      <c r="N16" s="7"/>
      <c r="O16" s="7"/>
      <c r="P16" s="7"/>
      <c r="Q16" s="7"/>
      <c r="R16" s="720"/>
    </row>
    <row r="17" spans="2:22" x14ac:dyDescent="0.25">
      <c r="D17" s="715" t="s">
        <v>1856</v>
      </c>
      <c r="K17" s="717"/>
      <c r="L17" s="7"/>
      <c r="M17" s="7"/>
      <c r="N17" s="7"/>
      <c r="O17" s="7"/>
      <c r="P17" s="7"/>
      <c r="Q17" s="7"/>
      <c r="R17" s="720"/>
    </row>
    <row r="18" spans="2:22" x14ac:dyDescent="0.25">
      <c r="B18" s="716" t="s">
        <v>1882</v>
      </c>
      <c r="C18" s="715"/>
      <c r="K18" s="717"/>
      <c r="L18" s="7"/>
      <c r="M18" s="7"/>
      <c r="N18" s="7"/>
      <c r="O18" s="7"/>
      <c r="P18" s="7"/>
      <c r="Q18" s="7"/>
      <c r="R18" s="720"/>
    </row>
    <row r="19" spans="2:22" x14ac:dyDescent="0.25">
      <c r="C19" s="426">
        <v>5</v>
      </c>
      <c r="D19" s="715" t="s">
        <v>1858</v>
      </c>
      <c r="K19" s="717"/>
      <c r="L19" s="719" t="s">
        <v>1930</v>
      </c>
      <c r="M19" s="294"/>
      <c r="N19" s="294"/>
      <c r="O19" s="294"/>
      <c r="P19" s="294"/>
      <c r="Q19" s="294"/>
      <c r="R19" s="720"/>
    </row>
    <row r="20" spans="2:22" x14ac:dyDescent="0.25">
      <c r="C20" s="426">
        <v>6</v>
      </c>
      <c r="D20" s="715" t="s">
        <v>1883</v>
      </c>
      <c r="K20" s="717"/>
      <c r="L20" s="721" t="s">
        <v>1928</v>
      </c>
      <c r="M20" s="722"/>
      <c r="N20" s="722"/>
      <c r="O20" s="722"/>
      <c r="P20" s="722"/>
      <c r="Q20" s="722"/>
      <c r="R20" s="723"/>
    </row>
    <row r="21" spans="2:22" x14ac:dyDescent="0.25">
      <c r="C21" s="426">
        <v>7</v>
      </c>
      <c r="D21" s="715" t="s">
        <v>1859</v>
      </c>
    </row>
    <row r="22" spans="2:22" x14ac:dyDescent="0.25">
      <c r="C22" s="426">
        <v>8</v>
      </c>
      <c r="D22" s="715" t="s">
        <v>1860</v>
      </c>
    </row>
    <row r="23" spans="2:22" x14ac:dyDescent="0.25">
      <c r="C23" s="426">
        <v>9</v>
      </c>
      <c r="D23" s="715" t="s">
        <v>1885</v>
      </c>
      <c r="L23" s="775"/>
      <c r="M23" s="775"/>
      <c r="N23" s="775"/>
      <c r="O23" s="775"/>
      <c r="P23" s="775"/>
      <c r="Q23" s="775"/>
      <c r="R23" s="775"/>
      <c r="S23" s="775"/>
      <c r="T23" s="775"/>
      <c r="U23" s="775"/>
      <c r="V23" s="775"/>
    </row>
    <row r="24" spans="2:22" x14ac:dyDescent="0.25">
      <c r="C24" s="426">
        <v>10</v>
      </c>
      <c r="D24" s="715" t="s">
        <v>1995</v>
      </c>
      <c r="L24" s="775"/>
      <c r="M24" s="775"/>
      <c r="N24" s="775"/>
      <c r="O24" s="775"/>
      <c r="P24" s="775"/>
      <c r="Q24" s="775"/>
      <c r="R24" s="775"/>
      <c r="S24" s="775"/>
      <c r="T24" s="775"/>
      <c r="U24" s="775"/>
      <c r="V24" s="775"/>
    </row>
    <row r="25" spans="2:22" x14ac:dyDescent="0.25">
      <c r="C25" s="426">
        <v>11</v>
      </c>
      <c r="D25" s="715" t="s">
        <v>1861</v>
      </c>
      <c r="L25" s="775"/>
      <c r="M25" s="775"/>
      <c r="N25" s="775"/>
      <c r="O25" s="775"/>
      <c r="P25" s="775"/>
      <c r="Q25" s="775"/>
      <c r="R25" s="775"/>
      <c r="S25" s="775"/>
      <c r="T25" s="775"/>
      <c r="U25" s="775"/>
      <c r="V25" s="775"/>
    </row>
    <row r="26" spans="2:22" x14ac:dyDescent="0.25">
      <c r="C26" s="426">
        <v>12</v>
      </c>
      <c r="D26" s="715" t="s">
        <v>1862</v>
      </c>
      <c r="L26" s="775"/>
      <c r="M26" s="775"/>
      <c r="N26" s="775"/>
      <c r="O26" s="775"/>
      <c r="P26" s="775"/>
      <c r="Q26" s="775"/>
      <c r="R26" s="775"/>
      <c r="S26" s="775"/>
      <c r="T26" s="775"/>
      <c r="U26" s="775"/>
      <c r="V26" s="775"/>
    </row>
    <row r="27" spans="2:22" x14ac:dyDescent="0.25">
      <c r="C27" s="426">
        <v>13</v>
      </c>
      <c r="D27" s="715" t="s">
        <v>1884</v>
      </c>
      <c r="L27" s="775"/>
      <c r="M27" s="775"/>
      <c r="N27" s="775"/>
      <c r="O27" s="775"/>
      <c r="P27" s="775"/>
      <c r="Q27" s="775"/>
      <c r="R27" s="775"/>
      <c r="S27" s="775"/>
      <c r="T27" s="775"/>
      <c r="U27" s="775"/>
      <c r="V27" s="775"/>
    </row>
    <row r="28" spans="2:22" x14ac:dyDescent="0.25">
      <c r="C28" s="426">
        <v>14</v>
      </c>
      <c r="D28" s="715" t="s">
        <v>1886</v>
      </c>
      <c r="L28" s="674"/>
      <c r="M28" s="674"/>
      <c r="N28" s="674"/>
      <c r="O28" s="674"/>
      <c r="P28" s="674"/>
      <c r="Q28" s="674"/>
      <c r="R28" s="674"/>
      <c r="S28" s="674"/>
      <c r="T28" s="674"/>
      <c r="U28" s="674"/>
      <c r="V28" s="674"/>
    </row>
    <row r="29" spans="2:22" x14ac:dyDescent="0.25">
      <c r="C29" s="426">
        <v>15</v>
      </c>
      <c r="D29" s="715" t="s">
        <v>1863</v>
      </c>
      <c r="L29" s="674"/>
      <c r="M29" s="674"/>
      <c r="N29" s="674"/>
      <c r="O29" s="674"/>
      <c r="P29" s="674"/>
      <c r="Q29" s="674"/>
      <c r="R29" s="674"/>
      <c r="S29" s="674"/>
      <c r="T29" s="674"/>
      <c r="U29" s="674"/>
      <c r="V29" s="674"/>
    </row>
    <row r="30" spans="2:22" x14ac:dyDescent="0.25">
      <c r="C30" s="426">
        <v>16</v>
      </c>
      <c r="D30" s="715" t="s">
        <v>1864</v>
      </c>
    </row>
    <row r="31" spans="2:22" x14ac:dyDescent="0.25">
      <c r="C31" s="426">
        <v>17</v>
      </c>
      <c r="D31" s="715" t="s">
        <v>1865</v>
      </c>
    </row>
    <row r="32" spans="2:22" x14ac:dyDescent="0.25">
      <c r="C32" s="426">
        <v>18</v>
      </c>
      <c r="D32" s="715" t="s">
        <v>1866</v>
      </c>
    </row>
    <row r="33" spans="2:4" x14ac:dyDescent="0.25">
      <c r="B33" s="716" t="s">
        <v>1867</v>
      </c>
      <c r="C33" s="715"/>
    </row>
    <row r="34" spans="2:4" x14ac:dyDescent="0.25">
      <c r="C34" s="426">
        <v>19</v>
      </c>
      <c r="D34" s="715" t="s">
        <v>1869</v>
      </c>
    </row>
    <row r="35" spans="2:4" x14ac:dyDescent="0.25">
      <c r="C35" s="426">
        <v>20</v>
      </c>
      <c r="D35" s="715" t="s">
        <v>1870</v>
      </c>
    </row>
    <row r="36" spans="2:4" x14ac:dyDescent="0.25">
      <c r="C36" s="426">
        <v>21</v>
      </c>
      <c r="D36" s="715" t="s">
        <v>1994</v>
      </c>
    </row>
    <row r="37" spans="2:4" x14ac:dyDescent="0.25">
      <c r="B37" s="716" t="s">
        <v>1871</v>
      </c>
      <c r="C37" s="715"/>
    </row>
    <row r="38" spans="2:4" x14ac:dyDescent="0.25">
      <c r="C38" s="426">
        <v>22</v>
      </c>
      <c r="D38" s="715" t="s">
        <v>1872</v>
      </c>
    </row>
    <row r="39" spans="2:4" x14ac:dyDescent="0.25">
      <c r="C39" s="426">
        <v>23</v>
      </c>
      <c r="D39" s="715" t="s">
        <v>1873</v>
      </c>
    </row>
    <row r="40" spans="2:4" x14ac:dyDescent="0.25">
      <c r="C40" s="426">
        <v>24</v>
      </c>
      <c r="D40" s="715" t="s">
        <v>1993</v>
      </c>
    </row>
    <row r="41" spans="2:4" x14ac:dyDescent="0.25">
      <c r="C41" s="426">
        <v>25</v>
      </c>
      <c r="D41" s="715" t="s">
        <v>1874</v>
      </c>
    </row>
    <row r="42" spans="2:4" x14ac:dyDescent="0.25">
      <c r="C42" s="426">
        <v>26</v>
      </c>
      <c r="D42" s="715" t="s">
        <v>1875</v>
      </c>
    </row>
    <row r="43" spans="2:4" x14ac:dyDescent="0.25">
      <c r="C43" s="426">
        <v>27</v>
      </c>
      <c r="D43" s="715" t="s">
        <v>1876</v>
      </c>
    </row>
    <row r="44" spans="2:4" x14ac:dyDescent="0.25">
      <c r="C44" s="426">
        <v>28</v>
      </c>
      <c r="D44" s="715" t="s">
        <v>1877</v>
      </c>
    </row>
    <row r="45" spans="2:4" x14ac:dyDescent="0.25">
      <c r="C45" s="426">
        <v>29</v>
      </c>
      <c r="D45" s="715" t="s">
        <v>1878</v>
      </c>
    </row>
    <row r="46" spans="2:4" x14ac:dyDescent="0.25">
      <c r="B46" s="716" t="s">
        <v>1881</v>
      </c>
      <c r="C46" s="715"/>
      <c r="D46" s="715"/>
    </row>
    <row r="47" spans="2:4" x14ac:dyDescent="0.25">
      <c r="B47" s="716"/>
      <c r="C47" s="426">
        <v>30</v>
      </c>
      <c r="D47" s="715" t="s">
        <v>1880</v>
      </c>
    </row>
    <row r="48" spans="2:4" x14ac:dyDescent="0.25">
      <c r="C48" s="426">
        <v>31</v>
      </c>
      <c r="D48" s="715" t="s">
        <v>1887</v>
      </c>
    </row>
    <row r="49" spans="2:4" x14ac:dyDescent="0.25">
      <c r="C49" s="426">
        <v>32</v>
      </c>
      <c r="D49" s="715" t="s">
        <v>1892</v>
      </c>
    </row>
    <row r="50" spans="2:4" x14ac:dyDescent="0.25">
      <c r="C50" s="426">
        <v>33</v>
      </c>
      <c r="D50" s="715" t="s">
        <v>1890</v>
      </c>
    </row>
    <row r="51" spans="2:4" x14ac:dyDescent="0.25">
      <c r="C51" s="426">
        <v>34</v>
      </c>
      <c r="D51" s="715" t="s">
        <v>1889</v>
      </c>
    </row>
    <row r="52" spans="2:4" x14ac:dyDescent="0.25">
      <c r="C52" s="426">
        <v>35</v>
      </c>
      <c r="D52" s="715" t="s">
        <v>1891</v>
      </c>
    </row>
    <row r="53" spans="2:4" x14ac:dyDescent="0.25">
      <c r="C53" s="426">
        <v>36</v>
      </c>
      <c r="D53" s="715" t="s">
        <v>1932</v>
      </c>
    </row>
    <row r="54" spans="2:4" x14ac:dyDescent="0.25">
      <c r="C54" s="426">
        <v>37</v>
      </c>
      <c r="D54" s="715" t="s">
        <v>1933</v>
      </c>
    </row>
    <row r="55" spans="2:4" x14ac:dyDescent="0.25">
      <c r="C55" s="426">
        <v>38</v>
      </c>
      <c r="D55" s="715" t="s">
        <v>1893</v>
      </c>
    </row>
    <row r="56" spans="2:4" x14ac:dyDescent="0.25">
      <c r="B56" s="716" t="s">
        <v>1894</v>
      </c>
      <c r="C56" s="715"/>
    </row>
    <row r="57" spans="2:4" x14ac:dyDescent="0.25">
      <c r="B57" s="716"/>
      <c r="C57" s="426">
        <v>39</v>
      </c>
      <c r="D57" s="715" t="s">
        <v>1895</v>
      </c>
    </row>
    <row r="58" spans="2:4" x14ac:dyDescent="0.25">
      <c r="C58" s="426">
        <v>40</v>
      </c>
      <c r="D58" s="715" t="s">
        <v>1996</v>
      </c>
    </row>
    <row r="59" spans="2:4" x14ac:dyDescent="0.25">
      <c r="C59" s="426">
        <v>41</v>
      </c>
      <c r="D59" s="715" t="s">
        <v>1896</v>
      </c>
    </row>
    <row r="60" spans="2:4" x14ac:dyDescent="0.25">
      <c r="C60" s="426">
        <v>42</v>
      </c>
      <c r="D60" s="715" t="s">
        <v>1897</v>
      </c>
    </row>
    <row r="61" spans="2:4" x14ac:dyDescent="0.25">
      <c r="C61" s="426">
        <v>43</v>
      </c>
      <c r="D61" s="715" t="s">
        <v>1911</v>
      </c>
    </row>
    <row r="62" spans="2:4" x14ac:dyDescent="0.25">
      <c r="C62" s="426">
        <v>44</v>
      </c>
      <c r="D62" s="715" t="s">
        <v>1898</v>
      </c>
    </row>
    <row r="63" spans="2:4" x14ac:dyDescent="0.25">
      <c r="C63" s="426">
        <v>45</v>
      </c>
      <c r="D63" s="715" t="s">
        <v>1899</v>
      </c>
    </row>
    <row r="64" spans="2:4" x14ac:dyDescent="0.25">
      <c r="C64" s="426">
        <v>46</v>
      </c>
      <c r="D64" s="715" t="s">
        <v>1900</v>
      </c>
    </row>
    <row r="65" spans="2:5" x14ac:dyDescent="0.25">
      <c r="B65" s="716" t="s">
        <v>1901</v>
      </c>
      <c r="D65" s="715"/>
    </row>
    <row r="66" spans="2:5" x14ac:dyDescent="0.25">
      <c r="C66" s="426">
        <v>47</v>
      </c>
      <c r="D66" s="715" t="s">
        <v>1997</v>
      </c>
    </row>
    <row r="67" spans="2:5" x14ac:dyDescent="0.25">
      <c r="C67" s="426">
        <v>48</v>
      </c>
      <c r="D67" s="715" t="s">
        <v>1903</v>
      </c>
    </row>
    <row r="68" spans="2:5" x14ac:dyDescent="0.25">
      <c r="C68" s="426">
        <v>49</v>
      </c>
      <c r="D68" s="715" t="s">
        <v>1904</v>
      </c>
    </row>
    <row r="69" spans="2:5" x14ac:dyDescent="0.25">
      <c r="C69" s="426">
        <v>50</v>
      </c>
      <c r="D69" s="715" t="s">
        <v>1905</v>
      </c>
    </row>
    <row r="70" spans="2:5" x14ac:dyDescent="0.25">
      <c r="B70" s="716" t="s">
        <v>1918</v>
      </c>
      <c r="C70" s="716"/>
      <c r="D70" s="716"/>
      <c r="E70" s="716"/>
    </row>
    <row r="71" spans="2:5" x14ac:dyDescent="0.25">
      <c r="C71" s="426">
        <v>51</v>
      </c>
      <c r="D71" s="715" t="s">
        <v>1908</v>
      </c>
    </row>
    <row r="72" spans="2:5" x14ac:dyDescent="0.25">
      <c r="C72" s="426">
        <v>52</v>
      </c>
      <c r="D72" s="715" t="s">
        <v>1906</v>
      </c>
    </row>
    <row r="73" spans="2:5" x14ac:dyDescent="0.25">
      <c r="C73" s="426">
        <v>53</v>
      </c>
      <c r="D73" s="715" t="s">
        <v>1907</v>
      </c>
    </row>
    <row r="74" spans="2:5" x14ac:dyDescent="0.25">
      <c r="C74" s="426">
        <v>54</v>
      </c>
      <c r="D74" s="715" t="s">
        <v>1909</v>
      </c>
    </row>
    <row r="75" spans="2:5" x14ac:dyDescent="0.25">
      <c r="C75" s="426">
        <v>55</v>
      </c>
      <c r="D75" s="715" t="s">
        <v>1910</v>
      </c>
    </row>
    <row r="76" spans="2:5" x14ac:dyDescent="0.25">
      <c r="C76" s="426">
        <v>56</v>
      </c>
      <c r="D76" s="715" t="s">
        <v>1912</v>
      </c>
    </row>
    <row r="77" spans="2:5" x14ac:dyDescent="0.25">
      <c r="B77" s="716" t="s">
        <v>1919</v>
      </c>
      <c r="C77" s="716"/>
      <c r="D77" s="716"/>
    </row>
    <row r="78" spans="2:5" x14ac:dyDescent="0.25">
      <c r="C78" s="426">
        <v>57</v>
      </c>
      <c r="D78" s="715" t="s">
        <v>1913</v>
      </c>
    </row>
    <row r="79" spans="2:5" x14ac:dyDescent="0.25">
      <c r="C79" s="426">
        <v>58</v>
      </c>
      <c r="D79" s="715" t="s">
        <v>1914</v>
      </c>
    </row>
    <row r="80" spans="2:5" x14ac:dyDescent="0.25">
      <c r="C80" s="426">
        <v>59</v>
      </c>
      <c r="D80" s="715" t="s">
        <v>1915</v>
      </c>
    </row>
    <row r="81" spans="2:4" x14ac:dyDescent="0.25">
      <c r="C81" s="426">
        <v>60</v>
      </c>
      <c r="D81" s="715" t="s">
        <v>1916</v>
      </c>
    </row>
    <row r="82" spans="2:4" x14ac:dyDescent="0.25">
      <c r="C82" s="426">
        <v>61</v>
      </c>
      <c r="D82" s="715" t="s">
        <v>1917</v>
      </c>
    </row>
    <row r="83" spans="2:4" x14ac:dyDescent="0.25">
      <c r="B83" s="716" t="s">
        <v>1920</v>
      </c>
      <c r="C83" s="715"/>
    </row>
    <row r="84" spans="2:4" x14ac:dyDescent="0.25">
      <c r="B84" s="716"/>
      <c r="C84" s="426">
        <v>62</v>
      </c>
      <c r="D84" s="715" t="s">
        <v>1923</v>
      </c>
    </row>
    <row r="85" spans="2:4" x14ac:dyDescent="0.25">
      <c r="C85" s="426">
        <v>63</v>
      </c>
      <c r="D85" s="715" t="s">
        <v>1921</v>
      </c>
    </row>
    <row r="86" spans="2:4" x14ac:dyDescent="0.25">
      <c r="B86" s="716"/>
      <c r="C86" s="426">
        <v>64</v>
      </c>
      <c r="D86" s="715" t="s">
        <v>1924</v>
      </c>
    </row>
    <row r="87" spans="2:4" x14ac:dyDescent="0.25">
      <c r="C87" s="426">
        <v>65</v>
      </c>
      <c r="D87" s="715" t="s">
        <v>1922</v>
      </c>
    </row>
  </sheetData>
  <mergeCells count="2">
    <mergeCell ref="B4:L8"/>
    <mergeCell ref="L23:V27"/>
  </mergeCells>
  <hyperlinks>
    <hyperlink ref="D12" location="PSS!A1" display="1. Plafond mensuel de la Sécurité Sociale (1976-2011)"/>
    <hyperlink ref="D14" location="'CSG-1'!A1" display="CSG et CRDS sur les revenus d'activité"/>
    <hyperlink ref="D19" location="SS!A1" display="Cotisations sécurité sociale (1930-1966)"/>
    <hyperlink ref="D20" location="MMID!A1" display="Cotisation maladie, maternité, invalidité, décès MMID"/>
    <hyperlink ref="D23" location="CNAV!A1" display="Cotisation assurance retraite CNAV"/>
    <hyperlink ref="D22" location="'MMID-AM'!A1" display="Cotisation maladie supplémentaire en Alsave et Moselle MMID-AM (1967-2011)"/>
    <hyperlink ref="D24" location="VEUVAGE!A1" display="Cotisation assurance veuvage VEUVAGE"/>
    <hyperlink ref="D25" location="CSA!A1" display="Contributions SS solidarité autonomie (CSA)"/>
    <hyperlink ref="D27" location="FAMILLE!A1" display="Cotisation branche famille"/>
    <hyperlink ref="D34" location="CHOMAGE!A1" display="Cotisation assurance chômage"/>
    <hyperlink ref="D35" location="AGS!A1" display="Cotisations de contribution au régime de garantie des salaires (AGS)"/>
    <hyperlink ref="D38" location="ARRCO!A1" display="Cotisations retraites des non-cadres (ARRCO)"/>
    <hyperlink ref="D39" location="AGIRC!A1" display="Cotisations retraites des cadres (AGIRC)"/>
    <hyperlink ref="D42" location="APEC!A1" display="Cotisations pour l'Association pour l'emploi des cadres (APEC)"/>
    <hyperlink ref="D44" location="CET!A1" display="Cotisations retraite exceptionnelle et temporaire (CET)"/>
    <hyperlink ref="D59" location="CONSTRUCTION!A1" display="Cotisations effort à la construction"/>
    <hyperlink ref="D60" location="FNAL!A1" display="Cotisations pour le Fonds national d'aide au logement (FNAL)"/>
    <hyperlink ref="D61" location="FORMATION!A1" display="Cotisation pour la formation professionnelle"/>
    <hyperlink ref="D62" location="APPRENTISSAGE!A1" display="Taxe d'apprentissage"/>
    <hyperlink ref="D45" location="DECES_CADRES!A1" display="Cotisation décès cadres"/>
    <hyperlink ref="D66" location="PREVOYANCE!A1" display="Cotisation prévoyance"/>
    <hyperlink ref="D58" location="TAXSAL!A1" display="Taxe sur les salaires"/>
    <hyperlink ref="D50" location="RP!A1" display="Retenues pour pension des fonctionnaires"/>
    <hyperlink ref="D55" location="FDS!A1" display="Cotisations au Fonds de solidarité (FDS)"/>
    <hyperlink ref="D52" location="RAFP!A1" display="Cotisations au Régime additionnel de la fonction publique (RAFP)"/>
    <hyperlink ref="D54" location="IRCANTEC!A1" display="Cotisations à la Retraite complémentaire des agents non titulaires de la Fonction publique et des élus locaux (IRCANTEC)"/>
    <hyperlink ref="D53" location="CNRACL!A1" display="Cotisations à la Caisse nationale de retraite des agents des collectivités locales (CNRACL)"/>
    <hyperlink ref="D49" location="'MMID-CL'!A1" display="Cotisations maladie - Fonction publique hospitalière et Collectivités locales"/>
    <hyperlink ref="D48" location="'MMID-Etat'!A1" display="Cotisations maladie - Fonction publique d'Etat"/>
    <hyperlink ref="D15" location="'CSG-2'!A1" display="CSG et CRDS sur les revenus de remplacement"/>
    <hyperlink ref="D16" location="CRDS!A1" display="CRDS"/>
    <hyperlink ref="D47" location="'ASSIETTE PU'!A1" display="Assiettes des cotisations/contributions"/>
    <hyperlink ref="D63" location="VT!A1" display="Versement transport (VT)"/>
    <hyperlink ref="D31" location="'RED-M'!A1" display="Cotisations SS des professions médicales à temps partiel (1961-1974)"/>
    <hyperlink ref="D32" location="'RED-J'!A1" display="Cotisations SS des journalistes pigistes (1964-1974)"/>
    <hyperlink ref="D30" location="'RED-A'!A1" display="Cotisations SS des artistes du spectacle (1960-1974)"/>
    <hyperlink ref="D87" location="CICE!A1" display="Crédit d'impot sur la compétitivité et l'emploi (CICE)"/>
    <hyperlink ref="D72" location="'RET-AC'!A1" display="Cotisation SS branche vieillesse, Artisans-Commerçants"/>
    <hyperlink ref="D73" location="'RET-COMP-AC'!A1" display="Cotisation retraite complémentaire, Artisans-Commerçants"/>
    <hyperlink ref="D76" location="'FAMILLE-IND'!A1" display="Cotisation SS prestations familiales, employeurs et travailleurs indépendants"/>
    <hyperlink ref="D82" location="'AUTO-ENTREPRENEUR'!A1" display="Régime des auto-entrepreneurs"/>
    <hyperlink ref="D41" location="GMP!A1" display="Cotisations pour la Garantie Minimale de Points (GMP) - cadres"/>
    <hyperlink ref="D67" location="'FORFAIT SOCIAL'!A1" display="Forfait social"/>
    <hyperlink ref="D68" location="'RETRAITES CHAPEAU'!A1" display="Contribution spéciale de l'employeur sur les régimes de retraites supplémentaires à prestations définies"/>
    <hyperlink ref="D26" location="CASA!A1" display="Contribution SS additionnelle solidarité autonomie (CASA)"/>
    <hyperlink ref="D29" location="'ABAT-RED'!A1" display="Abattement de cotisations SS pour les artistes, médecins et journalistes (1975-2014)"/>
    <hyperlink ref="D86" location="AUBRYII!L1C1" display="Allègement de cotisations sociales des lois Aubry II (2000-2003)"/>
    <hyperlink ref="D84" location="ALLEG_GEN!L1C1" display="Allègement généralisé de cotisations sociales (1993-2003)"/>
    <hyperlink ref="D43" location="APEC_F!A1" display="Cotisation forfaitaire pour l'Association pour l'emploi des cadres (1975-2010)"/>
    <hyperlink ref="D57" location="VFS!A1" display="Versement forfaitaire sur les salaires (1949-1967)"/>
    <hyperlink ref="D51" location="'RET-Etat'!A1" display="Cotisations retraites de l'Etat-employeur"/>
    <hyperlink ref="D69" location="'CONT SUR OPTIONS'!A1" display="Contributions sur options et actions attribuées gratuitement"/>
    <hyperlink ref="D85" location="AUBRYI!A1" display="Aides incitatives à la RTT (Aubry I)"/>
    <hyperlink ref="D10" location="Abréviations!A1" display="Abréviations utilisées"/>
    <hyperlink ref="D74" location="'DECES-AC'!A1" display="Cotisation SS invalidité-décès, Artisans-Commerçants"/>
    <hyperlink ref="D75" location="'FORMATION-AC'!A1" display="Participation à la formation professionnelle continue, Artisans-Commerçants"/>
    <hyperlink ref="D28" location="ACCIDENTS!A1" display="Cotisations accidents du travail-maladies professionnelles (AT-MP), taux bureaux"/>
    <hyperlink ref="D36" location="ASF!A1" display="Contributions to the financial structure ASF"/>
    <hyperlink ref="D40" location="AGFF!A1" display="Contributions to the financial structure AGFF "/>
  </hyperlinks>
  <pageMargins left="0.7" right="0.7" top="0.75" bottom="0.75" header="0.3" footer="0.3"/>
  <pageSetup paperSize="9" orientation="portrait"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1"/>
  <sheetViews>
    <sheetView workbookViewId="0">
      <pane xSplit="1" ySplit="5" topLeftCell="B6" activePane="bottomRight" state="frozen"/>
      <selection pane="topRight" activeCell="B1" sqref="B1"/>
      <selection pane="bottomLeft" activeCell="A5" sqref="A5"/>
      <selection pane="bottomRight" sqref="A1:XFD1"/>
    </sheetView>
  </sheetViews>
  <sheetFormatPr baseColWidth="10" defaultRowHeight="15" x14ac:dyDescent="0.25"/>
  <cols>
    <col min="1" max="1" width="12.140625" customWidth="1"/>
    <col min="10" max="10" width="12.140625" customWidth="1"/>
    <col min="13" max="13" width="21" customWidth="1"/>
    <col min="19" max="19" width="23.7109375" customWidth="1"/>
    <col min="21" max="21" width="35.7109375" customWidth="1"/>
  </cols>
  <sheetData>
    <row r="1" spans="1:21" hidden="1" x14ac:dyDescent="0.25">
      <c r="A1" t="s">
        <v>419</v>
      </c>
      <c r="B1" s="27" t="s">
        <v>754</v>
      </c>
      <c r="C1" s="27" t="s">
        <v>755</v>
      </c>
      <c r="D1" s="27" t="s">
        <v>756</v>
      </c>
      <c r="E1" s="27" t="s">
        <v>757</v>
      </c>
      <c r="F1" s="27" t="s">
        <v>758</v>
      </c>
      <c r="G1" s="27" t="s">
        <v>759</v>
      </c>
      <c r="H1" s="27" t="s">
        <v>760</v>
      </c>
      <c r="I1" s="27" t="s">
        <v>761</v>
      </c>
      <c r="J1" s="27" t="s">
        <v>762</v>
      </c>
      <c r="K1" s="27" t="s">
        <v>1263</v>
      </c>
      <c r="L1" s="27" t="s">
        <v>763</v>
      </c>
      <c r="M1" s="27" t="s">
        <v>764</v>
      </c>
      <c r="N1" s="27" t="s">
        <v>765</v>
      </c>
      <c r="O1" s="27" t="s">
        <v>766</v>
      </c>
      <c r="P1" s="27" t="s">
        <v>767</v>
      </c>
      <c r="Q1" s="27" t="s">
        <v>768</v>
      </c>
      <c r="R1" s="27" t="s">
        <v>769</v>
      </c>
    </row>
    <row r="2" spans="1:21" ht="15" customHeight="1" x14ac:dyDescent="0.25">
      <c r="A2" s="809" t="s">
        <v>1946</v>
      </c>
      <c r="B2" s="806" t="s">
        <v>735</v>
      </c>
      <c r="C2" s="807"/>
      <c r="D2" s="807"/>
      <c r="E2" s="807"/>
      <c r="F2" s="807"/>
      <c r="G2" s="807"/>
      <c r="H2" s="808"/>
      <c r="I2" s="806" t="s">
        <v>736</v>
      </c>
      <c r="J2" s="807"/>
      <c r="K2" s="808"/>
      <c r="L2" s="477" t="s">
        <v>1260</v>
      </c>
      <c r="M2" s="480" t="s">
        <v>1251</v>
      </c>
      <c r="N2" s="806" t="s">
        <v>1257</v>
      </c>
      <c r="O2" s="807"/>
      <c r="P2" s="807"/>
      <c r="Q2" s="807"/>
      <c r="R2" s="808"/>
      <c r="S2" s="817" t="s">
        <v>126</v>
      </c>
      <c r="T2" s="816" t="s">
        <v>345</v>
      </c>
      <c r="U2" s="816" t="s">
        <v>12</v>
      </c>
    </row>
    <row r="3" spans="1:21" ht="15" customHeight="1" x14ac:dyDescent="0.25">
      <c r="A3" s="810"/>
      <c r="B3" s="817" t="s">
        <v>738</v>
      </c>
      <c r="C3" s="816"/>
      <c r="D3" s="816" t="s">
        <v>393</v>
      </c>
      <c r="E3" s="816"/>
      <c r="F3" s="816" t="s">
        <v>393</v>
      </c>
      <c r="G3" s="816"/>
      <c r="H3" s="598" t="s">
        <v>393</v>
      </c>
      <c r="I3" s="597" t="s">
        <v>393</v>
      </c>
      <c r="J3" s="816" t="s">
        <v>393</v>
      </c>
      <c r="K3" s="820"/>
      <c r="L3" s="458" t="s">
        <v>393</v>
      </c>
      <c r="M3" s="598" t="s">
        <v>393</v>
      </c>
      <c r="N3" s="817" t="s">
        <v>393</v>
      </c>
      <c r="O3" s="816"/>
      <c r="P3" s="816" t="s">
        <v>393</v>
      </c>
      <c r="Q3" s="816"/>
      <c r="R3" s="598" t="s">
        <v>393</v>
      </c>
      <c r="S3" s="805"/>
      <c r="T3" s="790"/>
      <c r="U3" s="790"/>
    </row>
    <row r="4" spans="1:21" ht="37.5" customHeight="1" x14ac:dyDescent="0.25">
      <c r="A4" s="810"/>
      <c r="B4" s="805" t="s">
        <v>738</v>
      </c>
      <c r="C4" s="790"/>
      <c r="D4" s="790" t="s">
        <v>1238</v>
      </c>
      <c r="E4" s="790"/>
      <c r="F4" s="790" t="s">
        <v>1754</v>
      </c>
      <c r="G4" s="790"/>
      <c r="H4" s="812" t="s">
        <v>771</v>
      </c>
      <c r="I4" s="460" t="s">
        <v>771</v>
      </c>
      <c r="J4" s="790" t="s">
        <v>1755</v>
      </c>
      <c r="K4" s="812"/>
      <c r="L4" s="598"/>
      <c r="M4" s="459"/>
      <c r="N4" s="805" t="s">
        <v>1756</v>
      </c>
      <c r="O4" s="790"/>
      <c r="P4" s="790" t="s">
        <v>1751</v>
      </c>
      <c r="Q4" s="790"/>
      <c r="R4" s="812" t="s">
        <v>1750</v>
      </c>
      <c r="S4" s="805"/>
      <c r="T4" s="790"/>
      <c r="U4" s="790"/>
    </row>
    <row r="5" spans="1:21" ht="30" x14ac:dyDescent="0.25">
      <c r="A5" s="811"/>
      <c r="B5" s="463" t="s">
        <v>771</v>
      </c>
      <c r="C5" s="461" t="s">
        <v>740</v>
      </c>
      <c r="D5" s="461" t="s">
        <v>129</v>
      </c>
      <c r="E5" s="461" t="s">
        <v>130</v>
      </c>
      <c r="F5" s="461" t="s">
        <v>129</v>
      </c>
      <c r="G5" s="461" t="s">
        <v>130</v>
      </c>
      <c r="H5" s="813"/>
      <c r="I5" s="463"/>
      <c r="J5" s="461" t="s">
        <v>129</v>
      </c>
      <c r="K5" s="462" t="s">
        <v>130</v>
      </c>
      <c r="L5" s="462" t="s">
        <v>771</v>
      </c>
      <c r="M5" s="462" t="s">
        <v>1749</v>
      </c>
      <c r="N5" s="463" t="s">
        <v>129</v>
      </c>
      <c r="O5" s="461" t="s">
        <v>130</v>
      </c>
      <c r="P5" s="461" t="s">
        <v>129</v>
      </c>
      <c r="Q5" s="461" t="s">
        <v>130</v>
      </c>
      <c r="R5" s="813"/>
      <c r="S5" s="818"/>
      <c r="T5" s="819"/>
      <c r="U5" s="790"/>
    </row>
    <row r="6" spans="1:21" ht="15" customHeight="1" x14ac:dyDescent="0.25">
      <c r="A6" s="475">
        <v>27030</v>
      </c>
      <c r="B6" s="352">
        <v>1.4E-2</v>
      </c>
      <c r="C6" s="352">
        <v>7.0000000000000001E-3</v>
      </c>
      <c r="D6" s="352">
        <v>1.7500000000000002E-2</v>
      </c>
      <c r="E6" s="352">
        <v>1.0500000000000001E-2</v>
      </c>
      <c r="F6" s="352">
        <v>2.8000000000000001E-2</v>
      </c>
      <c r="G6" s="352">
        <v>2.1000000000000001E-2</v>
      </c>
      <c r="H6" s="352">
        <v>7.3200000000000001E-2</v>
      </c>
      <c r="I6" s="352">
        <v>5.0799999999999998E-2</v>
      </c>
      <c r="J6" s="352">
        <v>2.1000000000000001E-2</v>
      </c>
      <c r="K6" s="352">
        <v>0</v>
      </c>
      <c r="L6" s="358">
        <v>1.47E-2</v>
      </c>
      <c r="M6" s="358">
        <v>6.3E-2</v>
      </c>
      <c r="N6" s="633"/>
      <c r="O6" s="633"/>
      <c r="P6" s="633"/>
      <c r="Q6" s="631"/>
      <c r="R6" s="631"/>
      <c r="S6" s="361" t="s">
        <v>744</v>
      </c>
      <c r="T6" s="347">
        <v>27067</v>
      </c>
    </row>
    <row r="7" spans="1:21" ht="15" customHeight="1" x14ac:dyDescent="0.25">
      <c r="A7" s="475">
        <v>26665</v>
      </c>
      <c r="B7" s="352">
        <v>1.4E-2</v>
      </c>
      <c r="C7" s="352">
        <v>7.0000000000000001E-3</v>
      </c>
      <c r="D7" s="352">
        <v>1.7500000000000002E-2</v>
      </c>
      <c r="E7" s="352">
        <v>1.0500000000000001E-2</v>
      </c>
      <c r="F7" s="352">
        <v>2.8000000000000001E-2</v>
      </c>
      <c r="G7" s="352">
        <v>2.1000000000000001E-2</v>
      </c>
      <c r="H7" s="352">
        <v>7.3200000000000001E-2</v>
      </c>
      <c r="I7" s="352">
        <v>4.0300000000000002E-2</v>
      </c>
      <c r="J7" s="352">
        <v>2.1000000000000001E-2</v>
      </c>
      <c r="K7" s="352">
        <v>0</v>
      </c>
      <c r="L7" s="358">
        <v>1.47E-2</v>
      </c>
      <c r="M7" s="358">
        <v>7.3499999999999996E-2</v>
      </c>
      <c r="N7" s="633"/>
      <c r="O7" s="633"/>
      <c r="P7" s="633"/>
      <c r="Q7" s="631"/>
      <c r="R7" s="631"/>
      <c r="S7" s="592" t="s">
        <v>745</v>
      </c>
      <c r="T7" s="359">
        <v>26740</v>
      </c>
    </row>
    <row r="8" spans="1:21" ht="15" customHeight="1" x14ac:dyDescent="0.25">
      <c r="A8" s="475">
        <v>26299</v>
      </c>
      <c r="B8" s="352">
        <v>1.4E-2</v>
      </c>
      <c r="C8" s="352">
        <v>7.0000000000000001E-3</v>
      </c>
      <c r="D8" s="352">
        <v>1.7500000000000002E-2</v>
      </c>
      <c r="E8" s="352">
        <v>1.0500000000000001E-2</v>
      </c>
      <c r="F8" s="352">
        <v>2.8000000000000001E-2</v>
      </c>
      <c r="G8" s="352">
        <v>2.1000000000000001E-2</v>
      </c>
      <c r="H8" s="352">
        <v>7.3200000000000001E-2</v>
      </c>
      <c r="I8" s="352">
        <v>4.0300000000000002E-2</v>
      </c>
      <c r="J8" s="352">
        <v>2.1000000000000001E-2</v>
      </c>
      <c r="K8" s="352">
        <v>0</v>
      </c>
      <c r="L8" s="358">
        <v>1.0800000000000001E-2</v>
      </c>
      <c r="M8" s="358">
        <v>7.3499999999999996E-2</v>
      </c>
      <c r="N8" s="633"/>
      <c r="O8" s="633"/>
      <c r="P8" s="633"/>
      <c r="Q8" s="631"/>
      <c r="R8" s="631"/>
      <c r="S8" s="592" t="s">
        <v>746</v>
      </c>
      <c r="T8" s="359">
        <v>26374</v>
      </c>
    </row>
    <row r="9" spans="1:21" ht="15" customHeight="1" x14ac:dyDescent="0.25">
      <c r="A9" s="475">
        <v>25934</v>
      </c>
      <c r="B9" s="352">
        <v>1.4E-2</v>
      </c>
      <c r="C9" s="352">
        <v>7.0000000000000001E-3</v>
      </c>
      <c r="D9" s="352">
        <v>1.7500000000000002E-2</v>
      </c>
      <c r="E9" s="352">
        <v>1.0500000000000001E-2</v>
      </c>
      <c r="F9" s="352">
        <v>2.8000000000000001E-2</v>
      </c>
      <c r="G9" s="352">
        <v>2.1000000000000001E-2</v>
      </c>
      <c r="H9" s="352">
        <v>7.3200000000000001E-2</v>
      </c>
      <c r="I9" s="352">
        <v>4.0300000000000002E-2</v>
      </c>
      <c r="J9" s="352">
        <v>2.1000000000000001E-2</v>
      </c>
      <c r="K9" s="352">
        <v>0</v>
      </c>
      <c r="L9" s="358">
        <v>1.54E-2</v>
      </c>
      <c r="M9" s="358">
        <v>7.3499999999999996E-2</v>
      </c>
      <c r="N9" s="633"/>
      <c r="O9" s="633"/>
      <c r="P9" s="633"/>
      <c r="Q9" s="631"/>
      <c r="R9" s="631"/>
      <c r="S9" s="592" t="s">
        <v>747</v>
      </c>
      <c r="T9" s="41">
        <v>25948</v>
      </c>
    </row>
    <row r="10" spans="1:21" ht="15" customHeight="1" x14ac:dyDescent="0.25">
      <c r="A10" s="475">
        <v>25569</v>
      </c>
      <c r="B10" s="352">
        <v>1.4E-2</v>
      </c>
      <c r="C10" s="352">
        <v>7.0000000000000001E-3</v>
      </c>
      <c r="D10" s="352">
        <v>1.7500000000000002E-2</v>
      </c>
      <c r="E10" s="352">
        <v>1.0500000000000001E-2</v>
      </c>
      <c r="F10" s="352">
        <v>2.8000000000000001E-2</v>
      </c>
      <c r="G10" s="352">
        <v>2.1000000000000001E-2</v>
      </c>
      <c r="H10" s="352">
        <v>6.6500000000000004E-2</v>
      </c>
      <c r="I10" s="352">
        <v>3.85E-2</v>
      </c>
      <c r="J10" s="352">
        <v>2.1000000000000001E-2</v>
      </c>
      <c r="K10" s="352">
        <v>0</v>
      </c>
      <c r="L10" s="358">
        <v>1.61E-2</v>
      </c>
      <c r="M10" s="358">
        <v>8.0500000000000002E-2</v>
      </c>
      <c r="N10" s="633"/>
      <c r="O10" s="633"/>
      <c r="P10" s="633"/>
      <c r="Q10" s="631"/>
      <c r="R10" s="631"/>
      <c r="S10" s="592" t="s">
        <v>748</v>
      </c>
      <c r="T10" s="359">
        <v>25569</v>
      </c>
    </row>
    <row r="11" spans="1:21" ht="15" customHeight="1" x14ac:dyDescent="0.25">
      <c r="A11" s="475">
        <v>25204</v>
      </c>
      <c r="B11" s="352">
        <v>1.4E-2</v>
      </c>
      <c r="C11" s="352">
        <v>7.0000000000000001E-3</v>
      </c>
      <c r="D11" s="352">
        <v>1.7500000000000002E-2</v>
      </c>
      <c r="E11" s="352">
        <v>1.0500000000000001E-2</v>
      </c>
      <c r="F11" s="352">
        <v>2.8000000000000001E-2</v>
      </c>
      <c r="G11" s="352">
        <v>2.1000000000000001E-2</v>
      </c>
      <c r="H11" s="352">
        <v>6.6500000000000004E-2</v>
      </c>
      <c r="I11" s="352">
        <v>3.85E-2</v>
      </c>
      <c r="J11" s="352">
        <v>2.1000000000000001E-2</v>
      </c>
      <c r="K11" s="352">
        <v>0</v>
      </c>
      <c r="L11" s="358">
        <v>1.7000000000000001E-2</v>
      </c>
      <c r="M11" s="358">
        <v>8.0500000000000002E-2</v>
      </c>
      <c r="N11" s="633"/>
      <c r="O11" s="633"/>
      <c r="P11" s="633"/>
      <c r="Q11" s="631"/>
      <c r="R11" s="631"/>
      <c r="S11" s="592" t="s">
        <v>749</v>
      </c>
      <c r="T11" s="359">
        <v>25204</v>
      </c>
    </row>
    <row r="12" spans="1:21" ht="15" customHeight="1" x14ac:dyDescent="0.25">
      <c r="A12" s="475">
        <v>24746</v>
      </c>
      <c r="B12" s="352">
        <v>1.4E-2</v>
      </c>
      <c r="C12" s="352">
        <v>7.0000000000000001E-3</v>
      </c>
      <c r="D12" s="352">
        <v>1.4500000000000001E-2</v>
      </c>
      <c r="E12" s="352">
        <v>1.4500000000000001E-2</v>
      </c>
      <c r="F12" s="352">
        <v>1.7999999999999999E-2</v>
      </c>
      <c r="G12" s="352">
        <v>1.7999999999999999E-2</v>
      </c>
      <c r="H12" s="352">
        <v>6.0499999999999998E-2</v>
      </c>
      <c r="I12" s="352">
        <v>3.85E-2</v>
      </c>
      <c r="J12" s="352">
        <v>2.1000000000000001E-2</v>
      </c>
      <c r="K12" s="352">
        <v>0</v>
      </c>
      <c r="L12" s="358">
        <v>1.7999999999999999E-2</v>
      </c>
      <c r="M12" s="358">
        <v>8.0500000000000002E-2</v>
      </c>
      <c r="N12" s="633"/>
      <c r="O12" s="633"/>
      <c r="P12" s="633"/>
      <c r="Q12" s="631"/>
      <c r="R12" s="631"/>
      <c r="S12" s="350" t="s">
        <v>750</v>
      </c>
      <c r="T12" s="41">
        <v>24746</v>
      </c>
      <c r="U12" t="s">
        <v>1262</v>
      </c>
    </row>
    <row r="13" spans="1:21" ht="15" customHeight="1" x14ac:dyDescent="0.25">
      <c r="A13" s="476">
        <v>24381</v>
      </c>
      <c r="B13" s="631"/>
      <c r="C13" s="631"/>
      <c r="D13" s="601"/>
      <c r="E13" s="601"/>
      <c r="F13" s="601"/>
      <c r="G13" s="601"/>
      <c r="H13" s="601"/>
      <c r="I13" s="631"/>
      <c r="J13" s="631"/>
      <c r="K13" s="631"/>
      <c r="L13" s="358">
        <v>1.7999999999999999E-2</v>
      </c>
      <c r="M13" s="358">
        <v>9.5000000000000001E-2</v>
      </c>
      <c r="N13" s="362">
        <v>1.4E-2</v>
      </c>
      <c r="O13" s="358">
        <v>4.2000000000000003E-2</v>
      </c>
      <c r="P13" s="362">
        <v>4.9000000000000002E-2</v>
      </c>
      <c r="Q13" s="362">
        <v>2.1000000000000001E-2</v>
      </c>
      <c r="R13" s="358">
        <v>0.105</v>
      </c>
      <c r="S13" s="361" t="s">
        <v>751</v>
      </c>
      <c r="T13" s="347">
        <v>24377</v>
      </c>
    </row>
    <row r="14" spans="1:21" ht="15" customHeight="1" x14ac:dyDescent="0.25">
      <c r="A14" s="476">
        <v>22737</v>
      </c>
      <c r="B14" s="632"/>
      <c r="C14" s="632"/>
      <c r="D14" s="632"/>
      <c r="E14" s="632"/>
      <c r="F14" s="632"/>
      <c r="G14" s="632"/>
      <c r="H14" s="632"/>
      <c r="I14" s="632"/>
      <c r="J14" s="632"/>
      <c r="K14" s="632"/>
      <c r="L14" s="362">
        <v>1.7999999999999999E-2</v>
      </c>
      <c r="M14" s="362">
        <v>9.5000000000000001E-2</v>
      </c>
      <c r="N14" s="362">
        <v>1.4E-2</v>
      </c>
      <c r="O14" s="362">
        <v>4.2000000000000003E-2</v>
      </c>
      <c r="P14" s="362">
        <v>4.9000000000000002E-2</v>
      </c>
      <c r="Q14" s="362">
        <v>2.1000000000000001E-2</v>
      </c>
      <c r="R14" s="362">
        <v>9.9500000000000005E-2</v>
      </c>
      <c r="S14" s="464" t="s">
        <v>772</v>
      </c>
      <c r="T14" s="359">
        <v>22723</v>
      </c>
    </row>
    <row r="15" spans="1:21" ht="15" customHeight="1" x14ac:dyDescent="0.25">
      <c r="A15" s="476">
        <v>22402</v>
      </c>
      <c r="B15" s="632"/>
      <c r="C15" s="632"/>
      <c r="D15" s="632"/>
      <c r="E15" s="632"/>
      <c r="F15" s="632"/>
      <c r="G15" s="632"/>
      <c r="H15" s="632"/>
      <c r="I15" s="632"/>
      <c r="J15" s="632"/>
      <c r="K15" s="632"/>
      <c r="L15" s="362">
        <v>1.7999999999999999E-2</v>
      </c>
      <c r="M15" s="365">
        <v>0.1</v>
      </c>
      <c r="N15" s="362">
        <v>1.4E-2</v>
      </c>
      <c r="O15" s="362">
        <v>4.2000000000000003E-2</v>
      </c>
      <c r="P15" s="362">
        <v>4.9000000000000002E-2</v>
      </c>
      <c r="Q15" s="362">
        <v>2.1000000000000001E-2</v>
      </c>
      <c r="R15" s="362">
        <v>9.4500000000000001E-2</v>
      </c>
      <c r="S15" s="464" t="s">
        <v>773</v>
      </c>
      <c r="T15" s="359">
        <v>22421</v>
      </c>
    </row>
    <row r="16" spans="1:21" x14ac:dyDescent="0.25">
      <c r="A16" s="70"/>
      <c r="B16" s="245"/>
      <c r="C16" s="245"/>
      <c r="I16" s="245"/>
      <c r="J16" s="245"/>
      <c r="K16" s="245"/>
    </row>
    <row r="17" spans="1:16" x14ac:dyDescent="0.25">
      <c r="A17" s="70"/>
      <c r="B17" s="451" t="s">
        <v>1255</v>
      </c>
      <c r="C17" s="245"/>
      <c r="I17" s="245"/>
      <c r="J17" s="245"/>
      <c r="K17" s="245"/>
    </row>
    <row r="18" spans="1:16" x14ac:dyDescent="0.25">
      <c r="A18" s="70"/>
      <c r="B18" s="245" t="s">
        <v>1258</v>
      </c>
      <c r="C18" s="244"/>
      <c r="I18" s="244"/>
      <c r="J18" s="244"/>
      <c r="K18" s="244"/>
      <c r="N18" s="30"/>
      <c r="O18" s="30"/>
      <c r="P18" s="30"/>
    </row>
    <row r="19" spans="1:16" x14ac:dyDescent="0.25">
      <c r="B19" t="s">
        <v>1259</v>
      </c>
    </row>
    <row r="31" spans="1:16" x14ac:dyDescent="0.25">
      <c r="K31" s="308"/>
    </row>
  </sheetData>
  <mergeCells count="21">
    <mergeCell ref="A2:A5"/>
    <mergeCell ref="B2:H2"/>
    <mergeCell ref="I2:K2"/>
    <mergeCell ref="J4:K4"/>
    <mergeCell ref="N2:R2"/>
    <mergeCell ref="B4:C4"/>
    <mergeCell ref="B3:C3"/>
    <mergeCell ref="D3:E3"/>
    <mergeCell ref="F3:G3"/>
    <mergeCell ref="J3:K3"/>
    <mergeCell ref="N3:O3"/>
    <mergeCell ref="P3:Q3"/>
    <mergeCell ref="D4:E4"/>
    <mergeCell ref="F4:G4"/>
    <mergeCell ref="H4:H5"/>
    <mergeCell ref="N4:O4"/>
    <mergeCell ref="U2:U5"/>
    <mergeCell ref="P4:Q4"/>
    <mergeCell ref="R4:R5"/>
    <mergeCell ref="S2:S5"/>
    <mergeCell ref="T2:T5"/>
  </mergeCells>
  <pageMargins left="0.7" right="0.7" top="0.75" bottom="0.75" header="0.3" footer="0.3"/>
  <pageSetup paperSize="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3"/>
  <sheetViews>
    <sheetView workbookViewId="0">
      <pane xSplit="1" ySplit="5" topLeftCell="Q6" activePane="bottomRight" state="frozen"/>
      <selection pane="topRight" activeCell="B1" sqref="B1"/>
      <selection pane="bottomLeft" activeCell="A5" sqref="A5"/>
      <selection pane="bottomRight" activeCell="V24" sqref="V24"/>
    </sheetView>
  </sheetViews>
  <sheetFormatPr baseColWidth="10" defaultRowHeight="15" x14ac:dyDescent="0.25"/>
  <cols>
    <col min="1" max="1" width="13.28515625" customWidth="1"/>
    <col min="10" max="10" width="10.140625" customWidth="1"/>
    <col min="15" max="15" width="13.42578125" customWidth="1"/>
    <col min="21" max="21" width="21.85546875" customWidth="1"/>
    <col min="22" max="22" width="14.42578125" customWidth="1"/>
  </cols>
  <sheetData>
    <row r="1" spans="1:23" hidden="1" x14ac:dyDescent="0.25">
      <c r="A1" t="s">
        <v>419</v>
      </c>
      <c r="B1" s="27" t="s">
        <v>775</v>
      </c>
      <c r="C1" s="27" t="s">
        <v>776</v>
      </c>
      <c r="D1" s="27" t="s">
        <v>777</v>
      </c>
      <c r="E1" s="27" t="s">
        <v>778</v>
      </c>
      <c r="F1" s="27" t="s">
        <v>779</v>
      </c>
      <c r="G1" s="27" t="s">
        <v>780</v>
      </c>
      <c r="H1" s="27" t="s">
        <v>781</v>
      </c>
      <c r="I1" s="27" t="s">
        <v>782</v>
      </c>
      <c r="J1" s="27" t="s">
        <v>783</v>
      </c>
      <c r="K1" s="27" t="s">
        <v>784</v>
      </c>
      <c r="L1" s="27" t="s">
        <v>785</v>
      </c>
      <c r="M1" s="27" t="s">
        <v>786</v>
      </c>
      <c r="N1" s="27" t="s">
        <v>787</v>
      </c>
      <c r="O1" s="27" t="s">
        <v>788</v>
      </c>
      <c r="P1" s="27" t="s">
        <v>789</v>
      </c>
      <c r="Q1" s="27" t="s">
        <v>790</v>
      </c>
      <c r="R1" s="27" t="s">
        <v>791</v>
      </c>
      <c r="S1" s="27" t="s">
        <v>792</v>
      </c>
      <c r="T1" s="27" t="s">
        <v>793</v>
      </c>
    </row>
    <row r="2" spans="1:23" ht="28.5" customHeight="1" x14ac:dyDescent="0.25">
      <c r="A2" s="809" t="s">
        <v>1946</v>
      </c>
      <c r="B2" s="806" t="s">
        <v>735</v>
      </c>
      <c r="C2" s="807"/>
      <c r="D2" s="807"/>
      <c r="E2" s="807"/>
      <c r="F2" s="807"/>
      <c r="G2" s="807"/>
      <c r="H2" s="808"/>
      <c r="I2" s="806" t="s">
        <v>736</v>
      </c>
      <c r="J2" s="807"/>
      <c r="K2" s="806" t="s">
        <v>770</v>
      </c>
      <c r="L2" s="807"/>
      <c r="M2" s="807"/>
      <c r="N2" s="808"/>
      <c r="O2" s="477" t="s">
        <v>1251</v>
      </c>
      <c r="P2" s="806" t="s">
        <v>1252</v>
      </c>
      <c r="Q2" s="807"/>
      <c r="R2" s="807"/>
      <c r="S2" s="807"/>
      <c r="T2" s="808"/>
      <c r="U2" s="809" t="s">
        <v>126</v>
      </c>
      <c r="V2" s="809" t="s">
        <v>345</v>
      </c>
      <c r="W2" s="809" t="s">
        <v>12</v>
      </c>
    </row>
    <row r="3" spans="1:23" ht="45" x14ac:dyDescent="0.25">
      <c r="A3" s="810"/>
      <c r="B3" s="805" t="s">
        <v>738</v>
      </c>
      <c r="C3" s="790"/>
      <c r="D3" s="816" t="s">
        <v>393</v>
      </c>
      <c r="E3" s="816"/>
      <c r="F3" s="816"/>
      <c r="G3" s="816"/>
      <c r="H3" s="816"/>
      <c r="I3" s="805" t="s">
        <v>393</v>
      </c>
      <c r="J3" s="790"/>
      <c r="K3" s="460" t="s">
        <v>743</v>
      </c>
      <c r="L3" s="454" t="s">
        <v>794</v>
      </c>
      <c r="M3" s="454" t="s">
        <v>743</v>
      </c>
      <c r="N3" s="459" t="s">
        <v>794</v>
      </c>
      <c r="O3" s="459" t="s">
        <v>393</v>
      </c>
      <c r="P3" s="816" t="s">
        <v>393</v>
      </c>
      <c r="Q3" s="816"/>
      <c r="R3" s="816"/>
      <c r="S3" s="816"/>
      <c r="T3" s="816"/>
      <c r="U3" s="810"/>
      <c r="V3" s="810"/>
      <c r="W3" s="810"/>
    </row>
    <row r="4" spans="1:23" x14ac:dyDescent="0.25">
      <c r="A4" s="810"/>
      <c r="B4" s="460"/>
      <c r="C4" s="454"/>
      <c r="D4" s="790" t="s">
        <v>1238</v>
      </c>
      <c r="E4" s="790"/>
      <c r="F4" s="790" t="s">
        <v>1236</v>
      </c>
      <c r="G4" s="790"/>
      <c r="H4" s="790" t="s">
        <v>349</v>
      </c>
      <c r="I4" s="460"/>
      <c r="J4" s="454"/>
      <c r="K4" s="460"/>
      <c r="L4" s="454"/>
      <c r="M4" s="454"/>
      <c r="N4" s="459"/>
      <c r="O4" s="459"/>
      <c r="P4" s="790" t="s">
        <v>1238</v>
      </c>
      <c r="Q4" s="790"/>
      <c r="R4" s="790" t="s">
        <v>1236</v>
      </c>
      <c r="S4" s="790"/>
      <c r="T4" s="790" t="s">
        <v>349</v>
      </c>
      <c r="U4" s="810"/>
      <c r="V4" s="810"/>
      <c r="W4" s="810"/>
    </row>
    <row r="5" spans="1:23" ht="30" x14ac:dyDescent="0.25">
      <c r="A5" s="811"/>
      <c r="B5" s="463" t="s">
        <v>771</v>
      </c>
      <c r="C5" s="461" t="s">
        <v>740</v>
      </c>
      <c r="D5" s="461" t="s">
        <v>129</v>
      </c>
      <c r="E5" s="461" t="s">
        <v>130</v>
      </c>
      <c r="F5" s="461" t="s">
        <v>129</v>
      </c>
      <c r="G5" s="461" t="s">
        <v>130</v>
      </c>
      <c r="H5" s="819"/>
      <c r="I5" s="463" t="s">
        <v>140</v>
      </c>
      <c r="J5" s="461" t="s">
        <v>741</v>
      </c>
      <c r="K5" s="818" t="s">
        <v>795</v>
      </c>
      <c r="L5" s="819"/>
      <c r="M5" s="819" t="s">
        <v>796</v>
      </c>
      <c r="N5" s="813"/>
      <c r="O5" s="462" t="s">
        <v>140</v>
      </c>
      <c r="P5" s="461" t="s">
        <v>129</v>
      </c>
      <c r="Q5" s="461" t="s">
        <v>130</v>
      </c>
      <c r="R5" s="461" t="s">
        <v>129</v>
      </c>
      <c r="S5" s="461" t="s">
        <v>130</v>
      </c>
      <c r="T5" s="819"/>
      <c r="U5" s="811"/>
      <c r="V5" s="811"/>
      <c r="W5" s="811"/>
    </row>
    <row r="6" spans="1:23" ht="15" customHeight="1" x14ac:dyDescent="0.25">
      <c r="A6" s="475">
        <v>27030</v>
      </c>
      <c r="B6" s="344">
        <v>1.6E-2</v>
      </c>
      <c r="C6" s="344">
        <v>8.0000000000000002E-3</v>
      </c>
      <c r="D6" s="344">
        <v>0.02</v>
      </c>
      <c r="E6" s="344">
        <v>1.2E-2</v>
      </c>
      <c r="F6" s="344">
        <v>3.2000000000000001E-2</v>
      </c>
      <c r="G6" s="344">
        <v>2.4E-2</v>
      </c>
      <c r="H6" s="344">
        <v>8.3599999999999994E-2</v>
      </c>
      <c r="I6" s="344">
        <v>5.8000000000000003E-2</v>
      </c>
      <c r="J6" s="344">
        <v>2.4E-2</v>
      </c>
      <c r="K6" s="345">
        <v>2.0799999999999999E-2</v>
      </c>
      <c r="L6" s="344">
        <v>2.4799999999999999E-2</v>
      </c>
      <c r="M6" s="345">
        <v>1.44E-2</v>
      </c>
      <c r="N6" s="344">
        <v>1.7600000000000001E-2</v>
      </c>
      <c r="O6" s="344">
        <v>7.1999999999999995E-2</v>
      </c>
      <c r="P6" s="634"/>
      <c r="Q6" s="634"/>
      <c r="R6" s="634"/>
      <c r="S6" s="634"/>
      <c r="T6" s="634"/>
      <c r="U6" s="348" t="s">
        <v>744</v>
      </c>
      <c r="V6" s="347">
        <v>27067</v>
      </c>
      <c r="W6" s="344"/>
    </row>
    <row r="7" spans="1:23" ht="15" customHeight="1" x14ac:dyDescent="0.25">
      <c r="A7" s="475">
        <v>26724</v>
      </c>
      <c r="B7" s="344">
        <v>1.6E-2</v>
      </c>
      <c r="C7" s="344">
        <v>8.0000000000000002E-3</v>
      </c>
      <c r="D7" s="344">
        <v>0.02</v>
      </c>
      <c r="E7" s="344">
        <v>1.2E-2</v>
      </c>
      <c r="F7" s="344">
        <v>3.2000000000000001E-2</v>
      </c>
      <c r="G7" s="344">
        <v>2.4E-2</v>
      </c>
      <c r="H7" s="344">
        <v>8.3599999999999994E-2</v>
      </c>
      <c r="I7" s="344">
        <v>4.5999999999999999E-2</v>
      </c>
      <c r="J7" s="344">
        <v>2.4E-2</v>
      </c>
      <c r="K7" s="345">
        <v>1.9199999999999998E-2</v>
      </c>
      <c r="L7" s="344">
        <v>2.4E-2</v>
      </c>
      <c r="M7" s="345">
        <v>1.7600000000000001E-2</v>
      </c>
      <c r="N7" s="344">
        <v>1.6799999999999999E-2</v>
      </c>
      <c r="O7" s="344">
        <v>8.4000000000000005E-2</v>
      </c>
      <c r="P7" s="634"/>
      <c r="Q7" s="634"/>
      <c r="R7" s="634"/>
      <c r="S7" s="634"/>
      <c r="T7" s="634"/>
      <c r="U7" s="348" t="s">
        <v>745</v>
      </c>
      <c r="V7" s="347">
        <v>26740</v>
      </c>
      <c r="W7" s="344"/>
    </row>
    <row r="8" spans="1:23" ht="15" customHeight="1" x14ac:dyDescent="0.25">
      <c r="A8" s="475">
        <v>25934</v>
      </c>
      <c r="B8" s="344">
        <v>1.6E-2</v>
      </c>
      <c r="C8" s="344">
        <v>8.0000000000000002E-3</v>
      </c>
      <c r="D8" s="344">
        <v>0.02</v>
      </c>
      <c r="E8" s="344">
        <v>1.2E-2</v>
      </c>
      <c r="F8" s="344">
        <v>3.2000000000000001E-2</v>
      </c>
      <c r="G8" s="344">
        <v>2.4E-2</v>
      </c>
      <c r="H8" s="344">
        <v>8.3599999999999994E-2</v>
      </c>
      <c r="I8" s="344">
        <v>4.5999999999999999E-2</v>
      </c>
      <c r="J8" s="344">
        <v>2.4E-2</v>
      </c>
      <c r="K8" s="634"/>
      <c r="L8" s="344">
        <v>2.5600000000000001E-2</v>
      </c>
      <c r="M8" s="634"/>
      <c r="N8" s="344">
        <v>1.6799999999999999E-2</v>
      </c>
      <c r="O8" s="344">
        <v>8.4000000000000005E-2</v>
      </c>
      <c r="P8" s="634"/>
      <c r="Q8" s="634"/>
      <c r="R8" s="634"/>
      <c r="S8" s="634"/>
      <c r="T8" s="634"/>
      <c r="U8" s="348" t="s">
        <v>747</v>
      </c>
      <c r="V8" s="347">
        <v>25948</v>
      </c>
      <c r="W8" s="344"/>
    </row>
    <row r="9" spans="1:23" ht="15" customHeight="1" x14ac:dyDescent="0.25">
      <c r="A9" s="475">
        <v>25569</v>
      </c>
      <c r="B9" s="344">
        <v>1.6E-2</v>
      </c>
      <c r="C9" s="344">
        <v>8.0000000000000002E-3</v>
      </c>
      <c r="D9" s="344">
        <v>0.02</v>
      </c>
      <c r="E9" s="344">
        <v>1.2E-2</v>
      </c>
      <c r="F9" s="344">
        <v>3.2000000000000001E-2</v>
      </c>
      <c r="G9" s="344">
        <v>2.4E-2</v>
      </c>
      <c r="H9" s="344">
        <v>7.5999999999999998E-2</v>
      </c>
      <c r="I9" s="344">
        <v>4.3999999999999997E-2</v>
      </c>
      <c r="J9" s="344">
        <v>2.4E-2</v>
      </c>
      <c r="K9" s="634"/>
      <c r="L9" s="344">
        <v>2.5600000000000001E-2</v>
      </c>
      <c r="M9" s="634"/>
      <c r="N9" s="344">
        <v>1.6799999999999999E-2</v>
      </c>
      <c r="O9" s="344">
        <v>9.1999999999999998E-2</v>
      </c>
      <c r="P9" s="634"/>
      <c r="Q9" s="634"/>
      <c r="R9" s="634"/>
      <c r="S9" s="634"/>
      <c r="T9" s="634"/>
      <c r="U9" s="348" t="s">
        <v>748</v>
      </c>
      <c r="V9" s="347">
        <v>25569</v>
      </c>
      <c r="W9" s="344"/>
    </row>
    <row r="10" spans="1:23" ht="15" customHeight="1" x14ac:dyDescent="0.25">
      <c r="A10" s="475">
        <v>25355</v>
      </c>
      <c r="B10" s="344">
        <v>1.6E-2</v>
      </c>
      <c r="C10" s="344">
        <v>8.0000000000000002E-3</v>
      </c>
      <c r="D10" s="344">
        <v>0.02</v>
      </c>
      <c r="E10" s="344">
        <v>1.2E-2</v>
      </c>
      <c r="F10" s="344">
        <v>3.2000000000000001E-2</v>
      </c>
      <c r="G10" s="344">
        <v>2.4E-2</v>
      </c>
      <c r="H10" s="344">
        <v>7.5999999999999998E-2</v>
      </c>
      <c r="I10" s="344">
        <v>4.3999999999999997E-2</v>
      </c>
      <c r="J10" s="344">
        <v>2.4E-2</v>
      </c>
      <c r="K10" s="634"/>
      <c r="L10" s="344">
        <v>2.4E-2</v>
      </c>
      <c r="M10" s="634"/>
      <c r="N10" s="344">
        <v>1.6799999999999999E-2</v>
      </c>
      <c r="O10" s="344">
        <v>9.1999999999999998E-2</v>
      </c>
      <c r="P10" s="634"/>
      <c r="Q10" s="634"/>
      <c r="R10" s="634"/>
      <c r="S10" s="634"/>
      <c r="T10" s="634"/>
      <c r="U10" s="348" t="s">
        <v>797</v>
      </c>
      <c r="V10" s="347">
        <v>25361</v>
      </c>
      <c r="W10" s="344"/>
    </row>
    <row r="11" spans="1:23" ht="15" customHeight="1" x14ac:dyDescent="0.25">
      <c r="A11" s="475">
        <v>25204</v>
      </c>
      <c r="B11" s="344">
        <v>1.6E-2</v>
      </c>
      <c r="C11" s="344">
        <v>8.0000000000000002E-3</v>
      </c>
      <c r="D11" s="344">
        <v>0.02</v>
      </c>
      <c r="E11" s="344">
        <v>1.2E-2</v>
      </c>
      <c r="F11" s="344">
        <v>3.2000000000000001E-2</v>
      </c>
      <c r="G11" s="344">
        <v>2.4E-2</v>
      </c>
      <c r="H11" s="344">
        <v>7.5999999999999998E-2</v>
      </c>
      <c r="I11" s="344">
        <v>4.3999999999999997E-2</v>
      </c>
      <c r="J11" s="344">
        <v>2.4E-2</v>
      </c>
      <c r="K11" s="634"/>
      <c r="L11" s="344">
        <v>2.4E-2</v>
      </c>
      <c r="M11" s="634"/>
      <c r="N11" s="344">
        <v>2.4E-2</v>
      </c>
      <c r="O11" s="344">
        <v>9.1999999999999998E-2</v>
      </c>
      <c r="P11" s="634"/>
      <c r="Q11" s="634"/>
      <c r="R11" s="634"/>
      <c r="S11" s="634"/>
      <c r="T11" s="634"/>
      <c r="U11" s="366" t="s">
        <v>749</v>
      </c>
      <c r="V11" s="351">
        <v>25204</v>
      </c>
      <c r="W11" s="344"/>
    </row>
    <row r="12" spans="1:23" ht="15" customHeight="1" x14ac:dyDescent="0.25">
      <c r="A12" s="475">
        <v>24746</v>
      </c>
      <c r="B12" s="344">
        <v>1.6E-2</v>
      </c>
      <c r="C12" s="344">
        <v>8.0000000000000002E-3</v>
      </c>
      <c r="D12" s="344">
        <v>1.7999999999999999E-2</v>
      </c>
      <c r="E12" s="344">
        <v>1.7999999999999999E-2</v>
      </c>
      <c r="F12" s="344">
        <v>2.1999999999999999E-2</v>
      </c>
      <c r="G12" s="344">
        <v>2.1999999999999999E-2</v>
      </c>
      <c r="H12" s="344">
        <v>7.1999999999999995E-2</v>
      </c>
      <c r="I12" s="344">
        <v>4.3999999999999997E-2</v>
      </c>
      <c r="J12" s="344">
        <v>2.4E-2</v>
      </c>
      <c r="K12" s="634"/>
      <c r="L12" s="344">
        <v>2.2499999999999999E-2</v>
      </c>
      <c r="M12" s="634"/>
      <c r="N12" s="344">
        <v>2.2499999999999999E-2</v>
      </c>
      <c r="O12" s="344">
        <v>9.1999999999999998E-2</v>
      </c>
      <c r="P12" s="634"/>
      <c r="Q12" s="634"/>
      <c r="R12" s="634"/>
      <c r="S12" s="634"/>
      <c r="T12" s="634"/>
      <c r="U12" s="348" t="s">
        <v>798</v>
      </c>
      <c r="V12" s="347">
        <v>24746</v>
      </c>
      <c r="W12" s="344"/>
    </row>
    <row r="13" spans="1:23" ht="15" customHeight="1" x14ac:dyDescent="0.25">
      <c r="A13" s="476">
        <v>24381</v>
      </c>
      <c r="B13" s="634"/>
      <c r="C13" s="634"/>
      <c r="D13" s="634"/>
      <c r="E13" s="634"/>
      <c r="F13" s="634"/>
      <c r="G13" s="634"/>
      <c r="H13" s="634"/>
      <c r="I13" s="634"/>
      <c r="J13" s="634"/>
      <c r="K13" s="634"/>
      <c r="L13" s="344">
        <v>2.2499999999999999E-2</v>
      </c>
      <c r="M13" s="634"/>
      <c r="N13" s="344">
        <v>2.2499999999999999E-2</v>
      </c>
      <c r="O13" s="344">
        <v>0.108</v>
      </c>
      <c r="P13" s="344">
        <v>1.6E-2</v>
      </c>
      <c r="Q13" s="344">
        <v>4.8000000000000001E-2</v>
      </c>
      <c r="R13" s="344">
        <v>5.6000000000000001E-2</v>
      </c>
      <c r="S13" s="344">
        <v>2.4E-2</v>
      </c>
      <c r="T13" s="344">
        <v>0.12</v>
      </c>
      <c r="U13" s="348" t="s">
        <v>751</v>
      </c>
      <c r="V13" s="347">
        <v>24377</v>
      </c>
      <c r="W13" s="344"/>
    </row>
    <row r="14" spans="1:23" ht="15" customHeight="1" x14ac:dyDescent="0.25">
      <c r="A14" s="476">
        <v>23377</v>
      </c>
      <c r="B14" s="634"/>
      <c r="C14" s="634"/>
      <c r="D14" s="634"/>
      <c r="E14" s="634"/>
      <c r="F14" s="634"/>
      <c r="G14" s="634"/>
      <c r="H14" s="634"/>
      <c r="I14" s="634"/>
      <c r="J14" s="634"/>
      <c r="K14" s="634"/>
      <c r="L14" s="344">
        <v>1.7000000000000001E-2</v>
      </c>
      <c r="M14" s="634"/>
      <c r="N14" s="344">
        <v>1.7000000000000001E-2</v>
      </c>
      <c r="O14" s="344">
        <v>0.108</v>
      </c>
      <c r="P14" s="344">
        <v>1.6E-2</v>
      </c>
      <c r="Q14" s="344">
        <v>4.8000000000000001E-2</v>
      </c>
      <c r="R14" s="344">
        <v>5.6000000000000001E-2</v>
      </c>
      <c r="S14" s="344">
        <v>2.4E-2</v>
      </c>
      <c r="T14" s="344">
        <v>0.114</v>
      </c>
      <c r="U14" s="348" t="s">
        <v>799</v>
      </c>
      <c r="V14" s="347">
        <v>23367</v>
      </c>
      <c r="W14" s="344"/>
    </row>
    <row r="15" spans="1:23" x14ac:dyDescent="0.25">
      <c r="A15" s="70"/>
      <c r="B15" s="345"/>
      <c r="C15" s="345"/>
      <c r="D15" s="345"/>
      <c r="E15" s="345"/>
      <c r="F15" s="345"/>
      <c r="G15" s="345"/>
      <c r="H15" s="345"/>
      <c r="I15" s="345"/>
      <c r="J15" s="345"/>
      <c r="K15" s="345"/>
      <c r="L15" s="345"/>
      <c r="M15" s="345"/>
      <c r="N15" s="345"/>
      <c r="O15" s="345"/>
      <c r="P15" s="345"/>
      <c r="Q15" s="345"/>
      <c r="R15" s="345"/>
      <c r="S15" s="345"/>
      <c r="T15" s="345"/>
      <c r="U15" s="344"/>
      <c r="V15" s="347"/>
      <c r="W15" s="344"/>
    </row>
    <row r="16" spans="1:23" x14ac:dyDescent="0.25">
      <c r="A16" s="70"/>
      <c r="B16" s="451" t="s">
        <v>1255</v>
      </c>
      <c r="C16" s="344"/>
      <c r="D16" s="344"/>
      <c r="F16" s="344"/>
      <c r="G16" s="344"/>
      <c r="H16" s="344"/>
      <c r="I16" s="344"/>
      <c r="J16" s="344"/>
      <c r="K16" s="344"/>
      <c r="L16" s="344"/>
      <c r="M16" s="344"/>
      <c r="N16" s="344"/>
      <c r="O16" s="344"/>
      <c r="P16" s="344"/>
      <c r="Q16" s="344"/>
      <c r="R16" s="344"/>
      <c r="S16" s="344"/>
      <c r="T16" s="344"/>
      <c r="U16" s="344"/>
      <c r="V16" s="344"/>
      <c r="W16" s="344"/>
    </row>
    <row r="17" spans="1:23" x14ac:dyDescent="0.25">
      <c r="A17" s="70"/>
      <c r="B17" s="245" t="s">
        <v>1265</v>
      </c>
      <c r="C17" s="344"/>
      <c r="D17" s="344"/>
      <c r="F17" s="344"/>
      <c r="G17" s="344"/>
      <c r="H17" s="344"/>
      <c r="I17" s="344"/>
      <c r="J17" s="344"/>
      <c r="K17" s="344"/>
      <c r="L17" s="344"/>
      <c r="M17" s="344"/>
      <c r="N17" s="344"/>
      <c r="O17" s="344"/>
      <c r="P17" s="344"/>
      <c r="Q17" s="344"/>
      <c r="R17" s="344"/>
      <c r="S17" s="344"/>
      <c r="T17" s="344"/>
      <c r="U17" s="344"/>
      <c r="V17" s="344"/>
      <c r="W17" s="344"/>
    </row>
    <row r="18" spans="1:23" x14ac:dyDescent="0.25">
      <c r="A18" s="70"/>
      <c r="B18" t="s">
        <v>1266</v>
      </c>
      <c r="C18" s="367"/>
      <c r="D18" s="367"/>
      <c r="F18" s="367"/>
      <c r="G18" s="367"/>
      <c r="H18" s="367"/>
      <c r="I18" s="367"/>
      <c r="J18" s="367"/>
      <c r="K18" s="367"/>
      <c r="L18" s="367"/>
      <c r="M18" s="367"/>
      <c r="N18" s="367"/>
      <c r="O18" s="367"/>
      <c r="P18" s="367"/>
      <c r="Q18" s="367"/>
      <c r="R18" s="367"/>
      <c r="S18" s="367"/>
      <c r="T18" s="367"/>
      <c r="U18" s="368"/>
      <c r="V18" s="367"/>
      <c r="W18" s="367"/>
    </row>
    <row r="19" spans="1:23" x14ac:dyDescent="0.25">
      <c r="A19" s="70"/>
      <c r="U19" s="363"/>
    </row>
    <row r="20" spans="1:23" x14ac:dyDescent="0.25">
      <c r="A20" s="70"/>
      <c r="B20" s="8" t="s">
        <v>523</v>
      </c>
      <c r="C20" s="8"/>
      <c r="D20" s="8"/>
      <c r="F20" s="8"/>
      <c r="G20" s="8"/>
      <c r="H20" s="8"/>
      <c r="I20" s="8"/>
      <c r="J20" s="8"/>
      <c r="K20" s="8"/>
      <c r="L20" s="8"/>
      <c r="M20" s="8"/>
      <c r="N20" s="8"/>
      <c r="O20" s="8"/>
      <c r="P20" s="8"/>
      <c r="Q20" s="8"/>
      <c r="R20" s="8"/>
      <c r="S20" s="8"/>
      <c r="T20" s="8"/>
      <c r="U20" s="369"/>
      <c r="V20" s="8"/>
      <c r="W20" s="8"/>
    </row>
    <row r="21" spans="1:23" x14ac:dyDescent="0.25">
      <c r="A21" s="70"/>
      <c r="B21" s="245" t="s">
        <v>800</v>
      </c>
      <c r="C21" s="70"/>
      <c r="D21" s="70"/>
      <c r="F21" s="70"/>
      <c r="G21" s="70"/>
      <c r="H21" s="70"/>
      <c r="I21" s="70"/>
      <c r="J21" s="70"/>
      <c r="K21" s="70"/>
      <c r="L21" s="70"/>
      <c r="M21" s="70"/>
      <c r="N21" s="70"/>
      <c r="O21" s="70"/>
      <c r="P21" s="70"/>
      <c r="Q21" s="70"/>
      <c r="R21" s="70"/>
      <c r="S21" s="70"/>
      <c r="T21" s="70"/>
      <c r="U21" s="370"/>
      <c r="V21" s="70"/>
      <c r="W21" s="70"/>
    </row>
    <row r="22" spans="1:23" x14ac:dyDescent="0.25">
      <c r="A22" s="70"/>
      <c r="B22" t="s">
        <v>1253</v>
      </c>
      <c r="C22" s="245"/>
      <c r="D22" s="245"/>
      <c r="E22" s="245"/>
      <c r="F22" s="245"/>
      <c r="G22" s="245"/>
      <c r="H22" s="245"/>
      <c r="I22" s="245"/>
      <c r="J22" s="245"/>
      <c r="K22" s="245"/>
      <c r="L22" s="245"/>
      <c r="M22" s="245"/>
      <c r="N22" s="245"/>
      <c r="O22" s="245"/>
      <c r="P22" s="245"/>
      <c r="Q22" s="245"/>
      <c r="R22" s="245"/>
      <c r="S22" s="245"/>
      <c r="T22" s="245"/>
      <c r="U22" s="371"/>
      <c r="V22" s="245"/>
      <c r="W22" s="245"/>
    </row>
    <row r="23" spans="1:23" x14ac:dyDescent="0.25">
      <c r="A23" s="70"/>
      <c r="B23" s="243"/>
      <c r="C23" s="243"/>
      <c r="D23" s="243"/>
      <c r="F23" s="243"/>
      <c r="G23" s="243"/>
      <c r="H23" s="243"/>
      <c r="I23" s="243"/>
      <c r="J23" s="243"/>
      <c r="K23" s="243"/>
      <c r="L23" s="243"/>
      <c r="M23" s="243"/>
      <c r="N23" s="243"/>
      <c r="O23" s="243"/>
      <c r="P23" s="243"/>
      <c r="Q23" s="243"/>
      <c r="R23" s="243"/>
      <c r="S23" s="243"/>
      <c r="T23" s="243"/>
      <c r="U23" s="372"/>
      <c r="V23" s="243"/>
      <c r="W23" s="243"/>
    </row>
  </sheetData>
  <mergeCells count="20">
    <mergeCell ref="A2:A5"/>
    <mergeCell ref="B2:H2"/>
    <mergeCell ref="I2:J2"/>
    <mergeCell ref="K2:N2"/>
    <mergeCell ref="B3:C3"/>
    <mergeCell ref="D3:H3"/>
    <mergeCell ref="I3:J3"/>
    <mergeCell ref="M5:N5"/>
    <mergeCell ref="D4:E4"/>
    <mergeCell ref="F4:G4"/>
    <mergeCell ref="H4:H5"/>
    <mergeCell ref="K5:L5"/>
    <mergeCell ref="P2:T2"/>
    <mergeCell ref="U2:U5"/>
    <mergeCell ref="V2:V5"/>
    <mergeCell ref="W2:W5"/>
    <mergeCell ref="P3:T3"/>
    <mergeCell ref="T4:T5"/>
    <mergeCell ref="P4:Q4"/>
    <mergeCell ref="R4:S4"/>
  </mergeCell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8"/>
  <sheetViews>
    <sheetView zoomScaleNormal="100" workbookViewId="0">
      <pane xSplit="1" ySplit="3" topLeftCell="B4" activePane="bottomRight" state="frozen"/>
      <selection pane="topRight" activeCell="B1" sqref="B1"/>
      <selection pane="bottomLeft" activeCell="A3" sqref="A3"/>
      <selection pane="bottomRight" activeCell="F42" sqref="F41:F42"/>
    </sheetView>
  </sheetViews>
  <sheetFormatPr baseColWidth="10" defaultColWidth="9.140625" defaultRowHeight="15" customHeight="1" x14ac:dyDescent="0.25"/>
  <cols>
    <col min="1" max="1" width="15.5703125" style="119" customWidth="1"/>
    <col min="2" max="5" width="15.7109375" style="119" customWidth="1"/>
    <col min="6" max="6" width="134" style="119" customWidth="1"/>
    <col min="7" max="7" width="112.140625" style="119" customWidth="1"/>
    <col min="8" max="16384" width="9.140625" style="119"/>
  </cols>
  <sheetData>
    <row r="1" spans="1:7" ht="15" hidden="1" customHeight="1" x14ac:dyDescent="0.25">
      <c r="A1" s="119" t="s">
        <v>419</v>
      </c>
      <c r="B1" s="119" t="s">
        <v>453</v>
      </c>
      <c r="C1" s="119" t="s">
        <v>454</v>
      </c>
      <c r="D1" s="119" t="s">
        <v>455</v>
      </c>
      <c r="E1" s="119" t="s">
        <v>456</v>
      </c>
    </row>
    <row r="2" spans="1:7" ht="15" customHeight="1" x14ac:dyDescent="0.25">
      <c r="A2" s="789" t="s">
        <v>1946</v>
      </c>
      <c r="B2" s="821" t="s">
        <v>139</v>
      </c>
      <c r="C2" s="821"/>
      <c r="D2" s="821" t="s">
        <v>140</v>
      </c>
      <c r="E2" s="821"/>
      <c r="F2" s="796" t="s">
        <v>126</v>
      </c>
      <c r="G2" s="790" t="s">
        <v>228</v>
      </c>
    </row>
    <row r="3" spans="1:7" ht="15" customHeight="1" x14ac:dyDescent="0.25">
      <c r="A3" s="789"/>
      <c r="B3" s="156" t="s">
        <v>226</v>
      </c>
      <c r="C3" s="156" t="s">
        <v>227</v>
      </c>
      <c r="D3" s="156" t="s">
        <v>226</v>
      </c>
      <c r="E3" s="156" t="s">
        <v>227</v>
      </c>
      <c r="F3" s="796"/>
      <c r="G3" s="790"/>
    </row>
    <row r="4" spans="1:7" ht="15" customHeight="1" x14ac:dyDescent="0.25">
      <c r="A4" s="61">
        <v>39083</v>
      </c>
      <c r="B4" s="157">
        <v>2.4E-2</v>
      </c>
      <c r="C4" s="157">
        <v>2.4E-2</v>
      </c>
      <c r="D4" s="157">
        <v>0.04</v>
      </c>
      <c r="E4" s="157">
        <v>0.04</v>
      </c>
      <c r="F4" s="117" t="s">
        <v>1286</v>
      </c>
      <c r="G4" s="128"/>
    </row>
    <row r="5" spans="1:7" ht="15" customHeight="1" x14ac:dyDescent="0.25">
      <c r="A5" s="61">
        <v>38718</v>
      </c>
      <c r="B5" s="157">
        <v>2.4400000000000002E-2</v>
      </c>
      <c r="C5" s="157">
        <v>2.4400000000000002E-2</v>
      </c>
      <c r="D5" s="157">
        <v>4.0399999999999998E-2</v>
      </c>
      <c r="E5" s="157">
        <v>4.0399999999999998E-2</v>
      </c>
      <c r="F5" s="158" t="s">
        <v>1287</v>
      </c>
      <c r="G5" s="128"/>
    </row>
    <row r="6" spans="1:7" ht="15" customHeight="1" x14ac:dyDescent="0.25">
      <c r="A6" s="61">
        <v>38353</v>
      </c>
      <c r="B6" s="157">
        <v>2.4E-2</v>
      </c>
      <c r="C6" s="157">
        <v>2.4E-2</v>
      </c>
      <c r="D6" s="157">
        <v>0.04</v>
      </c>
      <c r="E6" s="157">
        <v>0.04</v>
      </c>
      <c r="F6" s="117" t="s">
        <v>222</v>
      </c>
      <c r="G6" s="128"/>
    </row>
    <row r="7" spans="1:7" ht="15" customHeight="1" x14ac:dyDescent="0.25">
      <c r="A7" s="61">
        <v>37987</v>
      </c>
      <c r="B7" s="157">
        <v>2.4E-2</v>
      </c>
      <c r="C7" s="157">
        <v>2.4E-2</v>
      </c>
      <c r="D7" s="157">
        <v>0.04</v>
      </c>
      <c r="E7" s="157">
        <v>0.04</v>
      </c>
      <c r="F7" s="117" t="s">
        <v>223</v>
      </c>
      <c r="G7" s="128"/>
    </row>
    <row r="8" spans="1:7" ht="15" customHeight="1" x14ac:dyDescent="0.25">
      <c r="A8" s="159">
        <v>37622</v>
      </c>
      <c r="B8" s="157">
        <v>2.4E-2</v>
      </c>
      <c r="C8" s="157">
        <v>2.4E-2</v>
      </c>
      <c r="D8" s="157">
        <v>0.04</v>
      </c>
      <c r="E8" s="157">
        <v>0.04</v>
      </c>
      <c r="F8" s="160" t="s">
        <v>224</v>
      </c>
      <c r="G8" s="128"/>
    </row>
    <row r="9" spans="1:7" ht="15" customHeight="1" x14ac:dyDescent="0.25">
      <c r="A9" s="159">
        <v>37438</v>
      </c>
      <c r="B9" s="157">
        <v>2.1000000000000001E-2</v>
      </c>
      <c r="C9" s="157">
        <v>2.1000000000000001E-2</v>
      </c>
      <c r="D9" s="157">
        <v>3.6999999999999998E-2</v>
      </c>
      <c r="E9" s="157">
        <v>3.6999999999999998E-2</v>
      </c>
      <c r="F9" s="161" t="s">
        <v>225</v>
      </c>
      <c r="G9" s="128"/>
    </row>
    <row r="10" spans="1:7" ht="15" customHeight="1" x14ac:dyDescent="0.25">
      <c r="A10" s="159">
        <v>37257</v>
      </c>
      <c r="B10" s="157">
        <v>0.02</v>
      </c>
      <c r="C10" s="157">
        <v>0.02</v>
      </c>
      <c r="D10" s="157">
        <v>3.5999999999999997E-2</v>
      </c>
      <c r="E10" s="157">
        <v>3.5999999999999997E-2</v>
      </c>
      <c r="F10" s="160" t="s">
        <v>234</v>
      </c>
      <c r="G10" s="128"/>
    </row>
    <row r="11" spans="1:7" ht="15" customHeight="1" x14ac:dyDescent="0.25">
      <c r="A11" s="159">
        <v>36892</v>
      </c>
      <c r="B11" s="162">
        <v>2.1000000000000001E-2</v>
      </c>
      <c r="C11" s="162">
        <v>2.5999999999999999E-2</v>
      </c>
      <c r="D11" s="162">
        <v>3.6999999999999998E-2</v>
      </c>
      <c r="E11" s="162">
        <v>3.6999999999999998E-2</v>
      </c>
      <c r="F11" s="163" t="s">
        <v>234</v>
      </c>
      <c r="G11" s="108"/>
    </row>
    <row r="12" spans="1:7" ht="15" customHeight="1" x14ac:dyDescent="0.25">
      <c r="A12" s="159">
        <v>35431</v>
      </c>
      <c r="B12" s="162">
        <v>2.2100000000000002E-2</v>
      </c>
      <c r="C12" s="162">
        <v>2.7099999999999999E-2</v>
      </c>
      <c r="D12" s="162">
        <v>3.9699999999999999E-2</v>
      </c>
      <c r="E12" s="162">
        <v>3.9699999999999999E-2</v>
      </c>
      <c r="F12" s="163" t="s">
        <v>1275</v>
      </c>
      <c r="G12" s="108"/>
    </row>
    <row r="13" spans="1:7" s="114" customFormat="1" ht="15" customHeight="1" x14ac:dyDescent="0.25">
      <c r="A13" s="92">
        <v>34182</v>
      </c>
      <c r="B13" s="162">
        <v>2.4199999999999999E-2</v>
      </c>
      <c r="C13" s="162">
        <v>2.9700000000000001E-2</v>
      </c>
      <c r="D13" s="162">
        <v>4.1799999999999997E-2</v>
      </c>
      <c r="E13" s="162">
        <v>4.1799999999999997E-2</v>
      </c>
      <c r="F13" s="163" t="s">
        <v>1276</v>
      </c>
      <c r="G13" s="108" t="s">
        <v>36</v>
      </c>
    </row>
    <row r="14" spans="1:7" s="114" customFormat="1" ht="15" customHeight="1" x14ac:dyDescent="0.25">
      <c r="A14" s="159">
        <v>33817</v>
      </c>
      <c r="B14" s="162">
        <v>2.07E-2</v>
      </c>
      <c r="C14" s="162">
        <v>2.5700000000000001E-2</v>
      </c>
      <c r="D14" s="162">
        <v>3.6299999999999999E-2</v>
      </c>
      <c r="E14" s="162">
        <v>3.6299999999999999E-2</v>
      </c>
      <c r="F14" s="164" t="s">
        <v>35</v>
      </c>
      <c r="G14" s="108"/>
    </row>
    <row r="15" spans="1:7" s="114" customFormat="1" ht="15" customHeight="1" x14ac:dyDescent="0.25">
      <c r="A15" s="159">
        <v>33604</v>
      </c>
      <c r="B15" s="162">
        <v>1.67E-2</v>
      </c>
      <c r="C15" s="162">
        <v>2.1700000000000001E-2</v>
      </c>
      <c r="D15" s="162">
        <v>3.2300000000000002E-2</v>
      </c>
      <c r="E15" s="162">
        <v>3.2300000000000002E-2</v>
      </c>
      <c r="F15" s="163" t="s">
        <v>33</v>
      </c>
      <c r="G15" s="108" t="s">
        <v>34</v>
      </c>
    </row>
    <row r="16" spans="1:7" s="114" customFormat="1" ht="15" customHeight="1" x14ac:dyDescent="0.25">
      <c r="A16" s="159">
        <v>33239</v>
      </c>
      <c r="B16" s="162">
        <v>1.5299999999999999E-2</v>
      </c>
      <c r="C16" s="162">
        <v>2.1100000000000001E-2</v>
      </c>
      <c r="D16" s="162">
        <v>3.0499999999999999E-2</v>
      </c>
      <c r="E16" s="162">
        <v>3.1699999999999999E-2</v>
      </c>
      <c r="F16" s="164" t="s">
        <v>540</v>
      </c>
      <c r="G16" s="108"/>
    </row>
    <row r="17" spans="1:8" s="114" customFormat="1" ht="15" customHeight="1" x14ac:dyDescent="0.25">
      <c r="A17" s="159">
        <v>33147</v>
      </c>
      <c r="B17" s="162">
        <v>1.5900000000000001E-2</v>
      </c>
      <c r="C17" s="162">
        <v>2.1700000000000001E-2</v>
      </c>
      <c r="D17" s="162">
        <v>3.1099999999999999E-2</v>
      </c>
      <c r="E17" s="162">
        <v>3.2300000000000002E-2</v>
      </c>
      <c r="F17" s="164" t="s">
        <v>0</v>
      </c>
      <c r="G17" s="108" t="s">
        <v>32</v>
      </c>
    </row>
    <row r="18" spans="1:8" ht="15" customHeight="1" x14ac:dyDescent="0.25">
      <c r="A18" s="159">
        <v>32143</v>
      </c>
      <c r="B18" s="162">
        <v>1.67E-2</v>
      </c>
      <c r="C18" s="162">
        <v>2.1700000000000001E-2</v>
      </c>
      <c r="D18" s="162">
        <v>3.2300000000000002E-2</v>
      </c>
      <c r="E18" s="162">
        <v>3.2300000000000002E-2</v>
      </c>
      <c r="F18" s="163" t="s">
        <v>29</v>
      </c>
      <c r="G18" s="108"/>
    </row>
    <row r="19" spans="1:8" ht="15" customHeight="1" x14ac:dyDescent="0.25">
      <c r="A19" s="159">
        <v>31352</v>
      </c>
      <c r="B19" s="162">
        <v>1.5100000000000001E-2</v>
      </c>
      <c r="C19" s="162">
        <v>2.01E-2</v>
      </c>
      <c r="D19" s="162">
        <v>3.0700000000000002E-2</v>
      </c>
      <c r="E19" s="162">
        <v>3.0700000000000002E-2</v>
      </c>
      <c r="F19" s="163" t="s">
        <v>30</v>
      </c>
      <c r="G19" s="108"/>
    </row>
    <row r="20" spans="1:8" ht="15" customHeight="1" x14ac:dyDescent="0.25">
      <c r="A20" s="159">
        <v>31229</v>
      </c>
      <c r="B20" s="162">
        <v>2.12E-2</v>
      </c>
      <c r="C20" s="162">
        <v>2.6200000000000001E-2</v>
      </c>
      <c r="D20" s="162">
        <v>4.0800000000000003E-2</v>
      </c>
      <c r="E20" s="162">
        <v>4.0800000000000003E-2</v>
      </c>
      <c r="F20" s="163" t="s">
        <v>1277</v>
      </c>
      <c r="G20" s="108" t="s">
        <v>26</v>
      </c>
    </row>
    <row r="21" spans="1:8" ht="15" customHeight="1" x14ac:dyDescent="0.25">
      <c r="A21" s="159">
        <v>30773</v>
      </c>
      <c r="B21" s="162">
        <v>1.12E-2</v>
      </c>
      <c r="C21" s="162">
        <v>1.6199999999999999E-2</v>
      </c>
      <c r="D21" s="162">
        <v>2.8799999999999999E-2</v>
      </c>
      <c r="E21" s="162">
        <v>2.8799999999999999E-2</v>
      </c>
      <c r="F21" s="163" t="s">
        <v>239</v>
      </c>
      <c r="G21" s="108" t="s">
        <v>25</v>
      </c>
    </row>
    <row r="22" spans="1:8" ht="15" customHeight="1" x14ac:dyDescent="0.25">
      <c r="A22" s="165">
        <v>30498</v>
      </c>
      <c r="B22" s="162">
        <v>1.72E-2</v>
      </c>
      <c r="C22" s="162">
        <v>1.72E-2</v>
      </c>
      <c r="D22" s="162">
        <v>4.0800000000000003E-2</v>
      </c>
      <c r="E22" s="162">
        <v>4.0800000000000003E-2</v>
      </c>
      <c r="F22" s="163" t="s">
        <v>1285</v>
      </c>
      <c r="G22" s="108"/>
    </row>
    <row r="23" spans="1:8" ht="15" customHeight="1" x14ac:dyDescent="0.25">
      <c r="A23" s="92">
        <v>30261</v>
      </c>
      <c r="B23" s="162">
        <v>1.32E-2</v>
      </c>
      <c r="C23" s="162">
        <v>1.32E-2</v>
      </c>
      <c r="D23" s="162">
        <v>3.4799999999999998E-2</v>
      </c>
      <c r="E23" s="162">
        <v>3.4799999999999998E-2</v>
      </c>
      <c r="F23" s="164" t="s">
        <v>1284</v>
      </c>
      <c r="G23" s="108" t="s">
        <v>240</v>
      </c>
    </row>
    <row r="24" spans="1:8" ht="15" customHeight="1" x14ac:dyDescent="0.25">
      <c r="A24" s="159">
        <v>28946</v>
      </c>
      <c r="B24" s="162">
        <v>8.3999999999999995E-3</v>
      </c>
      <c r="C24" s="162">
        <v>8.3999999999999995E-3</v>
      </c>
      <c r="D24" s="162">
        <v>2.76E-2</v>
      </c>
      <c r="E24" s="162">
        <v>2.76E-2</v>
      </c>
      <c r="F24" s="163" t="s">
        <v>276</v>
      </c>
      <c r="G24" s="108"/>
    </row>
    <row r="25" spans="1:8" ht="15" customHeight="1" x14ac:dyDescent="0.25">
      <c r="A25" s="159">
        <v>28611</v>
      </c>
      <c r="B25" s="162">
        <v>6.0000000000000001E-3</v>
      </c>
      <c r="C25" s="162">
        <v>6.0000000000000001E-3</v>
      </c>
      <c r="D25" s="162">
        <v>2.4E-2</v>
      </c>
      <c r="E25" s="162">
        <v>2.4E-2</v>
      </c>
      <c r="F25" s="163" t="s">
        <v>277</v>
      </c>
      <c r="G25" s="108"/>
    </row>
    <row r="26" spans="1:8" ht="15" customHeight="1" x14ac:dyDescent="0.25">
      <c r="A26" s="159">
        <v>28491</v>
      </c>
      <c r="B26" s="162">
        <v>4.7999999999999996E-3</v>
      </c>
      <c r="C26" s="162">
        <v>4.7999999999999996E-3</v>
      </c>
      <c r="D26" s="162">
        <v>1.9199999999999998E-2</v>
      </c>
      <c r="E26" s="162">
        <v>1.9199999999999998E-2</v>
      </c>
      <c r="F26" s="163" t="s">
        <v>278</v>
      </c>
      <c r="G26" s="108"/>
    </row>
    <row r="27" spans="1:8" ht="15" customHeight="1" x14ac:dyDescent="0.25">
      <c r="A27" s="159">
        <v>28126</v>
      </c>
      <c r="B27" s="162">
        <v>4.4000000000000003E-3</v>
      </c>
      <c r="C27" s="162">
        <v>4.4000000000000003E-3</v>
      </c>
      <c r="D27" s="162">
        <v>1.7600000000000001E-2</v>
      </c>
      <c r="E27" s="162">
        <v>1.7600000000000001E-2</v>
      </c>
      <c r="F27" s="163" t="s">
        <v>279</v>
      </c>
      <c r="G27" s="108"/>
    </row>
    <row r="28" spans="1:8" ht="15" customHeight="1" x14ac:dyDescent="0.25">
      <c r="A28" s="159">
        <v>27576</v>
      </c>
      <c r="B28" s="162">
        <v>4.7999999999999996E-3</v>
      </c>
      <c r="C28" s="162">
        <v>4.7999999999999996E-3</v>
      </c>
      <c r="D28" s="162">
        <v>1.9199999999999998E-2</v>
      </c>
      <c r="E28" s="162">
        <v>1.9199999999999998E-2</v>
      </c>
      <c r="F28" s="163" t="s">
        <v>1279</v>
      </c>
      <c r="G28" s="108" t="s">
        <v>15</v>
      </c>
    </row>
    <row r="29" spans="1:8" ht="15" customHeight="1" x14ac:dyDescent="0.25">
      <c r="A29" s="159">
        <v>27395</v>
      </c>
      <c r="B29" s="157">
        <v>3.5999999999999999E-3</v>
      </c>
      <c r="C29" s="624"/>
      <c r="D29" s="157">
        <v>1.44E-2</v>
      </c>
      <c r="E29" s="540"/>
      <c r="F29" s="160" t="s">
        <v>541</v>
      </c>
      <c r="G29" s="157"/>
      <c r="H29" s="134"/>
    </row>
    <row r="30" spans="1:8" ht="15" customHeight="1" x14ac:dyDescent="0.25">
      <c r="A30" s="159">
        <v>27030</v>
      </c>
      <c r="B30" s="157">
        <v>1.6000000000000001E-3</v>
      </c>
      <c r="C30" s="624"/>
      <c r="D30" s="157">
        <v>6.4000000000000003E-3</v>
      </c>
      <c r="E30" s="540"/>
      <c r="F30" s="160" t="s">
        <v>542</v>
      </c>
      <c r="G30" s="157"/>
      <c r="H30" s="134"/>
    </row>
    <row r="31" spans="1:8" ht="15" customHeight="1" x14ac:dyDescent="0.25">
      <c r="A31" s="159">
        <v>26665</v>
      </c>
      <c r="B31" s="157">
        <v>1.4E-3</v>
      </c>
      <c r="C31" s="624"/>
      <c r="D31" s="157">
        <v>5.5999999999999999E-3</v>
      </c>
      <c r="E31" s="540"/>
      <c r="F31" s="161" t="s">
        <v>229</v>
      </c>
      <c r="G31" s="157"/>
      <c r="H31" s="134"/>
    </row>
    <row r="32" spans="1:8" ht="15" customHeight="1" x14ac:dyDescent="0.25">
      <c r="A32" s="159">
        <v>25204</v>
      </c>
      <c r="B32" s="157">
        <v>8.0000000000000004E-4</v>
      </c>
      <c r="C32" s="624"/>
      <c r="D32" s="157">
        <v>3.2000000000000002E-3</v>
      </c>
      <c r="E32" s="540"/>
      <c r="F32" s="161"/>
      <c r="G32" s="178" t="s">
        <v>1280</v>
      </c>
      <c r="H32" s="134"/>
    </row>
    <row r="33" spans="1:8" ht="15" customHeight="1" x14ac:dyDescent="0.25">
      <c r="A33" s="159">
        <v>24838</v>
      </c>
      <c r="B33" s="157">
        <v>6.9999999999999999E-4</v>
      </c>
      <c r="C33" s="624"/>
      <c r="D33" s="157">
        <v>2.8E-3</v>
      </c>
      <c r="E33" s="540"/>
      <c r="F33" s="161"/>
      <c r="G33" s="178" t="s">
        <v>1280</v>
      </c>
      <c r="H33" s="134"/>
    </row>
    <row r="34" spans="1:8" ht="15" customHeight="1" x14ac:dyDescent="0.25">
      <c r="A34" s="159">
        <v>22647</v>
      </c>
      <c r="B34" s="157">
        <v>5.0000000000000001E-4</v>
      </c>
      <c r="C34" s="624"/>
      <c r="D34" s="157">
        <v>2E-3</v>
      </c>
      <c r="E34" s="540"/>
      <c r="F34" s="161" t="s">
        <v>230</v>
      </c>
      <c r="G34" s="157"/>
      <c r="H34" s="134"/>
    </row>
    <row r="35" spans="1:8" ht="15" customHeight="1" x14ac:dyDescent="0.25">
      <c r="A35" s="159">
        <v>21551</v>
      </c>
      <c r="B35" s="157">
        <v>2E-3</v>
      </c>
      <c r="C35" s="624"/>
      <c r="D35" s="157">
        <v>8.0000000000000002E-3</v>
      </c>
      <c r="E35" s="635"/>
      <c r="F35" s="161" t="s">
        <v>231</v>
      </c>
      <c r="G35" s="157"/>
      <c r="H35" s="134"/>
    </row>
    <row r="36" spans="1:8" ht="15" customHeight="1" x14ac:dyDescent="0.25">
      <c r="A36" s="134"/>
      <c r="B36" s="134"/>
      <c r="C36" s="134"/>
      <c r="D36" s="134"/>
      <c r="E36" s="134"/>
      <c r="F36" s="134"/>
      <c r="G36" s="134"/>
      <c r="H36" s="134"/>
    </row>
    <row r="37" spans="1:8" ht="15" customHeight="1" x14ac:dyDescent="0.25">
      <c r="A37" s="134"/>
      <c r="B37" s="170" t="s">
        <v>1273</v>
      </c>
      <c r="C37" s="134"/>
      <c r="D37" s="134"/>
      <c r="E37" s="134"/>
      <c r="F37" s="134"/>
      <c r="G37" s="134"/>
      <c r="H37" s="134"/>
    </row>
    <row r="38" spans="1:8" ht="15" customHeight="1" x14ac:dyDescent="0.25">
      <c r="A38" s="134"/>
      <c r="B38" s="119" t="s">
        <v>281</v>
      </c>
      <c r="C38" s="134"/>
      <c r="D38" s="134"/>
      <c r="E38" s="134"/>
      <c r="F38" s="134"/>
      <c r="G38" s="134"/>
      <c r="H38" s="134"/>
    </row>
    <row r="39" spans="1:8" ht="15" customHeight="1" x14ac:dyDescent="0.25">
      <c r="A39" s="134"/>
      <c r="C39" s="134"/>
      <c r="D39" s="134"/>
      <c r="E39" s="134"/>
      <c r="F39" s="134"/>
      <c r="G39" s="134"/>
      <c r="H39" s="134"/>
    </row>
    <row r="40" spans="1:8" ht="15" customHeight="1" x14ac:dyDescent="0.25">
      <c r="B40" s="167" t="s">
        <v>1274</v>
      </c>
    </row>
    <row r="41" spans="1:8" ht="15" customHeight="1" x14ac:dyDescent="0.25">
      <c r="B41" s="168" t="s">
        <v>1706</v>
      </c>
    </row>
    <row r="42" spans="1:8" ht="15" customHeight="1" x14ac:dyDescent="0.25">
      <c r="B42" s="169" t="s">
        <v>233</v>
      </c>
    </row>
    <row r="43" spans="1:8" ht="15" customHeight="1" x14ac:dyDescent="0.25">
      <c r="B43" s="168" t="s">
        <v>232</v>
      </c>
    </row>
    <row r="44" spans="1:8" ht="15" customHeight="1" x14ac:dyDescent="0.25">
      <c r="B44" s="168" t="s">
        <v>1281</v>
      </c>
    </row>
    <row r="45" spans="1:8" ht="15" customHeight="1" x14ac:dyDescent="0.25">
      <c r="B45" s="168" t="s">
        <v>1282</v>
      </c>
    </row>
    <row r="46" spans="1:8" ht="15" customHeight="1" x14ac:dyDescent="0.25">
      <c r="B46" s="169" t="s">
        <v>1283</v>
      </c>
    </row>
    <row r="47" spans="1:8" ht="15" customHeight="1" x14ac:dyDescent="0.25">
      <c r="B47" s="168" t="s">
        <v>280</v>
      </c>
    </row>
    <row r="48" spans="1:8" ht="15" customHeight="1" x14ac:dyDescent="0.25">
      <c r="B48" s="169"/>
    </row>
  </sheetData>
  <mergeCells count="5">
    <mergeCell ref="B2:C2"/>
    <mergeCell ref="D2:E2"/>
    <mergeCell ref="F2:F3"/>
    <mergeCell ref="G2:G3"/>
    <mergeCell ref="A2:A3"/>
  </mergeCells>
  <phoneticPr fontId="5" type="noConversion"/>
  <pageMargins left="0.7" right="0.7" top="0.75" bottom="0.75" header="0.3" footer="0.3"/>
  <pageSetup paperSize="9"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6"/>
  <sheetViews>
    <sheetView workbookViewId="0">
      <pane xSplit="1" ySplit="3" topLeftCell="B4" activePane="bottomRight" state="frozen"/>
      <selection pane="topRight" activeCell="B1" sqref="B1"/>
      <selection pane="bottomLeft" activeCell="A2" sqref="A2"/>
      <selection pane="bottomRight"/>
    </sheetView>
  </sheetViews>
  <sheetFormatPr baseColWidth="10" defaultColWidth="9.140625" defaultRowHeight="15" customHeight="1" x14ac:dyDescent="0.25"/>
  <cols>
    <col min="1" max="2" width="15.7109375" style="119" customWidth="1"/>
    <col min="3" max="3" width="82.140625" style="119" customWidth="1"/>
    <col min="4" max="4" width="36.140625" style="119" customWidth="1"/>
    <col min="5" max="16384" width="9.140625" style="119"/>
  </cols>
  <sheetData>
    <row r="1" spans="1:4" ht="15" hidden="1" customHeight="1" x14ac:dyDescent="0.25">
      <c r="A1" s="119" t="s">
        <v>419</v>
      </c>
      <c r="B1" s="119" t="s">
        <v>457</v>
      </c>
    </row>
    <row r="2" spans="1:4" ht="15" customHeight="1" x14ac:dyDescent="0.25">
      <c r="A2" s="823" t="s">
        <v>1946</v>
      </c>
      <c r="B2" s="102" t="s">
        <v>140</v>
      </c>
      <c r="C2" s="822" t="s">
        <v>126</v>
      </c>
      <c r="D2" s="794" t="s">
        <v>12</v>
      </c>
    </row>
    <row r="3" spans="1:4" ht="15" customHeight="1" x14ac:dyDescent="0.25">
      <c r="A3" s="823"/>
      <c r="B3" s="99" t="s">
        <v>282</v>
      </c>
      <c r="C3" s="822"/>
      <c r="D3" s="794"/>
    </row>
    <row r="4" spans="1:4" ht="15" customHeight="1" x14ac:dyDescent="0.25">
      <c r="A4" s="24">
        <v>40634</v>
      </c>
      <c r="B4" s="126">
        <v>3.0000000000000001E-3</v>
      </c>
      <c r="C4" s="117" t="s">
        <v>323</v>
      </c>
      <c r="D4" s="171"/>
    </row>
    <row r="5" spans="1:4" ht="15" customHeight="1" x14ac:dyDescent="0.25">
      <c r="A5" s="24">
        <v>40087</v>
      </c>
      <c r="B5" s="126">
        <v>4.0000000000000001E-3</v>
      </c>
      <c r="C5" s="129" t="s">
        <v>286</v>
      </c>
      <c r="D5" s="128"/>
    </row>
    <row r="6" spans="1:4" ht="15" customHeight="1" x14ac:dyDescent="0.25">
      <c r="A6" s="24">
        <v>39995</v>
      </c>
      <c r="B6" s="126">
        <v>3.0000000000000001E-3</v>
      </c>
      <c r="C6" s="129" t="s">
        <v>286</v>
      </c>
      <c r="D6" s="128"/>
    </row>
    <row r="7" spans="1:4" ht="15" customHeight="1" x14ac:dyDescent="0.25">
      <c r="A7" s="24">
        <v>39904</v>
      </c>
      <c r="B7" s="126">
        <v>2E-3</v>
      </c>
      <c r="C7" s="129" t="s">
        <v>1288</v>
      </c>
      <c r="D7" s="128"/>
    </row>
    <row r="8" spans="1:4" ht="15" customHeight="1" x14ac:dyDescent="0.25">
      <c r="A8" s="24">
        <v>39630</v>
      </c>
      <c r="B8" s="126">
        <v>1E-3</v>
      </c>
      <c r="C8" s="117" t="s">
        <v>1289</v>
      </c>
      <c r="D8" s="128"/>
    </row>
    <row r="9" spans="1:4" ht="15" customHeight="1" x14ac:dyDescent="0.25">
      <c r="A9" s="24">
        <v>38899</v>
      </c>
      <c r="B9" s="172">
        <v>1.5E-3</v>
      </c>
      <c r="C9" s="117" t="s">
        <v>1290</v>
      </c>
      <c r="D9" s="128"/>
    </row>
    <row r="10" spans="1:4" ht="15" customHeight="1" x14ac:dyDescent="0.25">
      <c r="A10" s="24">
        <v>38718</v>
      </c>
      <c r="B10" s="172">
        <v>2.5000000000000001E-3</v>
      </c>
      <c r="C10" s="117" t="s">
        <v>1291</v>
      </c>
      <c r="D10" s="128"/>
    </row>
    <row r="11" spans="1:4" ht="15" customHeight="1" x14ac:dyDescent="0.25">
      <c r="A11" s="24">
        <v>38443</v>
      </c>
      <c r="B11" s="172">
        <v>3.4999999999999996E-3</v>
      </c>
      <c r="C11" s="117" t="s">
        <v>287</v>
      </c>
      <c r="D11" s="128"/>
    </row>
    <row r="12" spans="1:4" ht="15" customHeight="1" x14ac:dyDescent="0.25">
      <c r="A12" s="24">
        <v>37865</v>
      </c>
      <c r="B12" s="172">
        <v>4.5000000000000005E-3</v>
      </c>
      <c r="C12" s="482" t="s">
        <v>1278</v>
      </c>
      <c r="D12" s="128"/>
    </row>
    <row r="13" spans="1:4" ht="15" customHeight="1" x14ac:dyDescent="0.25">
      <c r="A13" s="24">
        <v>37622</v>
      </c>
      <c r="B13" s="172">
        <v>3.4999999999999996E-3</v>
      </c>
      <c r="C13" s="482" t="s">
        <v>1278</v>
      </c>
      <c r="D13" s="128"/>
    </row>
    <row r="14" spans="1:4" ht="15" customHeight="1" x14ac:dyDescent="0.25">
      <c r="A14" s="24">
        <v>37438</v>
      </c>
      <c r="B14" s="172">
        <v>3.0000000000000001E-3</v>
      </c>
      <c r="C14" s="482" t="s">
        <v>1278</v>
      </c>
      <c r="D14" s="128"/>
    </row>
    <row r="15" spans="1:4" ht="15" customHeight="1" x14ac:dyDescent="0.25">
      <c r="A15" s="24">
        <v>37257</v>
      </c>
      <c r="B15" s="172">
        <v>2E-3</v>
      </c>
      <c r="C15" s="482" t="s">
        <v>1278</v>
      </c>
      <c r="D15" s="128"/>
    </row>
    <row r="16" spans="1:4" ht="15" customHeight="1" x14ac:dyDescent="0.25">
      <c r="A16" s="24">
        <v>36892</v>
      </c>
      <c r="B16" s="173">
        <v>1E-3</v>
      </c>
      <c r="C16" s="482" t="s">
        <v>1278</v>
      </c>
      <c r="D16" s="114" t="s">
        <v>48</v>
      </c>
    </row>
    <row r="17" spans="1:4" ht="15" customHeight="1" x14ac:dyDescent="0.25">
      <c r="A17" s="24">
        <v>36708</v>
      </c>
      <c r="B17" s="173">
        <v>1.5E-3</v>
      </c>
      <c r="C17" s="163" t="s">
        <v>245</v>
      </c>
      <c r="D17" s="114"/>
    </row>
    <row r="18" spans="1:4" ht="15" customHeight="1" x14ac:dyDescent="0.25">
      <c r="A18" s="24">
        <v>36342</v>
      </c>
      <c r="B18" s="173">
        <v>2E-3</v>
      </c>
      <c r="C18" s="163" t="s">
        <v>246</v>
      </c>
      <c r="D18" s="114"/>
    </row>
    <row r="19" spans="1:4" ht="15" customHeight="1" x14ac:dyDescent="0.25">
      <c r="A19" s="24">
        <v>35247</v>
      </c>
      <c r="B19" s="173">
        <v>2.5000000000000001E-3</v>
      </c>
      <c r="C19" s="163" t="s">
        <v>285</v>
      </c>
      <c r="D19" s="114"/>
    </row>
    <row r="20" spans="1:4" ht="15" customHeight="1" x14ac:dyDescent="0.25">
      <c r="A20" s="24">
        <v>33970</v>
      </c>
      <c r="B20" s="173">
        <v>3.4999999999999996E-3</v>
      </c>
      <c r="C20" s="163" t="s">
        <v>288</v>
      </c>
      <c r="D20" s="114"/>
    </row>
    <row r="21" spans="1:4" ht="15" customHeight="1" x14ac:dyDescent="0.25">
      <c r="A21" s="24">
        <v>32874</v>
      </c>
      <c r="B21" s="173">
        <v>1.5E-3</v>
      </c>
      <c r="C21" s="163" t="s">
        <v>244</v>
      </c>
      <c r="D21" s="114"/>
    </row>
    <row r="22" spans="1:4" ht="15" customHeight="1" x14ac:dyDescent="0.25">
      <c r="A22" s="24">
        <v>32509</v>
      </c>
      <c r="B22" s="173">
        <v>2.3999999999999998E-3</v>
      </c>
      <c r="C22" s="163" t="s">
        <v>243</v>
      </c>
      <c r="D22" s="114"/>
    </row>
    <row r="23" spans="1:4" ht="15" customHeight="1" x14ac:dyDescent="0.25">
      <c r="A23" s="24">
        <v>32143</v>
      </c>
      <c r="B23" s="173">
        <v>2.8000000000000004E-3</v>
      </c>
      <c r="C23" s="163" t="s">
        <v>31</v>
      </c>
      <c r="D23" s="114"/>
    </row>
    <row r="24" spans="1:4" ht="15" customHeight="1" x14ac:dyDescent="0.25">
      <c r="A24" s="24">
        <v>30956</v>
      </c>
      <c r="B24" s="173">
        <v>3.4999999999999996E-3</v>
      </c>
      <c r="C24" s="174" t="s">
        <v>289</v>
      </c>
      <c r="D24" s="114"/>
    </row>
    <row r="25" spans="1:4" ht="15" customHeight="1" x14ac:dyDescent="0.25">
      <c r="A25" s="24">
        <v>27851</v>
      </c>
      <c r="B25" s="173">
        <v>2.5000000000000001E-3</v>
      </c>
      <c r="C25" s="163" t="s">
        <v>242</v>
      </c>
      <c r="D25" s="114"/>
    </row>
    <row r="26" spans="1:4" ht="15" customHeight="1" x14ac:dyDescent="0.25">
      <c r="A26" s="24">
        <v>27576</v>
      </c>
      <c r="B26" s="173">
        <v>2E-3</v>
      </c>
      <c r="C26" s="163" t="s">
        <v>241</v>
      </c>
      <c r="D26" s="114"/>
    </row>
    <row r="27" spans="1:4" ht="15" customHeight="1" x14ac:dyDescent="0.25">
      <c r="A27" s="24">
        <v>27030</v>
      </c>
      <c r="B27" s="173">
        <v>5.0000000000000001E-4</v>
      </c>
      <c r="C27" s="119" t="s">
        <v>284</v>
      </c>
    </row>
    <row r="28" spans="1:4" ht="15" customHeight="1" x14ac:dyDescent="0.25">
      <c r="A28" s="118"/>
      <c r="B28" s="172"/>
    </row>
    <row r="29" spans="1:4" ht="15" customHeight="1" x14ac:dyDescent="0.25">
      <c r="B29" s="167" t="s">
        <v>448</v>
      </c>
    </row>
    <row r="30" spans="1:4" ht="15" customHeight="1" x14ac:dyDescent="0.25">
      <c r="B30" s="169" t="s">
        <v>247</v>
      </c>
    </row>
    <row r="31" spans="1:4" ht="15" customHeight="1" x14ac:dyDescent="0.25">
      <c r="B31" s="169" t="s">
        <v>283</v>
      </c>
    </row>
    <row r="32" spans="1:4" ht="15" customHeight="1" x14ac:dyDescent="0.25">
      <c r="B32" s="169"/>
    </row>
    <row r="33" spans="2:2" ht="15" customHeight="1" x14ac:dyDescent="0.25">
      <c r="B33" s="175" t="s">
        <v>449</v>
      </c>
    </row>
    <row r="34" spans="2:2" ht="15" customHeight="1" x14ac:dyDescent="0.25">
      <c r="B34" s="119" t="s">
        <v>411</v>
      </c>
    </row>
    <row r="35" spans="2:2" ht="15" customHeight="1" x14ac:dyDescent="0.25">
      <c r="B35" s="169" t="s">
        <v>235</v>
      </c>
    </row>
    <row r="36" spans="2:2" ht="15" customHeight="1" x14ac:dyDescent="0.25">
      <c r="B36" s="168" t="s">
        <v>236</v>
      </c>
    </row>
  </sheetData>
  <mergeCells count="3">
    <mergeCell ref="C2:C3"/>
    <mergeCell ref="D2:D3"/>
    <mergeCell ref="A2:A3"/>
  </mergeCells>
  <phoneticPr fontId="5" type="noConversion"/>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2"/>
  <sheetViews>
    <sheetView zoomScaleNormal="100" workbookViewId="0">
      <pane xSplit="1" ySplit="3" topLeftCell="B4" activePane="bottomRight" state="frozen"/>
      <selection pane="topRight" activeCell="B1" sqref="B1"/>
      <selection pane="bottomLeft" activeCell="A3" sqref="A3"/>
      <selection pane="bottomRight"/>
    </sheetView>
  </sheetViews>
  <sheetFormatPr baseColWidth="10" defaultColWidth="9.140625" defaultRowHeight="15" customHeight="1" x14ac:dyDescent="0.25"/>
  <cols>
    <col min="1" max="5" width="15.7109375" style="140" customWidth="1"/>
    <col min="6" max="6" width="70.85546875" style="140" customWidth="1"/>
    <col min="7" max="7" width="13.140625" style="140" customWidth="1"/>
    <col min="8" max="8" width="34.85546875" style="140" customWidth="1"/>
    <col min="9" max="16384" width="9.140625" style="140"/>
  </cols>
  <sheetData>
    <row r="1" spans="1:11" ht="15" hidden="1" customHeight="1" x14ac:dyDescent="0.25">
      <c r="A1" s="140" t="s">
        <v>419</v>
      </c>
      <c r="B1" s="140" t="s">
        <v>553</v>
      </c>
      <c r="C1" s="140" t="s">
        <v>554</v>
      </c>
      <c r="D1" s="140" t="s">
        <v>555</v>
      </c>
      <c r="E1" s="140" t="s">
        <v>556</v>
      </c>
    </row>
    <row r="2" spans="1:11" ht="15" customHeight="1" x14ac:dyDescent="0.25">
      <c r="A2" s="789" t="s">
        <v>1946</v>
      </c>
      <c r="B2" s="821" t="s">
        <v>226</v>
      </c>
      <c r="C2" s="821"/>
      <c r="D2" s="821" t="s">
        <v>227</v>
      </c>
      <c r="E2" s="821"/>
      <c r="F2" s="822" t="s">
        <v>126</v>
      </c>
      <c r="G2" s="789" t="s">
        <v>134</v>
      </c>
      <c r="H2" s="822" t="s">
        <v>12</v>
      </c>
      <c r="I2" s="176"/>
      <c r="J2" s="166"/>
      <c r="K2" s="176"/>
    </row>
    <row r="3" spans="1:11" ht="15" customHeight="1" x14ac:dyDescent="0.25">
      <c r="A3" s="789"/>
      <c r="B3" s="249" t="s">
        <v>464</v>
      </c>
      <c r="C3" s="249" t="s">
        <v>349</v>
      </c>
      <c r="D3" s="249" t="s">
        <v>464</v>
      </c>
      <c r="E3" s="249" t="s">
        <v>349</v>
      </c>
      <c r="F3" s="822"/>
      <c r="G3" s="789"/>
      <c r="H3" s="822"/>
      <c r="I3" s="176"/>
      <c r="J3" s="166"/>
      <c r="K3" s="176"/>
    </row>
    <row r="4" spans="1:11" ht="15" customHeight="1" x14ac:dyDescent="0.25">
      <c r="A4" s="159">
        <v>36982</v>
      </c>
      <c r="B4" s="636"/>
      <c r="C4" s="636"/>
      <c r="D4" s="636"/>
      <c r="E4" s="636"/>
      <c r="F4" s="164" t="s">
        <v>577</v>
      </c>
      <c r="G4" s="78"/>
      <c r="H4" s="273"/>
      <c r="I4" s="176"/>
      <c r="J4" s="166"/>
      <c r="K4" s="176"/>
    </row>
    <row r="5" spans="1:11" ht="15" customHeight="1" x14ac:dyDescent="0.25">
      <c r="A5" s="159">
        <v>34335</v>
      </c>
      <c r="B5" s="162">
        <v>8.0000000000000002E-3</v>
      </c>
      <c r="C5" s="162">
        <v>1.1599999999999999E-2</v>
      </c>
      <c r="D5" s="162">
        <v>8.8999999999999999E-3</v>
      </c>
      <c r="E5" s="162">
        <v>1.29E-2</v>
      </c>
      <c r="F5" s="163" t="s">
        <v>591</v>
      </c>
      <c r="G5" s="262">
        <v>34342</v>
      </c>
      <c r="H5" s="112"/>
      <c r="I5" s="176"/>
      <c r="J5" s="177"/>
      <c r="K5" s="176"/>
    </row>
    <row r="6" spans="1:11" ht="15" customHeight="1" x14ac:dyDescent="0.25">
      <c r="A6" s="159">
        <v>33604</v>
      </c>
      <c r="B6" s="162">
        <v>7.1999999999999998E-3</v>
      </c>
      <c r="C6" s="162">
        <v>1.0800000000000001E-2</v>
      </c>
      <c r="D6" s="162">
        <v>8.0000000000000002E-3</v>
      </c>
      <c r="E6" s="162">
        <v>1.2E-2</v>
      </c>
      <c r="F6" s="163" t="s">
        <v>592</v>
      </c>
      <c r="G6" s="262">
        <v>33610</v>
      </c>
      <c r="H6" s="112"/>
      <c r="I6" s="176"/>
      <c r="J6" s="178"/>
      <c r="K6" s="176"/>
    </row>
    <row r="7" spans="1:11" ht="15" customHeight="1" x14ac:dyDescent="0.25">
      <c r="A7" s="159">
        <v>33147</v>
      </c>
      <c r="B7" s="162">
        <v>7.1999999999999998E-3</v>
      </c>
      <c r="C7" s="162">
        <v>1.0800000000000001E-2</v>
      </c>
      <c r="D7" s="162">
        <v>8.0000000000000002E-3</v>
      </c>
      <c r="E7" s="162">
        <v>1.2E-2</v>
      </c>
      <c r="F7" s="164" t="s">
        <v>551</v>
      </c>
      <c r="G7" s="164"/>
      <c r="H7" s="112"/>
      <c r="I7" s="176"/>
      <c r="J7" s="178"/>
      <c r="K7" s="176"/>
    </row>
    <row r="8" spans="1:11" ht="15" customHeight="1" x14ac:dyDescent="0.25">
      <c r="A8" s="159">
        <v>30773</v>
      </c>
      <c r="B8" s="162">
        <v>8.0000000000000002E-3</v>
      </c>
      <c r="C8" s="162">
        <v>1.2E-2</v>
      </c>
      <c r="D8" s="162">
        <v>8.0000000000000002E-3</v>
      </c>
      <c r="E8" s="162">
        <v>1.2E-2</v>
      </c>
      <c r="F8" s="163" t="s">
        <v>552</v>
      </c>
      <c r="G8" s="255">
        <v>30776</v>
      </c>
      <c r="H8" s="112"/>
      <c r="I8" s="176"/>
      <c r="J8" s="177"/>
      <c r="K8" s="176"/>
    </row>
    <row r="9" spans="1:11" ht="15" customHeight="1" x14ac:dyDescent="0.25">
      <c r="A9" s="159">
        <v>30682</v>
      </c>
      <c r="B9" s="179">
        <v>8.0000000000000002E-3</v>
      </c>
      <c r="C9" s="179">
        <v>1.2E-2</v>
      </c>
      <c r="D9" s="664"/>
      <c r="E9" s="665"/>
      <c r="F9" s="161" t="s">
        <v>237</v>
      </c>
      <c r="G9" s="161"/>
      <c r="H9" s="176"/>
      <c r="I9" s="176"/>
      <c r="J9" s="177"/>
      <c r="K9" s="176"/>
    </row>
    <row r="10" spans="1:11" ht="15" customHeight="1" x14ac:dyDescent="0.25">
      <c r="A10" s="181"/>
      <c r="B10" s="182"/>
      <c r="D10" s="182"/>
      <c r="F10" s="178"/>
      <c r="G10" s="178"/>
      <c r="H10" s="176"/>
      <c r="I10" s="176"/>
      <c r="J10" s="178"/>
      <c r="K10" s="176"/>
    </row>
    <row r="11" spans="1:11" ht="15" customHeight="1" x14ac:dyDescent="0.25">
      <c r="A11" s="181"/>
      <c r="B11" s="256" t="s">
        <v>117</v>
      </c>
      <c r="D11" s="182"/>
      <c r="E11" s="157"/>
      <c r="F11" s="178"/>
      <c r="G11" s="178"/>
      <c r="H11" s="176"/>
      <c r="I11" s="176"/>
      <c r="J11" s="178"/>
      <c r="K11" s="176"/>
    </row>
    <row r="12" spans="1:11" ht="15" customHeight="1" x14ac:dyDescent="0.25">
      <c r="A12" s="176"/>
      <c r="B12" s="184" t="s">
        <v>1707</v>
      </c>
      <c r="C12" s="183"/>
      <c r="D12" s="89"/>
      <c r="E12" s="89"/>
      <c r="F12" s="89"/>
      <c r="G12" s="89"/>
      <c r="H12" s="89"/>
      <c r="I12" s="89"/>
      <c r="J12" s="89"/>
      <c r="K12" s="176"/>
    </row>
    <row r="13" spans="1:11" ht="15" customHeight="1" x14ac:dyDescent="0.25">
      <c r="A13" s="176"/>
      <c r="B13" s="184" t="s">
        <v>558</v>
      </c>
      <c r="C13" s="89"/>
      <c r="D13" s="89"/>
      <c r="E13" s="89"/>
      <c r="F13" s="89"/>
      <c r="G13" s="89"/>
      <c r="H13" s="89"/>
      <c r="I13" s="89"/>
      <c r="J13" s="89"/>
      <c r="K13" s="176"/>
    </row>
    <row r="14" spans="1:11" ht="15" customHeight="1" x14ac:dyDescent="0.25">
      <c r="A14" s="176"/>
      <c r="B14" s="184" t="s">
        <v>559</v>
      </c>
      <c r="C14" s="89"/>
      <c r="D14" s="89"/>
      <c r="E14" s="89"/>
      <c r="F14" s="89"/>
      <c r="G14" s="89"/>
      <c r="H14" s="89"/>
      <c r="I14" s="89"/>
      <c r="J14" s="89"/>
      <c r="K14" s="176"/>
    </row>
    <row r="15" spans="1:11" ht="15" customHeight="1" x14ac:dyDescent="0.25">
      <c r="B15" s="184" t="s">
        <v>238</v>
      </c>
      <c r="C15" s="70"/>
      <c r="D15" s="70"/>
      <c r="E15" s="70"/>
      <c r="F15" s="70"/>
      <c r="G15" s="70"/>
      <c r="H15" s="70"/>
      <c r="I15" s="70"/>
      <c r="J15" s="70"/>
    </row>
    <row r="16" spans="1:11" ht="15" customHeight="1" x14ac:dyDescent="0.25">
      <c r="B16" s="184" t="s">
        <v>1954</v>
      </c>
      <c r="C16" s="70"/>
      <c r="D16" s="70"/>
      <c r="E16" s="70"/>
      <c r="F16" s="70"/>
      <c r="G16" s="70"/>
      <c r="H16" s="70"/>
      <c r="I16" s="70"/>
      <c r="J16" s="70"/>
    </row>
    <row r="17" spans="2:10" ht="15" customHeight="1" x14ac:dyDescent="0.25">
      <c r="B17" s="184"/>
      <c r="C17" s="70"/>
      <c r="D17" s="70"/>
      <c r="E17" s="70"/>
      <c r="F17" s="70"/>
      <c r="G17" s="70"/>
      <c r="H17" s="70"/>
      <c r="I17" s="70"/>
      <c r="J17" s="70"/>
    </row>
    <row r="18" spans="2:10" ht="15" customHeight="1" x14ac:dyDescent="0.25">
      <c r="B18" s="117" t="s">
        <v>1951</v>
      </c>
      <c r="C18" s="70"/>
      <c r="D18" s="70"/>
      <c r="E18" s="70"/>
      <c r="F18" s="70"/>
      <c r="G18" s="70"/>
      <c r="H18" s="70"/>
      <c r="I18" s="70"/>
      <c r="J18" s="70"/>
    </row>
    <row r="19" spans="2:10" ht="15" customHeight="1" x14ac:dyDescent="0.25">
      <c r="B19" s="117" t="s">
        <v>1955</v>
      </c>
      <c r="C19" s="70"/>
      <c r="D19" s="70"/>
      <c r="E19" s="70"/>
      <c r="F19" s="70"/>
      <c r="G19" s="70"/>
      <c r="H19" s="70"/>
      <c r="I19" s="70"/>
      <c r="J19" s="70"/>
    </row>
    <row r="20" spans="2:10" ht="15" customHeight="1" x14ac:dyDescent="0.25">
      <c r="B20" s="734" t="s">
        <v>1949</v>
      </c>
      <c r="C20" s="733" t="s">
        <v>1950</v>
      </c>
    </row>
    <row r="21" spans="2:10" ht="15" customHeight="1" x14ac:dyDescent="0.25">
      <c r="B21" s="169"/>
      <c r="C21" s="733"/>
    </row>
    <row r="22" spans="2:10" ht="15" customHeight="1" x14ac:dyDescent="0.25">
      <c r="B22" s="119" t="s">
        <v>1952</v>
      </c>
    </row>
  </sheetData>
  <mergeCells count="6">
    <mergeCell ref="H2:H3"/>
    <mergeCell ref="B2:C2"/>
    <mergeCell ref="D2:E2"/>
    <mergeCell ref="G2:G3"/>
    <mergeCell ref="A2:A3"/>
    <mergeCell ref="F2:F3"/>
  </mergeCells>
  <hyperlinks>
    <hyperlink ref="C20" location="AGFF!A1" display="&quot;AGFF&quot;"/>
  </hyperlinks>
  <pageMargins left="0.7" right="0.7" top="0.75" bottom="0.75" header="0.3" footer="0.3"/>
  <pageSetup paperSize="9"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3"/>
  <sheetViews>
    <sheetView workbookViewId="0">
      <pane xSplit="1" ySplit="4" topLeftCell="B5" activePane="bottomRight" state="frozen"/>
      <selection pane="topRight" activeCell="B1" sqref="B1"/>
      <selection pane="bottomLeft" activeCell="A2" sqref="A2"/>
      <selection pane="bottomRight" sqref="A1:XFD1"/>
    </sheetView>
  </sheetViews>
  <sheetFormatPr baseColWidth="10" defaultColWidth="9.140625" defaultRowHeight="15" customHeight="1" x14ac:dyDescent="0.25"/>
  <cols>
    <col min="1" max="1" width="14.140625" style="119" customWidth="1"/>
    <col min="2" max="2" width="10.42578125" style="119" customWidth="1"/>
    <col min="3" max="3" width="11" style="119" customWidth="1"/>
    <col min="4" max="5" width="15.7109375" style="119" customWidth="1"/>
    <col min="6" max="6" width="14" style="119" customWidth="1"/>
    <col min="7" max="8" width="15.7109375" style="119" customWidth="1"/>
    <col min="9" max="9" width="12.28515625" style="119" customWidth="1"/>
    <col min="10" max="10" width="13.42578125" style="119" customWidth="1"/>
    <col min="11" max="11" width="13" style="119" customWidth="1"/>
    <col min="12" max="12" width="13.5703125" style="119" customWidth="1"/>
    <col min="13" max="13" width="13.28515625" style="119" customWidth="1"/>
    <col min="14" max="14" width="12.5703125" style="119" customWidth="1"/>
    <col min="15" max="15" width="38.7109375" style="119" customWidth="1"/>
    <col min="16" max="16" width="67.85546875" style="119" customWidth="1"/>
    <col min="17" max="16384" width="9.140625" style="119"/>
  </cols>
  <sheetData>
    <row r="1" spans="1:16" ht="15.75" hidden="1" customHeight="1" x14ac:dyDescent="0.25">
      <c r="A1" t="s">
        <v>419</v>
      </c>
      <c r="I1" s="27" t="s">
        <v>2</v>
      </c>
      <c r="J1" s="27" t="s">
        <v>1</v>
      </c>
      <c r="K1" s="27" t="s">
        <v>578</v>
      </c>
      <c r="L1" s="27" t="s">
        <v>579</v>
      </c>
      <c r="M1" s="27" t="s">
        <v>465</v>
      </c>
      <c r="N1" s="27" t="s">
        <v>466</v>
      </c>
    </row>
    <row r="2" spans="1:16" ht="15" customHeight="1" x14ac:dyDescent="0.25">
      <c r="A2" s="823" t="s">
        <v>1946</v>
      </c>
      <c r="B2" s="823" t="s">
        <v>263</v>
      </c>
      <c r="C2" s="827" t="s">
        <v>329</v>
      </c>
      <c r="D2" s="828"/>
      <c r="E2" s="829"/>
      <c r="F2" s="827" t="s">
        <v>325</v>
      </c>
      <c r="G2" s="828"/>
      <c r="H2" s="829"/>
      <c r="I2" s="827" t="s">
        <v>332</v>
      </c>
      <c r="J2" s="828"/>
      <c r="K2" s="828"/>
      <c r="L2" s="828"/>
      <c r="M2" s="828"/>
      <c r="N2" s="829"/>
      <c r="O2" s="824" t="s">
        <v>126</v>
      </c>
      <c r="P2" s="801" t="s">
        <v>12</v>
      </c>
    </row>
    <row r="3" spans="1:16" ht="15" customHeight="1" x14ac:dyDescent="0.25">
      <c r="A3" s="823"/>
      <c r="B3" s="823"/>
      <c r="C3" s="185" t="s">
        <v>327</v>
      </c>
      <c r="D3" s="830" t="s">
        <v>264</v>
      </c>
      <c r="E3" s="831"/>
      <c r="F3" s="185" t="s">
        <v>327</v>
      </c>
      <c r="G3" s="830" t="s">
        <v>264</v>
      </c>
      <c r="H3" s="831"/>
      <c r="I3" s="832" t="s">
        <v>327</v>
      </c>
      <c r="J3" s="830"/>
      <c r="K3" s="830" t="s">
        <v>333</v>
      </c>
      <c r="L3" s="830"/>
      <c r="M3" s="825" t="s">
        <v>334</v>
      </c>
      <c r="N3" s="826"/>
      <c r="O3" s="824"/>
      <c r="P3" s="801"/>
    </row>
    <row r="4" spans="1:16" ht="34.5" customHeight="1" x14ac:dyDescent="0.25">
      <c r="A4" s="823"/>
      <c r="B4" s="823"/>
      <c r="C4" s="186"/>
      <c r="D4" s="198" t="s">
        <v>265</v>
      </c>
      <c r="E4" s="199" t="s">
        <v>266</v>
      </c>
      <c r="F4" s="186"/>
      <c r="G4" s="198" t="s">
        <v>265</v>
      </c>
      <c r="H4" s="199" t="s">
        <v>266</v>
      </c>
      <c r="I4" s="187" t="s">
        <v>464</v>
      </c>
      <c r="J4" s="188" t="s">
        <v>349</v>
      </c>
      <c r="K4" s="187" t="s">
        <v>464</v>
      </c>
      <c r="L4" s="200" t="s">
        <v>349</v>
      </c>
      <c r="M4" s="187" t="s">
        <v>464</v>
      </c>
      <c r="N4" s="189" t="s">
        <v>349</v>
      </c>
      <c r="O4" s="824"/>
      <c r="P4" s="801"/>
    </row>
    <row r="5" spans="1:16" ht="16.5" customHeight="1" x14ac:dyDescent="0.25">
      <c r="A5" s="155">
        <v>42005</v>
      </c>
      <c r="B5" s="190">
        <v>1.25</v>
      </c>
      <c r="C5" s="191">
        <v>6.2E-2</v>
      </c>
      <c r="D5" s="190">
        <v>0.16200000000000001</v>
      </c>
      <c r="E5" s="190">
        <v>0.16200000000000001</v>
      </c>
      <c r="F5" s="193">
        <f t="shared" ref="F5:F6" si="0">$B5*C5</f>
        <v>7.7499999999999999E-2</v>
      </c>
      <c r="G5" s="153">
        <f t="shared" ref="G5:G6" si="1">$B5*D5</f>
        <v>0.20250000000000001</v>
      </c>
      <c r="H5" s="194">
        <f t="shared" ref="H5:H6" si="2">$B5*E5</f>
        <v>0.20250000000000001</v>
      </c>
      <c r="I5" s="193">
        <f t="shared" ref="I5:I6" si="3">F5*0.4</f>
        <v>3.1E-2</v>
      </c>
      <c r="J5" s="153">
        <f t="shared" ref="J5:J6" si="4">0.6*F5</f>
        <v>4.65E-2</v>
      </c>
      <c r="K5" s="153">
        <f t="shared" ref="K5:K6" si="5">0.4*G5</f>
        <v>8.1000000000000016E-2</v>
      </c>
      <c r="L5" s="153">
        <f t="shared" ref="L5:L6" si="6">0.6*G5</f>
        <v>0.1215</v>
      </c>
      <c r="M5" s="153">
        <f t="shared" ref="M5:M6" si="7">0.4*H5</f>
        <v>8.1000000000000016E-2</v>
      </c>
      <c r="N5" s="194">
        <f t="shared" ref="N5:N6" si="8">0.6*H5</f>
        <v>0.1215</v>
      </c>
      <c r="O5" s="129" t="s">
        <v>1115</v>
      </c>
      <c r="P5" s="114"/>
    </row>
    <row r="6" spans="1:16" ht="16.5" customHeight="1" x14ac:dyDescent="0.25">
      <c r="A6" s="155">
        <v>41640</v>
      </c>
      <c r="B6" s="190">
        <v>1.25</v>
      </c>
      <c r="C6" s="191">
        <v>6.0999999999999999E-2</v>
      </c>
      <c r="D6" s="190">
        <v>0.161</v>
      </c>
      <c r="E6" s="190">
        <v>0.161</v>
      </c>
      <c r="F6" s="193">
        <f t="shared" si="0"/>
        <v>7.6249999999999998E-2</v>
      </c>
      <c r="G6" s="153">
        <f t="shared" si="1"/>
        <v>0.20125000000000001</v>
      </c>
      <c r="H6" s="194">
        <f t="shared" si="2"/>
        <v>0.20125000000000001</v>
      </c>
      <c r="I6" s="193">
        <f t="shared" si="3"/>
        <v>3.0499999999999999E-2</v>
      </c>
      <c r="J6" s="153">
        <f t="shared" si="4"/>
        <v>4.5749999999999999E-2</v>
      </c>
      <c r="K6" s="153">
        <f t="shared" si="5"/>
        <v>8.0500000000000016E-2</v>
      </c>
      <c r="L6" s="153">
        <f t="shared" si="6"/>
        <v>0.12075</v>
      </c>
      <c r="M6" s="153">
        <f t="shared" si="7"/>
        <v>8.0500000000000016E-2</v>
      </c>
      <c r="N6" s="194">
        <f t="shared" si="8"/>
        <v>0.12075</v>
      </c>
      <c r="O6" s="129" t="s">
        <v>1115</v>
      </c>
      <c r="P6" s="114"/>
    </row>
    <row r="7" spans="1:16" ht="15" customHeight="1" x14ac:dyDescent="0.25">
      <c r="A7" s="61">
        <v>38353</v>
      </c>
      <c r="B7" s="190">
        <v>1.25</v>
      </c>
      <c r="C7" s="191">
        <v>0.06</v>
      </c>
      <c r="D7" s="190">
        <v>0.16</v>
      </c>
      <c r="E7" s="192">
        <v>0.16</v>
      </c>
      <c r="F7" s="193">
        <f>$B7*C7</f>
        <v>7.4999999999999997E-2</v>
      </c>
      <c r="G7" s="153">
        <f t="shared" ref="G7:H7" si="9">$B7*D7</f>
        <v>0.2</v>
      </c>
      <c r="H7" s="194">
        <f t="shared" si="9"/>
        <v>0.2</v>
      </c>
      <c r="I7" s="193">
        <f>F7*0.4</f>
        <v>0.03</v>
      </c>
      <c r="J7" s="153">
        <f>0.6*F7</f>
        <v>4.4999999999999998E-2</v>
      </c>
      <c r="K7" s="153">
        <f>0.4*G7</f>
        <v>8.0000000000000016E-2</v>
      </c>
      <c r="L7" s="153">
        <f>0.6*G7</f>
        <v>0.12</v>
      </c>
      <c r="M7" s="153">
        <f>0.4*H7</f>
        <v>8.0000000000000016E-2</v>
      </c>
      <c r="N7" s="194">
        <f>0.6*H7</f>
        <v>0.12</v>
      </c>
      <c r="O7" s="150"/>
      <c r="P7" s="150"/>
    </row>
    <row r="8" spans="1:16" ht="15" customHeight="1" x14ac:dyDescent="0.25">
      <c r="A8" s="61">
        <v>37987</v>
      </c>
      <c r="B8" s="190">
        <v>1.25</v>
      </c>
      <c r="C8" s="191">
        <v>0.06</v>
      </c>
      <c r="D8" s="190">
        <v>0.14000000000000001</v>
      </c>
      <c r="E8" s="192">
        <v>0.16</v>
      </c>
      <c r="F8" s="193">
        <f t="shared" ref="F8:F30" si="10">$B8*C8</f>
        <v>7.4999999999999997E-2</v>
      </c>
      <c r="G8" s="153">
        <f t="shared" ref="G8:G14" si="11">$B8*D8</f>
        <v>0.17500000000000002</v>
      </c>
      <c r="H8" s="194">
        <f t="shared" ref="H8:H13" si="12">$B8*E8</f>
        <v>0.2</v>
      </c>
      <c r="I8" s="193">
        <f t="shared" ref="I8:I30" si="13">F8*0.4</f>
        <v>0.03</v>
      </c>
      <c r="J8" s="153">
        <f t="shared" ref="J8:J30" si="14">0.6*F8</f>
        <v>4.4999999999999998E-2</v>
      </c>
      <c r="K8" s="153">
        <f t="shared" ref="K8:K14" si="15">0.4*G8</f>
        <v>7.0000000000000007E-2</v>
      </c>
      <c r="L8" s="153">
        <f t="shared" ref="L8:L14" si="16">0.6*G8</f>
        <v>0.10500000000000001</v>
      </c>
      <c r="M8" s="153">
        <f t="shared" ref="M8:M13" si="17">0.4*H8</f>
        <v>8.0000000000000016E-2</v>
      </c>
      <c r="N8" s="194">
        <f t="shared" ref="N8:N13" si="18">0.6*H8</f>
        <v>0.12</v>
      </c>
      <c r="O8" s="150"/>
      <c r="P8" s="150"/>
    </row>
    <row r="9" spans="1:16" ht="15" customHeight="1" x14ac:dyDescent="0.25">
      <c r="A9" s="61">
        <v>37257</v>
      </c>
      <c r="B9" s="190">
        <v>1.25</v>
      </c>
      <c r="C9" s="191">
        <v>0.06</v>
      </c>
      <c r="D9" s="190">
        <v>0.12</v>
      </c>
      <c r="E9" s="192">
        <v>0.16</v>
      </c>
      <c r="F9" s="193">
        <f t="shared" si="10"/>
        <v>7.4999999999999997E-2</v>
      </c>
      <c r="G9" s="153">
        <f t="shared" si="11"/>
        <v>0.15</v>
      </c>
      <c r="H9" s="194">
        <f t="shared" si="12"/>
        <v>0.2</v>
      </c>
      <c r="I9" s="193">
        <f t="shared" si="13"/>
        <v>0.03</v>
      </c>
      <c r="J9" s="153">
        <f t="shared" si="14"/>
        <v>4.4999999999999998E-2</v>
      </c>
      <c r="K9" s="153">
        <f t="shared" si="15"/>
        <v>0.06</v>
      </c>
      <c r="L9" s="153">
        <f t="shared" si="16"/>
        <v>0.09</v>
      </c>
      <c r="M9" s="153">
        <f t="shared" si="17"/>
        <v>8.0000000000000016E-2</v>
      </c>
      <c r="N9" s="194">
        <f t="shared" si="18"/>
        <v>0.12</v>
      </c>
      <c r="O9" s="150"/>
      <c r="P9" s="150"/>
    </row>
    <row r="10" spans="1:16" ht="15" customHeight="1" x14ac:dyDescent="0.25">
      <c r="A10" s="61">
        <v>36526</v>
      </c>
      <c r="B10" s="190">
        <v>1.25</v>
      </c>
      <c r="C10" s="191">
        <v>0.06</v>
      </c>
      <c r="D10" s="190">
        <v>0.1</v>
      </c>
      <c r="E10" s="192">
        <v>0.16</v>
      </c>
      <c r="F10" s="193">
        <f t="shared" si="10"/>
        <v>7.4999999999999997E-2</v>
      </c>
      <c r="G10" s="153">
        <f t="shared" si="11"/>
        <v>0.125</v>
      </c>
      <c r="H10" s="194">
        <f t="shared" si="12"/>
        <v>0.2</v>
      </c>
      <c r="I10" s="193">
        <f t="shared" si="13"/>
        <v>0.03</v>
      </c>
      <c r="J10" s="153">
        <f t="shared" si="14"/>
        <v>4.4999999999999998E-2</v>
      </c>
      <c r="K10" s="153">
        <f t="shared" si="15"/>
        <v>0.05</v>
      </c>
      <c r="L10" s="153">
        <f t="shared" si="16"/>
        <v>7.4999999999999997E-2</v>
      </c>
      <c r="M10" s="153">
        <f t="shared" si="17"/>
        <v>8.0000000000000016E-2</v>
      </c>
      <c r="N10" s="194">
        <f t="shared" si="18"/>
        <v>0.12</v>
      </c>
      <c r="O10" s="133" t="s">
        <v>38</v>
      </c>
      <c r="P10" s="114" t="s">
        <v>43</v>
      </c>
    </row>
    <row r="11" spans="1:16" ht="15" customHeight="1" x14ac:dyDescent="0.25">
      <c r="A11" s="61">
        <v>36161</v>
      </c>
      <c r="B11" s="190">
        <v>1.25</v>
      </c>
      <c r="C11" s="191">
        <v>0.06</v>
      </c>
      <c r="D11" s="190">
        <v>0.06</v>
      </c>
      <c r="E11" s="192">
        <v>0.15</v>
      </c>
      <c r="F11" s="193">
        <f t="shared" si="10"/>
        <v>7.4999999999999997E-2</v>
      </c>
      <c r="G11" s="153">
        <f t="shared" si="11"/>
        <v>7.4999999999999997E-2</v>
      </c>
      <c r="H11" s="194">
        <f t="shared" si="12"/>
        <v>0.1875</v>
      </c>
      <c r="I11" s="193">
        <f t="shared" si="13"/>
        <v>0.03</v>
      </c>
      <c r="J11" s="153">
        <f t="shared" si="14"/>
        <v>4.4999999999999998E-2</v>
      </c>
      <c r="K11" s="153">
        <f t="shared" si="15"/>
        <v>0.03</v>
      </c>
      <c r="L11" s="153">
        <f t="shared" si="16"/>
        <v>4.4999999999999998E-2</v>
      </c>
      <c r="M11" s="153">
        <f t="shared" si="17"/>
        <v>7.5000000000000011E-2</v>
      </c>
      <c r="N11" s="194">
        <f t="shared" si="18"/>
        <v>0.11249999999999999</v>
      </c>
      <c r="O11" s="154" t="s">
        <v>38</v>
      </c>
      <c r="P11" s="114" t="s">
        <v>42</v>
      </c>
    </row>
    <row r="12" spans="1:16" ht="15" customHeight="1" x14ac:dyDescent="0.25">
      <c r="A12" s="61">
        <v>35796</v>
      </c>
      <c r="B12" s="190">
        <v>1.25</v>
      </c>
      <c r="C12" s="191">
        <v>5.5E-2</v>
      </c>
      <c r="D12" s="190">
        <v>5.5E-2</v>
      </c>
      <c r="E12" s="192">
        <v>0.14000000000000001</v>
      </c>
      <c r="F12" s="193">
        <f t="shared" si="10"/>
        <v>6.8750000000000006E-2</v>
      </c>
      <c r="G12" s="153">
        <f t="shared" si="11"/>
        <v>6.8750000000000006E-2</v>
      </c>
      <c r="H12" s="194">
        <f t="shared" si="12"/>
        <v>0.17500000000000002</v>
      </c>
      <c r="I12" s="193">
        <f t="shared" si="13"/>
        <v>2.7500000000000004E-2</v>
      </c>
      <c r="J12" s="153">
        <f t="shared" si="14"/>
        <v>4.1250000000000002E-2</v>
      </c>
      <c r="K12" s="153">
        <f t="shared" si="15"/>
        <v>2.7500000000000004E-2</v>
      </c>
      <c r="L12" s="153">
        <f t="shared" si="16"/>
        <v>4.1250000000000002E-2</v>
      </c>
      <c r="M12" s="153">
        <f t="shared" si="17"/>
        <v>7.0000000000000007E-2</v>
      </c>
      <c r="N12" s="194">
        <f t="shared" si="18"/>
        <v>0.10500000000000001</v>
      </c>
      <c r="O12" s="195" t="s">
        <v>336</v>
      </c>
      <c r="P12" s="114"/>
    </row>
    <row r="13" spans="1:16" ht="15" customHeight="1" x14ac:dyDescent="0.25">
      <c r="A13" s="61">
        <v>35431</v>
      </c>
      <c r="B13" s="190">
        <v>1.25</v>
      </c>
      <c r="C13" s="191">
        <v>0.05</v>
      </c>
      <c r="D13" s="190">
        <v>0.05</v>
      </c>
      <c r="E13" s="192">
        <v>0.14000000000000001</v>
      </c>
      <c r="F13" s="193">
        <f t="shared" si="10"/>
        <v>6.25E-2</v>
      </c>
      <c r="G13" s="153">
        <f t="shared" si="11"/>
        <v>6.25E-2</v>
      </c>
      <c r="H13" s="194">
        <f t="shared" si="12"/>
        <v>0.17500000000000002</v>
      </c>
      <c r="I13" s="193">
        <f t="shared" si="13"/>
        <v>2.5000000000000001E-2</v>
      </c>
      <c r="J13" s="153">
        <f t="shared" si="14"/>
        <v>3.7499999999999999E-2</v>
      </c>
      <c r="K13" s="153">
        <f t="shared" si="15"/>
        <v>2.5000000000000001E-2</v>
      </c>
      <c r="L13" s="153">
        <f t="shared" si="16"/>
        <v>3.7499999999999999E-2</v>
      </c>
      <c r="M13" s="153">
        <f t="shared" si="17"/>
        <v>7.0000000000000007E-2</v>
      </c>
      <c r="N13" s="194">
        <f t="shared" si="18"/>
        <v>0.10500000000000001</v>
      </c>
      <c r="O13" s="114" t="s">
        <v>337</v>
      </c>
      <c r="P13" s="114"/>
    </row>
    <row r="14" spans="1:16" ht="15" customHeight="1" x14ac:dyDescent="0.25">
      <c r="A14" s="61">
        <v>35065</v>
      </c>
      <c r="B14" s="190">
        <v>1.25</v>
      </c>
      <c r="C14" s="191">
        <v>4.4999999999999998E-2</v>
      </c>
      <c r="D14" s="190">
        <v>4.4999999999999998E-2</v>
      </c>
      <c r="E14" s="196"/>
      <c r="F14" s="193">
        <f t="shared" si="10"/>
        <v>5.6249999999999994E-2</v>
      </c>
      <c r="G14" s="153">
        <f t="shared" si="11"/>
        <v>5.6249999999999994E-2</v>
      </c>
      <c r="H14" s="194"/>
      <c r="I14" s="193">
        <f t="shared" si="13"/>
        <v>2.2499999999999999E-2</v>
      </c>
      <c r="J14" s="153">
        <f t="shared" si="14"/>
        <v>3.3749999999999995E-2</v>
      </c>
      <c r="K14" s="153">
        <f t="shared" si="15"/>
        <v>2.2499999999999999E-2</v>
      </c>
      <c r="L14" s="153">
        <f t="shared" si="16"/>
        <v>3.3749999999999995E-2</v>
      </c>
      <c r="M14" s="153"/>
      <c r="N14" s="194"/>
      <c r="O14" s="114" t="s">
        <v>39</v>
      </c>
      <c r="P14" s="114"/>
    </row>
    <row r="15" spans="1:16" ht="15" customHeight="1" x14ac:dyDescent="0.25">
      <c r="A15" s="61">
        <v>34700</v>
      </c>
      <c r="B15" s="190">
        <v>1.25</v>
      </c>
      <c r="C15" s="191">
        <v>0.04</v>
      </c>
      <c r="D15" s="190"/>
      <c r="E15" s="196"/>
      <c r="F15" s="193">
        <f t="shared" si="10"/>
        <v>0.05</v>
      </c>
      <c r="G15" s="153"/>
      <c r="H15" s="194"/>
      <c r="I15" s="193">
        <f t="shared" si="13"/>
        <v>2.0000000000000004E-2</v>
      </c>
      <c r="J15" s="153">
        <f t="shared" si="14"/>
        <v>0.03</v>
      </c>
      <c r="K15" s="153">
        <f>I15</f>
        <v>2.0000000000000004E-2</v>
      </c>
      <c r="L15" s="153">
        <f>J15</f>
        <v>0.03</v>
      </c>
      <c r="M15" s="153"/>
      <c r="N15" s="194"/>
      <c r="O15" s="114"/>
      <c r="P15" s="114"/>
    </row>
    <row r="16" spans="1:16" ht="15" customHeight="1" x14ac:dyDescent="0.25">
      <c r="A16" s="61">
        <v>33604</v>
      </c>
      <c r="B16" s="190">
        <v>1.25</v>
      </c>
      <c r="C16" s="191">
        <v>0.04</v>
      </c>
      <c r="D16" s="111"/>
      <c r="E16" s="196"/>
      <c r="F16" s="193">
        <f t="shared" si="10"/>
        <v>0.05</v>
      </c>
      <c r="G16" s="153"/>
      <c r="H16" s="194"/>
      <c r="I16" s="193">
        <f t="shared" si="13"/>
        <v>2.0000000000000004E-2</v>
      </c>
      <c r="J16" s="153">
        <f t="shared" si="14"/>
        <v>0.03</v>
      </c>
      <c r="K16" s="153">
        <f t="shared" ref="K16:K29" si="19">I16</f>
        <v>2.0000000000000004E-2</v>
      </c>
      <c r="L16" s="153">
        <f t="shared" ref="L16:L29" si="20">J16</f>
        <v>0.03</v>
      </c>
      <c r="M16" s="153"/>
      <c r="N16" s="194"/>
      <c r="O16" s="114" t="s">
        <v>40</v>
      </c>
      <c r="P16" s="114"/>
    </row>
    <row r="17" spans="1:16" ht="15" customHeight="1" x14ac:dyDescent="0.25">
      <c r="A17" s="61">
        <v>33239</v>
      </c>
      <c r="B17" s="190">
        <v>1.23</v>
      </c>
      <c r="C17" s="191">
        <v>0.04</v>
      </c>
      <c r="D17" s="111"/>
      <c r="E17" s="196"/>
      <c r="F17" s="193">
        <f t="shared" si="10"/>
        <v>4.9200000000000001E-2</v>
      </c>
      <c r="G17" s="153"/>
      <c r="H17" s="194"/>
      <c r="I17" s="193">
        <f t="shared" si="13"/>
        <v>1.9680000000000003E-2</v>
      </c>
      <c r="J17" s="153">
        <f t="shared" si="14"/>
        <v>2.9519999999999998E-2</v>
      </c>
      <c r="K17" s="153">
        <f t="shared" si="19"/>
        <v>1.9680000000000003E-2</v>
      </c>
      <c r="L17" s="153">
        <f t="shared" si="20"/>
        <v>2.9519999999999998E-2</v>
      </c>
      <c r="M17" s="153"/>
      <c r="N17" s="194"/>
      <c r="O17" s="114" t="s">
        <v>40</v>
      </c>
      <c r="P17" s="114"/>
    </row>
    <row r="18" spans="1:16" ht="15" customHeight="1" x14ac:dyDescent="0.25">
      <c r="A18" s="61">
        <v>32874</v>
      </c>
      <c r="B18" s="190">
        <v>1.2</v>
      </c>
      <c r="C18" s="191">
        <v>0.04</v>
      </c>
      <c r="D18" s="111"/>
      <c r="E18" s="196"/>
      <c r="F18" s="193">
        <f t="shared" si="10"/>
        <v>4.8000000000000001E-2</v>
      </c>
      <c r="G18" s="153"/>
      <c r="H18" s="194"/>
      <c r="I18" s="193">
        <f t="shared" si="13"/>
        <v>1.9200000000000002E-2</v>
      </c>
      <c r="J18" s="153">
        <f t="shared" si="14"/>
        <v>2.8799999999999999E-2</v>
      </c>
      <c r="K18" s="153">
        <f t="shared" si="19"/>
        <v>1.9200000000000002E-2</v>
      </c>
      <c r="L18" s="153">
        <f t="shared" si="20"/>
        <v>2.8799999999999999E-2</v>
      </c>
      <c r="M18" s="153"/>
      <c r="N18" s="194"/>
      <c r="O18" s="114"/>
      <c r="P18" s="114"/>
    </row>
    <row r="19" spans="1:16" ht="15" customHeight="1" x14ac:dyDescent="0.25">
      <c r="A19" s="61">
        <v>32143</v>
      </c>
      <c r="B19" s="190">
        <v>1.2</v>
      </c>
      <c r="C19" s="191">
        <v>0.04</v>
      </c>
      <c r="D19" s="111"/>
      <c r="E19" s="196"/>
      <c r="F19" s="193">
        <f t="shared" si="10"/>
        <v>4.8000000000000001E-2</v>
      </c>
      <c r="G19" s="153"/>
      <c r="H19" s="194"/>
      <c r="I19" s="193">
        <f t="shared" si="13"/>
        <v>1.9200000000000002E-2</v>
      </c>
      <c r="J19" s="153">
        <f t="shared" si="14"/>
        <v>2.8799999999999999E-2</v>
      </c>
      <c r="K19" s="153">
        <f t="shared" si="19"/>
        <v>1.9200000000000002E-2</v>
      </c>
      <c r="L19" s="153">
        <f t="shared" si="20"/>
        <v>2.8799999999999999E-2</v>
      </c>
      <c r="M19" s="153"/>
      <c r="N19" s="194"/>
      <c r="O19" s="114" t="s">
        <v>27</v>
      </c>
      <c r="P19" s="114"/>
    </row>
    <row r="20" spans="1:16" ht="15" customHeight="1" x14ac:dyDescent="0.25">
      <c r="A20" s="61">
        <v>31778</v>
      </c>
      <c r="B20" s="190">
        <v>1.175</v>
      </c>
      <c r="C20" s="191">
        <v>0.04</v>
      </c>
      <c r="D20" s="111"/>
      <c r="E20" s="196"/>
      <c r="F20" s="193">
        <f t="shared" si="10"/>
        <v>4.7E-2</v>
      </c>
      <c r="G20" s="153"/>
      <c r="H20" s="194"/>
      <c r="I20" s="193">
        <f t="shared" si="13"/>
        <v>1.8800000000000001E-2</v>
      </c>
      <c r="J20" s="153">
        <f t="shared" si="14"/>
        <v>2.8199999999999999E-2</v>
      </c>
      <c r="K20" s="153">
        <f t="shared" si="19"/>
        <v>1.8800000000000001E-2</v>
      </c>
      <c r="L20" s="153">
        <f t="shared" si="20"/>
        <v>2.8199999999999999E-2</v>
      </c>
      <c r="M20" s="153"/>
      <c r="N20" s="194"/>
      <c r="O20" s="114" t="s">
        <v>27</v>
      </c>
      <c r="P20" s="114"/>
    </row>
    <row r="21" spans="1:16" ht="15" customHeight="1" x14ac:dyDescent="0.25">
      <c r="A21" s="61">
        <v>31413</v>
      </c>
      <c r="B21" s="190">
        <v>1.1499999999999999</v>
      </c>
      <c r="C21" s="191">
        <v>0.04</v>
      </c>
      <c r="D21" s="111"/>
      <c r="E21" s="196"/>
      <c r="F21" s="193">
        <f t="shared" si="10"/>
        <v>4.5999999999999999E-2</v>
      </c>
      <c r="G21" s="153"/>
      <c r="H21" s="194"/>
      <c r="I21" s="193">
        <f t="shared" si="13"/>
        <v>1.84E-2</v>
      </c>
      <c r="J21" s="153">
        <f t="shared" si="14"/>
        <v>2.76E-2</v>
      </c>
      <c r="K21" s="153">
        <f t="shared" si="19"/>
        <v>1.84E-2</v>
      </c>
      <c r="L21" s="153">
        <f t="shared" si="20"/>
        <v>2.76E-2</v>
      </c>
      <c r="M21" s="153"/>
      <c r="N21" s="194"/>
      <c r="O21" s="114"/>
      <c r="P21" s="114"/>
    </row>
    <row r="22" spans="1:16" ht="15" customHeight="1" x14ac:dyDescent="0.25">
      <c r="A22" s="61">
        <v>30317</v>
      </c>
      <c r="B22" s="190">
        <v>1.1499999999999999</v>
      </c>
      <c r="C22" s="191">
        <v>0.04</v>
      </c>
      <c r="D22" s="111"/>
      <c r="E22" s="196"/>
      <c r="F22" s="193">
        <f t="shared" si="10"/>
        <v>4.5999999999999999E-2</v>
      </c>
      <c r="G22" s="153"/>
      <c r="H22" s="194"/>
      <c r="I22" s="193">
        <f t="shared" si="13"/>
        <v>1.84E-2</v>
      </c>
      <c r="J22" s="153">
        <f t="shared" si="14"/>
        <v>2.76E-2</v>
      </c>
      <c r="K22" s="153">
        <f t="shared" si="19"/>
        <v>1.84E-2</v>
      </c>
      <c r="L22" s="153">
        <f t="shared" si="20"/>
        <v>2.76E-2</v>
      </c>
      <c r="M22" s="153"/>
      <c r="N22" s="194"/>
      <c r="O22" s="114" t="s">
        <v>24</v>
      </c>
      <c r="P22" s="114"/>
    </row>
    <row r="23" spans="1:16" ht="15" customHeight="1" x14ac:dyDescent="0.25">
      <c r="A23" s="61">
        <v>29952</v>
      </c>
      <c r="B23" s="190">
        <v>1.1000000000000001</v>
      </c>
      <c r="C23" s="191">
        <v>0.04</v>
      </c>
      <c r="D23" s="111"/>
      <c r="E23" s="196"/>
      <c r="F23" s="193">
        <f t="shared" si="10"/>
        <v>4.4000000000000004E-2</v>
      </c>
      <c r="G23" s="153"/>
      <c r="H23" s="194"/>
      <c r="I23" s="193">
        <f t="shared" si="13"/>
        <v>1.7600000000000001E-2</v>
      </c>
      <c r="J23" s="153">
        <f t="shared" si="14"/>
        <v>2.6400000000000003E-2</v>
      </c>
      <c r="K23" s="153">
        <f t="shared" si="19"/>
        <v>1.7600000000000001E-2</v>
      </c>
      <c r="L23" s="153">
        <f t="shared" si="20"/>
        <v>2.6400000000000003E-2</v>
      </c>
      <c r="M23" s="153"/>
      <c r="N23" s="194"/>
      <c r="O23" s="114" t="s">
        <v>50</v>
      </c>
      <c r="P23" s="114" t="s">
        <v>17</v>
      </c>
    </row>
    <row r="24" spans="1:16" ht="15" customHeight="1" x14ac:dyDescent="0.25">
      <c r="A24" s="61">
        <v>27030</v>
      </c>
      <c r="B24" s="190">
        <v>1.1000000000000001</v>
      </c>
      <c r="C24" s="191">
        <v>0.04</v>
      </c>
      <c r="D24" s="111"/>
      <c r="E24" s="196"/>
      <c r="F24" s="193">
        <f t="shared" si="10"/>
        <v>4.4000000000000004E-2</v>
      </c>
      <c r="G24" s="153"/>
      <c r="H24" s="194"/>
      <c r="I24" s="193">
        <f t="shared" si="13"/>
        <v>1.7600000000000001E-2</v>
      </c>
      <c r="J24" s="153">
        <f t="shared" si="14"/>
        <v>2.6400000000000003E-2</v>
      </c>
      <c r="K24" s="153">
        <f t="shared" si="19"/>
        <v>1.7600000000000001E-2</v>
      </c>
      <c r="L24" s="153">
        <f t="shared" si="20"/>
        <v>2.6400000000000003E-2</v>
      </c>
      <c r="M24" s="153"/>
      <c r="N24" s="194"/>
      <c r="O24" s="114"/>
      <c r="P24" s="114"/>
    </row>
    <row r="25" spans="1:16" ht="15" customHeight="1" x14ac:dyDescent="0.25">
      <c r="A25" s="61">
        <v>26665</v>
      </c>
      <c r="B25" s="190">
        <v>1.075</v>
      </c>
      <c r="C25" s="191">
        <v>0.04</v>
      </c>
      <c r="D25" s="134"/>
      <c r="E25" s="197"/>
      <c r="F25" s="193">
        <f t="shared" si="10"/>
        <v>4.2999999999999997E-2</v>
      </c>
      <c r="G25" s="153"/>
      <c r="H25" s="194"/>
      <c r="I25" s="193">
        <f t="shared" si="13"/>
        <v>1.72E-2</v>
      </c>
      <c r="J25" s="153">
        <f t="shared" si="14"/>
        <v>2.5799999999999997E-2</v>
      </c>
      <c r="K25" s="153">
        <f t="shared" si="19"/>
        <v>1.72E-2</v>
      </c>
      <c r="L25" s="153">
        <f t="shared" si="20"/>
        <v>2.5799999999999997E-2</v>
      </c>
      <c r="M25" s="153"/>
      <c r="N25" s="194"/>
    </row>
    <row r="26" spans="1:16" ht="15" customHeight="1" x14ac:dyDescent="0.25">
      <c r="A26" s="61">
        <v>26299</v>
      </c>
      <c r="B26" s="190">
        <v>1.05</v>
      </c>
      <c r="C26" s="191">
        <v>0.04</v>
      </c>
      <c r="D26" s="134"/>
      <c r="E26" s="197"/>
      <c r="F26" s="193">
        <f t="shared" si="10"/>
        <v>4.2000000000000003E-2</v>
      </c>
      <c r="G26" s="153"/>
      <c r="H26" s="194"/>
      <c r="I26" s="193">
        <f t="shared" si="13"/>
        <v>1.6800000000000002E-2</v>
      </c>
      <c r="J26" s="153">
        <f t="shared" si="14"/>
        <v>2.52E-2</v>
      </c>
      <c r="K26" s="153">
        <f t="shared" si="19"/>
        <v>1.6800000000000002E-2</v>
      </c>
      <c r="L26" s="153">
        <f t="shared" si="20"/>
        <v>2.52E-2</v>
      </c>
      <c r="M26" s="153"/>
      <c r="N26" s="194"/>
    </row>
    <row r="27" spans="1:16" ht="15" customHeight="1" x14ac:dyDescent="0.25">
      <c r="A27" s="61">
        <v>25934</v>
      </c>
      <c r="B27" s="190">
        <v>1.0249999999999999</v>
      </c>
      <c r="C27" s="191">
        <v>0.04</v>
      </c>
      <c r="D27" s="134"/>
      <c r="E27" s="197"/>
      <c r="F27" s="193">
        <f t="shared" si="10"/>
        <v>4.0999999999999995E-2</v>
      </c>
      <c r="G27" s="153"/>
      <c r="H27" s="194"/>
      <c r="I27" s="193">
        <f t="shared" si="13"/>
        <v>1.6399999999999998E-2</v>
      </c>
      <c r="J27" s="153">
        <f t="shared" si="14"/>
        <v>2.4599999999999997E-2</v>
      </c>
      <c r="K27" s="153">
        <f t="shared" si="19"/>
        <v>1.6399999999999998E-2</v>
      </c>
      <c r="L27" s="153">
        <f t="shared" si="20"/>
        <v>2.4599999999999997E-2</v>
      </c>
      <c r="M27" s="153"/>
      <c r="N27" s="194"/>
    </row>
    <row r="28" spans="1:16" ht="15" customHeight="1" x14ac:dyDescent="0.25">
      <c r="A28" s="61">
        <v>25569</v>
      </c>
      <c r="B28" s="190">
        <v>1</v>
      </c>
      <c r="C28" s="191">
        <v>0.04</v>
      </c>
      <c r="D28" s="134"/>
      <c r="E28" s="197"/>
      <c r="F28" s="193">
        <f t="shared" si="10"/>
        <v>0.04</v>
      </c>
      <c r="G28" s="153"/>
      <c r="H28" s="194"/>
      <c r="I28" s="193">
        <f t="shared" si="13"/>
        <v>1.6E-2</v>
      </c>
      <c r="J28" s="153">
        <f t="shared" si="14"/>
        <v>2.4E-2</v>
      </c>
      <c r="K28" s="153">
        <f t="shared" si="19"/>
        <v>1.6E-2</v>
      </c>
      <c r="L28" s="153">
        <f t="shared" si="20"/>
        <v>2.4E-2</v>
      </c>
      <c r="M28" s="153"/>
      <c r="N28" s="194"/>
    </row>
    <row r="29" spans="1:16" ht="15" customHeight="1" x14ac:dyDescent="0.25">
      <c r="A29" s="61">
        <v>24473</v>
      </c>
      <c r="B29" s="190">
        <v>1</v>
      </c>
      <c r="C29" s="191">
        <v>0.04</v>
      </c>
      <c r="D29" s="134"/>
      <c r="E29" s="197"/>
      <c r="F29" s="193">
        <f t="shared" si="10"/>
        <v>0.04</v>
      </c>
      <c r="G29" s="153"/>
      <c r="H29" s="194"/>
      <c r="I29" s="193">
        <f t="shared" si="13"/>
        <v>1.6E-2</v>
      </c>
      <c r="J29" s="153">
        <f t="shared" si="14"/>
        <v>2.4E-2</v>
      </c>
      <c r="K29" s="153">
        <f t="shared" si="19"/>
        <v>1.6E-2</v>
      </c>
      <c r="L29" s="153">
        <f t="shared" si="20"/>
        <v>2.4E-2</v>
      </c>
      <c r="M29" s="153"/>
      <c r="N29" s="194"/>
    </row>
    <row r="30" spans="1:16" ht="15" customHeight="1" x14ac:dyDescent="0.25">
      <c r="A30" s="61">
        <v>22647</v>
      </c>
      <c r="B30" s="190">
        <v>1</v>
      </c>
      <c r="C30" s="191">
        <v>2.5000000000000001E-2</v>
      </c>
      <c r="D30" s="134"/>
      <c r="E30" s="197"/>
      <c r="F30" s="193">
        <f t="shared" si="10"/>
        <v>2.5000000000000001E-2</v>
      </c>
      <c r="G30" s="153"/>
      <c r="H30" s="194"/>
      <c r="I30" s="193">
        <f t="shared" si="13"/>
        <v>1.0000000000000002E-2</v>
      </c>
      <c r="J30" s="153">
        <f t="shared" si="14"/>
        <v>1.4999999999999999E-2</v>
      </c>
      <c r="K30" s="153">
        <f>I30</f>
        <v>1.0000000000000002E-2</v>
      </c>
      <c r="L30" s="153">
        <f>J30</f>
        <v>1.4999999999999999E-2</v>
      </c>
      <c r="M30" s="153"/>
      <c r="N30" s="194"/>
    </row>
    <row r="31" spans="1:16" ht="15" customHeight="1" x14ac:dyDescent="0.25">
      <c r="I31" s="114"/>
      <c r="J31" s="114"/>
      <c r="K31" s="114"/>
      <c r="L31" s="114"/>
      <c r="M31" s="114"/>
      <c r="N31" s="114"/>
    </row>
    <row r="32" spans="1:16" ht="15" customHeight="1" x14ac:dyDescent="0.25">
      <c r="B32" s="121" t="s">
        <v>523</v>
      </c>
    </row>
    <row r="33" spans="2:14" ht="15" customHeight="1" x14ac:dyDescent="0.25">
      <c r="B33" s="119" t="s">
        <v>328</v>
      </c>
    </row>
    <row r="34" spans="2:14" ht="15" customHeight="1" x14ac:dyDescent="0.25">
      <c r="B34" s="119" t="s">
        <v>326</v>
      </c>
    </row>
    <row r="35" spans="2:14" ht="15" customHeight="1" x14ac:dyDescent="0.25">
      <c r="B35" s="119" t="s">
        <v>330</v>
      </c>
      <c r="I35" s="114"/>
      <c r="J35" s="114"/>
      <c r="K35" s="114"/>
      <c r="L35" s="114"/>
      <c r="M35" s="114"/>
      <c r="N35" s="114"/>
    </row>
    <row r="36" spans="2:14" ht="15" customHeight="1" x14ac:dyDescent="0.25">
      <c r="B36" s="119" t="s">
        <v>331</v>
      </c>
    </row>
    <row r="38" spans="2:14" ht="15" customHeight="1" x14ac:dyDescent="0.25">
      <c r="B38" s="121" t="s">
        <v>305</v>
      </c>
    </row>
    <row r="39" spans="2:14" ht="15" customHeight="1" x14ac:dyDescent="0.25">
      <c r="B39" s="119" t="s">
        <v>335</v>
      </c>
    </row>
    <row r="41" spans="2:14" ht="15" customHeight="1" x14ac:dyDescent="0.25">
      <c r="B41" s="121" t="s">
        <v>549</v>
      </c>
    </row>
    <row r="42" spans="2:14" ht="15" customHeight="1" x14ac:dyDescent="0.25">
      <c r="B42" s="119" t="s">
        <v>303</v>
      </c>
    </row>
    <row r="43" spans="2:14" ht="15" customHeight="1" x14ac:dyDescent="0.25">
      <c r="B43" s="119" t="s">
        <v>304</v>
      </c>
      <c r="C43" s="420"/>
      <c r="D43" s="420"/>
      <c r="E43" s="420"/>
      <c r="F43" s="420"/>
      <c r="G43" s="420"/>
      <c r="H43" s="420"/>
      <c r="I43" s="420"/>
    </row>
  </sheetData>
  <mergeCells count="12">
    <mergeCell ref="A2:A4"/>
    <mergeCell ref="O2:O4"/>
    <mergeCell ref="P2:P4"/>
    <mergeCell ref="M3:N3"/>
    <mergeCell ref="I2:N2"/>
    <mergeCell ref="D3:E3"/>
    <mergeCell ref="C2:E2"/>
    <mergeCell ref="B2:B4"/>
    <mergeCell ref="F2:H2"/>
    <mergeCell ref="G3:H3"/>
    <mergeCell ref="I3:J3"/>
    <mergeCell ref="K3:L3"/>
  </mergeCells>
  <phoneticPr fontId="5" type="noConversion"/>
  <pageMargins left="0.7" right="0.7" top="0.75" bottom="0.75" header="0.3" footer="0.3"/>
  <pageSetup paperSize="9"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46"/>
  <sheetViews>
    <sheetView workbookViewId="0">
      <pane xSplit="1" ySplit="4" topLeftCell="Q5" activePane="bottomRight" state="frozen"/>
      <selection pane="topRight" activeCell="B1" sqref="B1"/>
      <selection pane="bottomLeft" activeCell="A5" sqref="A5"/>
      <selection pane="bottomRight" activeCell="S31" sqref="S31"/>
    </sheetView>
  </sheetViews>
  <sheetFormatPr baseColWidth="10" defaultColWidth="9.140625" defaultRowHeight="15" customHeight="1" x14ac:dyDescent="0.2"/>
  <cols>
    <col min="1" max="1" width="13" style="4" customWidth="1"/>
    <col min="2" max="2" width="10.140625" style="4" customWidth="1"/>
    <col min="3" max="3" width="15.7109375" style="4" customWidth="1"/>
    <col min="4" max="4" width="14.85546875" style="4" customWidth="1"/>
    <col min="5" max="10" width="15.7109375" style="4" customWidth="1"/>
    <col min="11" max="11" width="12.85546875" style="4" customWidth="1"/>
    <col min="12" max="12" width="13.140625" style="4" customWidth="1"/>
    <col min="13" max="13" width="12.7109375" style="4" customWidth="1"/>
    <col min="14" max="14" width="10.85546875" style="4" customWidth="1"/>
    <col min="15" max="15" width="13.28515625" style="4" customWidth="1"/>
    <col min="16" max="16" width="13.42578125" style="4" customWidth="1"/>
    <col min="17" max="17" width="12.7109375" style="4" customWidth="1"/>
    <col min="18" max="18" width="14.28515625" style="4" customWidth="1"/>
    <col min="19" max="19" width="55.42578125" style="4" customWidth="1"/>
    <col min="20" max="20" width="12.42578125" style="4" customWidth="1"/>
    <col min="21" max="21" width="118.28515625" style="4" customWidth="1"/>
    <col min="22" max="16384" width="9.140625" style="4"/>
  </cols>
  <sheetData>
    <row r="1" spans="1:21" ht="15" hidden="1" customHeight="1" x14ac:dyDescent="0.25">
      <c r="A1" t="s">
        <v>419</v>
      </c>
      <c r="B1"/>
      <c r="C1"/>
      <c r="D1"/>
      <c r="E1"/>
      <c r="F1"/>
      <c r="G1"/>
      <c r="H1"/>
      <c r="I1"/>
      <c r="J1"/>
      <c r="K1" t="s">
        <v>5</v>
      </c>
      <c r="L1" t="s">
        <v>6</v>
      </c>
      <c r="M1" t="s">
        <v>476</v>
      </c>
      <c r="N1" t="s">
        <v>477</v>
      </c>
      <c r="O1" t="s">
        <v>3</v>
      </c>
      <c r="P1" t="s">
        <v>4</v>
      </c>
      <c r="Q1" t="s">
        <v>492</v>
      </c>
      <c r="R1" t="s">
        <v>493</v>
      </c>
      <c r="S1"/>
      <c r="T1"/>
      <c r="U1"/>
    </row>
    <row r="2" spans="1:21" ht="15" customHeight="1" x14ac:dyDescent="0.25">
      <c r="A2" s="823" t="s">
        <v>1946</v>
      </c>
      <c r="B2" s="823" t="s">
        <v>263</v>
      </c>
      <c r="C2" s="827" t="s">
        <v>329</v>
      </c>
      <c r="D2" s="828"/>
      <c r="E2" s="828"/>
      <c r="F2" s="829"/>
      <c r="G2" s="827" t="s">
        <v>325</v>
      </c>
      <c r="H2" s="828"/>
      <c r="I2" s="828"/>
      <c r="J2" s="829"/>
      <c r="K2" s="827" t="s">
        <v>332</v>
      </c>
      <c r="L2" s="828"/>
      <c r="M2" s="828"/>
      <c r="N2" s="828"/>
      <c r="O2" s="828"/>
      <c r="P2" s="828"/>
      <c r="Q2" s="828"/>
      <c r="R2" s="828"/>
      <c r="S2" s="833" t="s">
        <v>126</v>
      </c>
      <c r="T2" s="783" t="s">
        <v>134</v>
      </c>
      <c r="U2" s="801" t="s">
        <v>12</v>
      </c>
    </row>
    <row r="3" spans="1:21" ht="15" customHeight="1" x14ac:dyDescent="0.25">
      <c r="A3" s="823"/>
      <c r="B3" s="823"/>
      <c r="C3" s="834" t="s">
        <v>469</v>
      </c>
      <c r="D3" s="826"/>
      <c r="E3" s="834" t="s">
        <v>470</v>
      </c>
      <c r="F3" s="826"/>
      <c r="G3" s="834" t="s">
        <v>469</v>
      </c>
      <c r="H3" s="826"/>
      <c r="I3" s="834" t="s">
        <v>470</v>
      </c>
      <c r="J3" s="826"/>
      <c r="K3" s="832" t="s">
        <v>474</v>
      </c>
      <c r="L3" s="830"/>
      <c r="M3" s="832" t="s">
        <v>475</v>
      </c>
      <c r="N3" s="830"/>
      <c r="O3" s="832" t="s">
        <v>490</v>
      </c>
      <c r="P3" s="830"/>
      <c r="Q3" s="832" t="s">
        <v>491</v>
      </c>
      <c r="R3" s="830"/>
      <c r="S3" s="833"/>
      <c r="T3" s="783"/>
      <c r="U3" s="801"/>
    </row>
    <row r="4" spans="1:21" ht="43.5" customHeight="1" x14ac:dyDescent="0.2">
      <c r="A4" s="823"/>
      <c r="B4" s="823"/>
      <c r="C4" s="185" t="s">
        <v>467</v>
      </c>
      <c r="D4" s="199" t="s">
        <v>468</v>
      </c>
      <c r="E4" s="212" t="s">
        <v>467</v>
      </c>
      <c r="F4" s="199" t="s">
        <v>468</v>
      </c>
      <c r="G4" s="185" t="s">
        <v>467</v>
      </c>
      <c r="H4" s="199" t="s">
        <v>468</v>
      </c>
      <c r="I4" s="212" t="s">
        <v>467</v>
      </c>
      <c r="J4" s="199" t="s">
        <v>468</v>
      </c>
      <c r="K4" s="187" t="s">
        <v>464</v>
      </c>
      <c r="L4" s="200" t="s">
        <v>349</v>
      </c>
      <c r="M4" s="187" t="s">
        <v>464</v>
      </c>
      <c r="N4" s="200" t="s">
        <v>349</v>
      </c>
      <c r="O4" s="187" t="s">
        <v>464</v>
      </c>
      <c r="P4" s="206" t="s">
        <v>349</v>
      </c>
      <c r="Q4" s="187" t="s">
        <v>464</v>
      </c>
      <c r="R4" s="200" t="s">
        <v>349</v>
      </c>
      <c r="S4" s="833"/>
      <c r="T4" s="783"/>
      <c r="U4" s="801"/>
    </row>
    <row r="5" spans="1:21" ht="15.75" customHeight="1" x14ac:dyDescent="0.25">
      <c r="A5" s="155">
        <v>42005</v>
      </c>
      <c r="B5" s="211">
        <v>1.25</v>
      </c>
      <c r="C5" s="153">
        <v>0.16439999999999999</v>
      </c>
      <c r="D5" s="153">
        <v>0.16439999999999999</v>
      </c>
      <c r="E5" s="153">
        <v>0.16439999999999999</v>
      </c>
      <c r="F5" s="153">
        <v>0.16439999999999999</v>
      </c>
      <c r="G5" s="214">
        <f t="shared" ref="G5:G6" si="0">$B5*C5</f>
        <v>0.20549999999999999</v>
      </c>
      <c r="H5" s="214">
        <f t="shared" ref="H5:H6" si="1">$B5*D5</f>
        <v>0.20549999999999999</v>
      </c>
      <c r="I5" s="214">
        <f t="shared" ref="I5:I6" si="2">$B5*E5</f>
        <v>0.20549999999999999</v>
      </c>
      <c r="J5" s="214">
        <f t="shared" ref="J5:J6" si="3">$B5*F5</f>
        <v>0.20549999999999999</v>
      </c>
      <c r="K5" s="215">
        <v>7.6999999999999999E-2</v>
      </c>
      <c r="L5" s="215">
        <v>0.126</v>
      </c>
      <c r="M5" s="215"/>
      <c r="N5" s="215"/>
      <c r="O5" s="215">
        <v>7.6999999999999999E-2</v>
      </c>
      <c r="P5" s="215">
        <v>0.126</v>
      </c>
      <c r="Q5" s="215">
        <v>7.6999999999999999E-2</v>
      </c>
      <c r="R5" s="215">
        <v>0.126</v>
      </c>
      <c r="S5" s="129" t="s">
        <v>1115</v>
      </c>
      <c r="T5" s="39"/>
      <c r="U5" s="236"/>
    </row>
    <row r="6" spans="1:21" ht="15.75" customHeight="1" x14ac:dyDescent="0.25">
      <c r="A6" s="155">
        <v>41640</v>
      </c>
      <c r="B6" s="211">
        <v>1.25</v>
      </c>
      <c r="C6" s="153">
        <v>0.16339999999999999</v>
      </c>
      <c r="D6" s="153">
        <v>0.16339999999999999</v>
      </c>
      <c r="E6" s="153">
        <v>0.16339999999999999</v>
      </c>
      <c r="F6" s="153">
        <v>0.16339999999999999</v>
      </c>
      <c r="G6" s="214">
        <f t="shared" si="0"/>
        <v>0.20424999999999999</v>
      </c>
      <c r="H6" s="214">
        <f t="shared" si="1"/>
        <v>0.20424999999999999</v>
      </c>
      <c r="I6" s="214">
        <f t="shared" si="2"/>
        <v>0.20424999999999999</v>
      </c>
      <c r="J6" s="214">
        <f t="shared" si="3"/>
        <v>0.20424999999999999</v>
      </c>
      <c r="K6" s="215">
        <v>7.6999999999999999E-2</v>
      </c>
      <c r="L6" s="215">
        <v>0.126</v>
      </c>
      <c r="M6" s="215"/>
      <c r="N6" s="215"/>
      <c r="O6" s="215">
        <v>7.6999999999999999E-2</v>
      </c>
      <c r="P6" s="215">
        <v>0.126</v>
      </c>
      <c r="Q6" s="215">
        <v>7.6999999999999999E-2</v>
      </c>
      <c r="R6" s="215">
        <v>0.126</v>
      </c>
      <c r="S6" s="129" t="s">
        <v>1115</v>
      </c>
      <c r="T6" s="39"/>
      <c r="U6" s="236"/>
    </row>
    <row r="7" spans="1:21" ht="15.75" customHeight="1" x14ac:dyDescent="0.25">
      <c r="A7" s="61">
        <v>38718</v>
      </c>
      <c r="B7" s="211">
        <v>1.25</v>
      </c>
      <c r="C7" s="153">
        <v>0.16239999999999999</v>
      </c>
      <c r="D7" s="153">
        <v>0.16239999999999999</v>
      </c>
      <c r="E7" s="153">
        <v>0.16239999999999999</v>
      </c>
      <c r="F7" s="153">
        <v>0.16239999999999999</v>
      </c>
      <c r="G7" s="214">
        <f>$B7*C7</f>
        <v>0.20299999999999999</v>
      </c>
      <c r="H7" s="214">
        <f>$B7*D7</f>
        <v>0.20299999999999999</v>
      </c>
      <c r="I7" s="214">
        <f>$B7*E7</f>
        <v>0.20299999999999999</v>
      </c>
      <c r="J7" s="214">
        <f>$B7*F7</f>
        <v>0.20299999999999999</v>
      </c>
      <c r="K7" s="215">
        <v>7.6999999999999999E-2</v>
      </c>
      <c r="L7" s="215">
        <v>0.126</v>
      </c>
      <c r="M7" s="215"/>
      <c r="N7" s="215"/>
      <c r="O7" s="215">
        <v>7.6999999999999999E-2</v>
      </c>
      <c r="P7" s="215">
        <v>0.126</v>
      </c>
      <c r="Q7" s="215">
        <v>7.6999999999999999E-2</v>
      </c>
      <c r="R7" s="215">
        <v>0.126</v>
      </c>
      <c r="S7" s="129" t="s">
        <v>478</v>
      </c>
      <c r="U7" t="s">
        <v>691</v>
      </c>
    </row>
    <row r="8" spans="1:21" ht="15" customHeight="1" x14ac:dyDescent="0.25">
      <c r="A8" s="61">
        <v>36161</v>
      </c>
      <c r="B8" s="211">
        <v>1.25</v>
      </c>
      <c r="C8" s="153">
        <v>0.16</v>
      </c>
      <c r="D8" s="153">
        <v>0.16</v>
      </c>
      <c r="E8" s="153">
        <v>0.16</v>
      </c>
      <c r="F8" s="153">
        <v>0.16</v>
      </c>
      <c r="G8" s="214">
        <f t="shared" ref="G8:G30" si="4">$B8*C8</f>
        <v>0.2</v>
      </c>
      <c r="H8" s="214">
        <f t="shared" ref="H8:H21" si="5">$B8*D8</f>
        <v>0.2</v>
      </c>
      <c r="I8" s="214">
        <f t="shared" ref="I8:I16" si="6">$B8*E8</f>
        <v>0.2</v>
      </c>
      <c r="J8" s="214">
        <f t="shared" ref="J8:J16" si="7">$B8*F8</f>
        <v>0.2</v>
      </c>
      <c r="K8" s="153">
        <v>7.4999999999999997E-2</v>
      </c>
      <c r="L8" s="153">
        <v>0.125</v>
      </c>
      <c r="M8" s="215"/>
      <c r="N8" s="215"/>
      <c r="O8" s="153">
        <v>7.4999999999999997E-2</v>
      </c>
      <c r="P8" s="153">
        <v>0.125</v>
      </c>
      <c r="Q8" s="153">
        <v>7.4999999999999997E-2</v>
      </c>
      <c r="R8" s="153">
        <v>0.125</v>
      </c>
      <c r="S8" s="195" t="s">
        <v>472</v>
      </c>
      <c r="U8" s="114"/>
    </row>
    <row r="9" spans="1:21" ht="15" customHeight="1" x14ac:dyDescent="0.25">
      <c r="A9" s="61">
        <v>35796</v>
      </c>
      <c r="B9" s="211">
        <v>1.25</v>
      </c>
      <c r="C9" s="153">
        <v>0.15</v>
      </c>
      <c r="D9" s="153">
        <v>0.15</v>
      </c>
      <c r="E9" s="153">
        <v>0.15</v>
      </c>
      <c r="F9" s="153">
        <v>0.15</v>
      </c>
      <c r="G9" s="214">
        <f t="shared" si="4"/>
        <v>0.1875</v>
      </c>
      <c r="H9" s="214">
        <f t="shared" si="5"/>
        <v>0.1875</v>
      </c>
      <c r="I9" s="214">
        <f t="shared" si="6"/>
        <v>0.1875</v>
      </c>
      <c r="J9" s="214">
        <f t="shared" si="7"/>
        <v>0.1875</v>
      </c>
      <c r="K9" s="208">
        <v>6.8750000000000006E-2</v>
      </c>
      <c r="L9" s="208">
        <v>0.11874999999999999</v>
      </c>
      <c r="M9" s="215"/>
      <c r="N9" s="215"/>
      <c r="O9" s="208">
        <v>6.8750000000000006E-2</v>
      </c>
      <c r="P9" s="208">
        <v>0.11874999999999999</v>
      </c>
      <c r="Q9" s="208">
        <v>6.8750000000000006E-2</v>
      </c>
      <c r="R9" s="208">
        <v>0.11874999999999999</v>
      </c>
      <c r="S9" s="195" t="s">
        <v>472</v>
      </c>
      <c r="U9" s="114"/>
    </row>
    <row r="10" spans="1:21" ht="15" customHeight="1" x14ac:dyDescent="0.25">
      <c r="A10" s="61">
        <v>35431</v>
      </c>
      <c r="B10" s="211">
        <v>1.25</v>
      </c>
      <c r="C10" s="153">
        <v>0.14000000000000001</v>
      </c>
      <c r="D10" s="153">
        <v>0.14000000000000001</v>
      </c>
      <c r="E10" s="153">
        <v>0.14000000000000001</v>
      </c>
      <c r="F10" s="153">
        <v>0.14000000000000001</v>
      </c>
      <c r="G10" s="214">
        <f t="shared" si="4"/>
        <v>0.17500000000000002</v>
      </c>
      <c r="H10" s="214">
        <f t="shared" si="5"/>
        <v>0.17500000000000002</v>
      </c>
      <c r="I10" s="214">
        <f t="shared" si="6"/>
        <v>0.17500000000000002</v>
      </c>
      <c r="J10" s="214">
        <f t="shared" si="7"/>
        <v>0.17500000000000002</v>
      </c>
      <c r="K10" s="143">
        <v>6.25E-2</v>
      </c>
      <c r="L10" s="143">
        <v>0.1125</v>
      </c>
      <c r="M10" s="215"/>
      <c r="N10" s="215"/>
      <c r="O10" s="143">
        <v>6.25E-2</v>
      </c>
      <c r="P10" s="143">
        <v>0.1125</v>
      </c>
      <c r="Q10" s="143">
        <v>6.25E-2</v>
      </c>
      <c r="R10" s="143">
        <v>0.1125</v>
      </c>
      <c r="S10" s="195" t="s">
        <v>472</v>
      </c>
      <c r="U10" s="114" t="s">
        <v>47</v>
      </c>
    </row>
    <row r="11" spans="1:21" ht="15" customHeight="1" x14ac:dyDescent="0.25">
      <c r="A11" s="61">
        <v>35065</v>
      </c>
      <c r="B11" s="211">
        <v>1.25</v>
      </c>
      <c r="C11" s="153">
        <v>0.13</v>
      </c>
      <c r="D11" s="153">
        <v>0.13</v>
      </c>
      <c r="E11" s="153">
        <v>0.13</v>
      </c>
      <c r="F11" s="153">
        <v>0.13</v>
      </c>
      <c r="G11" s="214">
        <f t="shared" si="4"/>
        <v>0.16250000000000001</v>
      </c>
      <c r="H11" s="214">
        <f t="shared" si="5"/>
        <v>0.16250000000000001</v>
      </c>
      <c r="I11" s="214">
        <f t="shared" si="6"/>
        <v>0.16250000000000001</v>
      </c>
      <c r="J11" s="214">
        <f t="shared" si="7"/>
        <v>0.16250000000000001</v>
      </c>
      <c r="K11" s="208">
        <v>5.6250000000000001E-2</v>
      </c>
      <c r="L11" s="208">
        <v>0.10625</v>
      </c>
      <c r="M11" s="215"/>
      <c r="N11" s="215"/>
      <c r="O11" s="208">
        <v>5.6250000000000001E-2</v>
      </c>
      <c r="P11" s="208">
        <v>0.10625</v>
      </c>
      <c r="Q11" s="208">
        <v>5.6250000000000001E-2</v>
      </c>
      <c r="R11" s="208">
        <v>0.10625</v>
      </c>
      <c r="S11" s="195" t="s">
        <v>479</v>
      </c>
      <c r="U11" s="114" t="s">
        <v>22</v>
      </c>
    </row>
    <row r="12" spans="1:21" ht="15" customHeight="1" x14ac:dyDescent="0.25">
      <c r="A12" s="61">
        <v>34700</v>
      </c>
      <c r="B12" s="211">
        <v>1.25</v>
      </c>
      <c r="C12" s="153">
        <v>0.12</v>
      </c>
      <c r="D12" s="153">
        <v>0.12</v>
      </c>
      <c r="E12" s="153">
        <v>0.12</v>
      </c>
      <c r="F12" s="153">
        <v>0.12</v>
      </c>
      <c r="G12" s="214">
        <f t="shared" si="4"/>
        <v>0.15</v>
      </c>
      <c r="H12" s="214">
        <f t="shared" si="5"/>
        <v>0.15</v>
      </c>
      <c r="I12" s="214">
        <f t="shared" si="6"/>
        <v>0.15</v>
      </c>
      <c r="J12" s="214">
        <f t="shared" si="7"/>
        <v>0.15</v>
      </c>
      <c r="K12" s="143">
        <v>0.05</v>
      </c>
      <c r="L12" s="143">
        <v>0.1</v>
      </c>
      <c r="M12" s="143">
        <v>0.05</v>
      </c>
      <c r="N12" s="143">
        <v>0.1</v>
      </c>
      <c r="O12" s="143">
        <v>0.05</v>
      </c>
      <c r="P12" s="143">
        <v>0.1</v>
      </c>
      <c r="Q12" s="143">
        <v>0.05</v>
      </c>
      <c r="R12" s="143">
        <v>0.1</v>
      </c>
      <c r="S12" s="195" t="s">
        <v>479</v>
      </c>
      <c r="U12" s="114" t="s">
        <v>548</v>
      </c>
    </row>
    <row r="13" spans="1:21" ht="15" customHeight="1" x14ac:dyDescent="0.25">
      <c r="A13" s="61">
        <v>34335</v>
      </c>
      <c r="B13" s="211">
        <v>1.21</v>
      </c>
      <c r="C13" s="153">
        <v>0.1</v>
      </c>
      <c r="D13" s="153">
        <v>0.12</v>
      </c>
      <c r="E13" s="153">
        <v>0.1</v>
      </c>
      <c r="F13" s="153">
        <v>0.12</v>
      </c>
      <c r="G13" s="214">
        <f t="shared" si="4"/>
        <v>0.121</v>
      </c>
      <c r="H13" s="214">
        <f t="shared" si="5"/>
        <v>0.1452</v>
      </c>
      <c r="I13" s="214">
        <f t="shared" si="6"/>
        <v>0.121</v>
      </c>
      <c r="J13" s="214">
        <f t="shared" si="7"/>
        <v>0.1452</v>
      </c>
      <c r="K13" s="209">
        <v>3.6299999999999999E-2</v>
      </c>
      <c r="L13" s="209">
        <v>8.43E-2</v>
      </c>
      <c r="M13" s="216">
        <v>4.8399999999999999E-2</v>
      </c>
      <c r="N13" s="216">
        <v>9.6799999999999997E-2</v>
      </c>
      <c r="O13" s="209">
        <v>3.6299999999999999E-2</v>
      </c>
      <c r="P13" s="209">
        <v>8.43E-2</v>
      </c>
      <c r="Q13" s="209">
        <v>3.6299999999999999E-2</v>
      </c>
      <c r="R13" s="209">
        <v>8.43E-2</v>
      </c>
      <c r="S13" s="195" t="s">
        <v>479</v>
      </c>
      <c r="U13" s="114"/>
    </row>
    <row r="14" spans="1:21" ht="15" customHeight="1" x14ac:dyDescent="0.25">
      <c r="A14" s="61">
        <v>32874</v>
      </c>
      <c r="B14" s="211">
        <v>1.17</v>
      </c>
      <c r="C14" s="153">
        <v>0.08</v>
      </c>
      <c r="D14" s="153">
        <v>0.12</v>
      </c>
      <c r="E14" s="153">
        <v>0.08</v>
      </c>
      <c r="F14" s="153">
        <v>0.08</v>
      </c>
      <c r="G14" s="214">
        <f t="shared" si="4"/>
        <v>9.3600000000000003E-2</v>
      </c>
      <c r="H14" s="214">
        <f t="shared" si="5"/>
        <v>0.1404</v>
      </c>
      <c r="I14" s="214">
        <f t="shared" si="6"/>
        <v>9.3600000000000003E-2</v>
      </c>
      <c r="J14" s="214">
        <f t="shared" si="7"/>
        <v>9.3600000000000003E-2</v>
      </c>
      <c r="K14" s="209">
        <v>2.3400000000000001E-2</v>
      </c>
      <c r="L14" s="209">
        <v>7.0199999999999999E-2</v>
      </c>
      <c r="M14" s="216">
        <v>4.6800000000000001E-2</v>
      </c>
      <c r="N14" s="216">
        <v>9.3600000000000003E-2</v>
      </c>
      <c r="O14" s="209">
        <v>2.3400000000000001E-2</v>
      </c>
      <c r="P14" s="209">
        <v>7.0199999999999999E-2</v>
      </c>
      <c r="Q14" s="210">
        <v>2.3400000000000001E-2</v>
      </c>
      <c r="R14" s="209">
        <v>7.0199999999999999E-2</v>
      </c>
      <c r="S14" s="737" t="s">
        <v>1278</v>
      </c>
      <c r="U14" s="114"/>
    </row>
    <row r="15" spans="1:21" ht="15" customHeight="1" x14ac:dyDescent="0.25">
      <c r="A15" s="61">
        <v>32509</v>
      </c>
      <c r="B15" s="211">
        <v>1.1339999999999999</v>
      </c>
      <c r="C15" s="153">
        <v>0.08</v>
      </c>
      <c r="D15" s="153">
        <v>0.12</v>
      </c>
      <c r="E15" s="153">
        <v>0.08</v>
      </c>
      <c r="F15" s="153">
        <v>0.08</v>
      </c>
      <c r="G15" s="214">
        <f t="shared" si="4"/>
        <v>9.0719999999999995E-2</v>
      </c>
      <c r="H15" s="214">
        <f t="shared" si="5"/>
        <v>0.13607999999999998</v>
      </c>
      <c r="I15" s="214">
        <f t="shared" si="6"/>
        <v>9.0719999999999995E-2</v>
      </c>
      <c r="J15" s="214">
        <f t="shared" si="7"/>
        <v>9.0719999999999995E-2</v>
      </c>
      <c r="K15" s="210">
        <v>2.2679999999999999E-2</v>
      </c>
      <c r="L15" s="210">
        <v>6.8040000000000003E-2</v>
      </c>
      <c r="M15" s="216">
        <v>4.5359999999999998E-2</v>
      </c>
      <c r="N15" s="216">
        <v>9.0719999999999995E-2</v>
      </c>
      <c r="O15" s="210">
        <v>2.2679999999999999E-2</v>
      </c>
      <c r="P15" s="210">
        <v>6.8040000000000003E-2</v>
      </c>
      <c r="Q15" s="210">
        <v>2.2679999999999999E-2</v>
      </c>
      <c r="R15" s="210">
        <v>6.8040000000000003E-2</v>
      </c>
      <c r="S15" s="737" t="s">
        <v>1278</v>
      </c>
      <c r="U15" s="114"/>
    </row>
    <row r="16" spans="1:21" ht="15" customHeight="1" x14ac:dyDescent="0.25">
      <c r="A16" s="61">
        <v>32143</v>
      </c>
      <c r="B16" s="211">
        <v>1.1000000000000001</v>
      </c>
      <c r="C16" s="153">
        <v>0.08</v>
      </c>
      <c r="D16" s="153">
        <v>0.12</v>
      </c>
      <c r="E16" s="153">
        <v>0.08</v>
      </c>
      <c r="F16" s="153">
        <v>0.08</v>
      </c>
      <c r="G16" s="214">
        <f t="shared" si="4"/>
        <v>8.8000000000000009E-2</v>
      </c>
      <c r="H16" s="214">
        <f t="shared" si="5"/>
        <v>0.13200000000000001</v>
      </c>
      <c r="I16" s="214">
        <f t="shared" si="6"/>
        <v>8.8000000000000009E-2</v>
      </c>
      <c r="J16" s="214">
        <f t="shared" si="7"/>
        <v>8.8000000000000009E-2</v>
      </c>
      <c r="K16" s="209">
        <v>2.1999999999999999E-2</v>
      </c>
      <c r="L16" s="209">
        <v>6.6000000000000003E-2</v>
      </c>
      <c r="M16" s="153">
        <v>4.3999999999999997E-2</v>
      </c>
      <c r="N16" s="153">
        <v>8.7999999999999995E-2</v>
      </c>
      <c r="O16" s="209">
        <v>2.1999999999999999E-2</v>
      </c>
      <c r="P16" s="209">
        <v>6.6000000000000003E-2</v>
      </c>
      <c r="Q16" s="210">
        <v>2.1999999999999999E-2</v>
      </c>
      <c r="R16" s="209">
        <v>6.6000000000000003E-2</v>
      </c>
      <c r="S16" s="195" t="s">
        <v>473</v>
      </c>
      <c r="U16" s="70" t="s">
        <v>547</v>
      </c>
    </row>
    <row r="17" spans="1:21" ht="15" customHeight="1" x14ac:dyDescent="0.25">
      <c r="A17" s="61">
        <v>31778</v>
      </c>
      <c r="B17" s="211">
        <v>1.1000000000000001</v>
      </c>
      <c r="C17" s="153">
        <v>0.08</v>
      </c>
      <c r="D17" s="153">
        <v>0.12</v>
      </c>
      <c r="E17" s="153"/>
      <c r="F17" s="173"/>
      <c r="G17" s="214">
        <f t="shared" si="4"/>
        <v>8.8000000000000009E-2</v>
      </c>
      <c r="H17" s="214">
        <f t="shared" si="5"/>
        <v>0.13200000000000001</v>
      </c>
      <c r="I17" s="214"/>
      <c r="J17" s="214"/>
      <c r="K17" s="209">
        <v>2.1999999999999999E-2</v>
      </c>
      <c r="L17" s="209">
        <v>6.6000000000000003E-2</v>
      </c>
      <c r="M17" s="153">
        <v>4.3999999999999997E-2</v>
      </c>
      <c r="N17" s="153">
        <v>8.7999999999999995E-2</v>
      </c>
      <c r="O17" s="153"/>
      <c r="P17" s="153"/>
      <c r="Q17" s="111"/>
      <c r="R17" s="111"/>
      <c r="S17" s="737" t="s">
        <v>1278</v>
      </c>
      <c r="U17" s="114"/>
    </row>
    <row r="18" spans="1:21" ht="15" customHeight="1" x14ac:dyDescent="0.25">
      <c r="A18" s="61">
        <v>31413</v>
      </c>
      <c r="B18" s="211">
        <v>1.06</v>
      </c>
      <c r="C18" s="153">
        <v>0.08</v>
      </c>
      <c r="D18" s="153">
        <v>0.12</v>
      </c>
      <c r="E18" s="153"/>
      <c r="F18" s="173"/>
      <c r="G18" s="214">
        <f t="shared" si="4"/>
        <v>8.48E-2</v>
      </c>
      <c r="H18" s="214">
        <f t="shared" si="5"/>
        <v>0.12720000000000001</v>
      </c>
      <c r="I18" s="214"/>
      <c r="J18" s="214"/>
      <c r="K18" s="209">
        <v>2.12E-2</v>
      </c>
      <c r="L18" s="209">
        <v>6.3600000000000004E-2</v>
      </c>
      <c r="M18" s="153">
        <v>4.24E-2</v>
      </c>
      <c r="N18" s="153">
        <v>8.48E-2</v>
      </c>
      <c r="O18" s="153"/>
      <c r="P18" s="153"/>
      <c r="Q18" s="111"/>
      <c r="R18" s="111"/>
      <c r="S18" s="737" t="s">
        <v>1278</v>
      </c>
      <c r="U18" s="114"/>
    </row>
    <row r="19" spans="1:21" ht="15" customHeight="1" x14ac:dyDescent="0.25">
      <c r="A19" s="61">
        <v>30682</v>
      </c>
      <c r="B19" s="211">
        <v>1.03</v>
      </c>
      <c r="C19" s="153">
        <v>0.08</v>
      </c>
      <c r="D19" s="153">
        <v>0.12</v>
      </c>
      <c r="E19" s="153"/>
      <c r="F19" s="173"/>
      <c r="G19" s="214">
        <f t="shared" si="4"/>
        <v>8.2400000000000001E-2</v>
      </c>
      <c r="H19" s="214">
        <f t="shared" si="5"/>
        <v>0.1236</v>
      </c>
      <c r="I19" s="214"/>
      <c r="J19" s="214"/>
      <c r="K19" s="143">
        <v>2.06E-2</v>
      </c>
      <c r="L19" s="143">
        <v>6.1800000000000001E-2</v>
      </c>
      <c r="M19" s="153">
        <v>4.1200000000000001E-2</v>
      </c>
      <c r="N19" s="153">
        <v>8.2400000000000001E-2</v>
      </c>
      <c r="O19" s="153"/>
      <c r="P19" s="153"/>
      <c r="Q19" s="111"/>
      <c r="R19" s="111"/>
      <c r="S19" s="114" t="s">
        <v>546</v>
      </c>
      <c r="T19" s="96">
        <v>31910</v>
      </c>
    </row>
    <row r="20" spans="1:21" ht="15" customHeight="1" x14ac:dyDescent="0.25">
      <c r="A20" s="61">
        <v>30317</v>
      </c>
      <c r="B20" s="211">
        <v>1.03</v>
      </c>
      <c r="C20" s="153">
        <v>0.08</v>
      </c>
      <c r="D20" s="153">
        <v>0.12</v>
      </c>
      <c r="E20" s="153"/>
      <c r="F20" s="173"/>
      <c r="G20" s="214">
        <f t="shared" si="4"/>
        <v>8.2400000000000001E-2</v>
      </c>
      <c r="H20" s="214">
        <f t="shared" si="5"/>
        <v>0.1236</v>
      </c>
      <c r="I20" s="214"/>
      <c r="J20" s="214"/>
      <c r="K20" s="143">
        <v>2.06E-2</v>
      </c>
      <c r="L20" s="143">
        <v>6.1800000000000001E-2</v>
      </c>
      <c r="M20" s="153">
        <v>4.1200000000000001E-2</v>
      </c>
      <c r="N20" s="153">
        <v>8.2400000000000001E-2</v>
      </c>
      <c r="O20" s="153"/>
      <c r="P20" s="153"/>
      <c r="Q20" s="111"/>
      <c r="R20" s="111"/>
      <c r="S20" s="195" t="s">
        <v>50</v>
      </c>
      <c r="U20" s="114"/>
    </row>
    <row r="21" spans="1:21" ht="15" customHeight="1" x14ac:dyDescent="0.25">
      <c r="A21" s="61">
        <v>29587</v>
      </c>
      <c r="B21" s="211">
        <v>1.03</v>
      </c>
      <c r="C21" s="153">
        <v>0.08</v>
      </c>
      <c r="D21" s="153">
        <v>0.08</v>
      </c>
      <c r="E21" s="153"/>
      <c r="F21" s="173"/>
      <c r="G21" s="214">
        <f t="shared" si="4"/>
        <v>8.2400000000000001E-2</v>
      </c>
      <c r="H21" s="214">
        <f t="shared" si="5"/>
        <v>8.2400000000000001E-2</v>
      </c>
      <c r="I21" s="214"/>
      <c r="J21" s="214"/>
      <c r="K21" s="143">
        <v>2.06E-2</v>
      </c>
      <c r="L21" s="143">
        <v>6.1800000000000001E-2</v>
      </c>
      <c r="M21" s="143">
        <v>2.06E-2</v>
      </c>
      <c r="N21" s="143">
        <v>6.1800000000000001E-2</v>
      </c>
      <c r="O21" s="153"/>
      <c r="P21" s="153"/>
      <c r="Q21" s="111"/>
      <c r="R21" s="111"/>
      <c r="S21" s="114" t="s">
        <v>545</v>
      </c>
      <c r="U21" s="114" t="s">
        <v>480</v>
      </c>
    </row>
    <row r="22" spans="1:21" ht="15" customHeight="1" x14ac:dyDescent="0.25">
      <c r="A22" s="61">
        <v>28856</v>
      </c>
      <c r="B22" s="211">
        <v>1.03</v>
      </c>
      <c r="C22" s="153">
        <v>0.08</v>
      </c>
      <c r="D22" s="153"/>
      <c r="E22" s="153"/>
      <c r="F22" s="173"/>
      <c r="G22" s="214">
        <f t="shared" si="4"/>
        <v>8.2400000000000001E-2</v>
      </c>
      <c r="H22" s="214"/>
      <c r="I22" s="214"/>
      <c r="J22" s="214"/>
      <c r="K22" s="143">
        <v>2.06E-2</v>
      </c>
      <c r="L22" s="143">
        <v>6.1800000000000001E-2</v>
      </c>
      <c r="M22" s="143"/>
      <c r="N22" s="143"/>
      <c r="O22" s="153"/>
      <c r="P22" s="153"/>
      <c r="Q22" s="111"/>
      <c r="R22" s="111"/>
      <c r="S22" s="737" t="s">
        <v>1278</v>
      </c>
      <c r="U22" s="114"/>
    </row>
    <row r="23" spans="1:21" ht="15" customHeight="1" x14ac:dyDescent="0.25">
      <c r="A23" s="61">
        <v>27760</v>
      </c>
      <c r="B23" s="213">
        <v>1</v>
      </c>
      <c r="C23" s="153">
        <v>0.08</v>
      </c>
      <c r="D23" s="111"/>
      <c r="E23" s="111"/>
      <c r="F23" s="111"/>
      <c r="G23" s="214">
        <f t="shared" si="4"/>
        <v>0.08</v>
      </c>
      <c r="H23" s="214"/>
      <c r="I23" s="214"/>
      <c r="J23" s="214"/>
      <c r="K23" s="143">
        <v>0.02</v>
      </c>
      <c r="L23" s="143">
        <v>0.06</v>
      </c>
      <c r="M23" s="153"/>
      <c r="N23" s="153"/>
      <c r="O23" s="153"/>
      <c r="P23" s="153"/>
      <c r="Q23" s="111"/>
      <c r="R23" s="111"/>
      <c r="S23" s="737" t="s">
        <v>1278</v>
      </c>
      <c r="U23" s="114" t="s">
        <v>18</v>
      </c>
    </row>
    <row r="24" spans="1:21" ht="15" customHeight="1" x14ac:dyDescent="0.25">
      <c r="A24" s="61">
        <v>24108</v>
      </c>
      <c r="B24" s="213">
        <v>1</v>
      </c>
      <c r="C24" s="153">
        <v>0.08</v>
      </c>
      <c r="D24" s="70"/>
      <c r="E24" s="70"/>
      <c r="F24" s="70"/>
      <c r="G24" s="214">
        <f t="shared" si="4"/>
        <v>0.08</v>
      </c>
      <c r="H24" s="214"/>
      <c r="I24" s="214"/>
      <c r="J24" s="214"/>
      <c r="K24" s="143">
        <v>0.02</v>
      </c>
      <c r="L24" s="143">
        <v>0.06</v>
      </c>
      <c r="M24" s="70"/>
      <c r="N24" s="70"/>
      <c r="O24" s="70"/>
      <c r="P24" s="70"/>
      <c r="Q24" s="70"/>
      <c r="R24" s="70"/>
      <c r="S24" s="737" t="s">
        <v>1278</v>
      </c>
      <c r="U24" s="70"/>
    </row>
    <row r="25" spans="1:21" ht="15" customHeight="1" x14ac:dyDescent="0.25">
      <c r="A25" s="61">
        <v>23743</v>
      </c>
      <c r="B25" s="213">
        <v>0.95</v>
      </c>
      <c r="C25" s="153">
        <v>0.08</v>
      </c>
      <c r="D25" s="70"/>
      <c r="E25" s="70"/>
      <c r="F25" s="70"/>
      <c r="G25" s="214">
        <f t="shared" si="4"/>
        <v>7.5999999999999998E-2</v>
      </c>
      <c r="H25" s="214"/>
      <c r="I25" s="214"/>
      <c r="J25" s="214"/>
      <c r="K25" s="143">
        <f>$B25*0.02</f>
        <v>1.9E-2</v>
      </c>
      <c r="L25" s="143">
        <f>$B25*0.06</f>
        <v>5.6999999999999995E-2</v>
      </c>
      <c r="M25" s="70"/>
      <c r="N25" s="70"/>
      <c r="O25" s="70"/>
      <c r="P25" s="70"/>
      <c r="Q25" s="70"/>
      <c r="R25" s="70"/>
      <c r="S25" s="737" t="s">
        <v>1278</v>
      </c>
      <c r="U25" s="70"/>
    </row>
    <row r="26" spans="1:21" ht="15" customHeight="1" x14ac:dyDescent="0.25">
      <c r="A26" s="61">
        <v>22282</v>
      </c>
      <c r="B26" s="213">
        <v>0.9</v>
      </c>
      <c r="C26" s="153">
        <v>0.08</v>
      </c>
      <c r="D26" s="70"/>
      <c r="E26" s="70"/>
      <c r="F26" s="70"/>
      <c r="G26" s="214">
        <f t="shared" si="4"/>
        <v>7.2000000000000008E-2</v>
      </c>
      <c r="H26" s="214"/>
      <c r="I26" s="214"/>
      <c r="J26" s="214"/>
      <c r="K26" s="143">
        <f t="shared" ref="K26:K30" si="8">$B26*0.02</f>
        <v>1.8000000000000002E-2</v>
      </c>
      <c r="L26" s="143">
        <f t="shared" ref="L26:L30" si="9">$B26*0.06</f>
        <v>5.3999999999999999E-2</v>
      </c>
      <c r="M26" s="70"/>
      <c r="N26" s="70"/>
      <c r="O26" s="70"/>
      <c r="P26" s="70"/>
      <c r="Q26" s="70"/>
      <c r="R26" s="70"/>
      <c r="S26" s="737" t="s">
        <v>1278</v>
      </c>
      <c r="U26" s="70"/>
    </row>
    <row r="27" spans="1:21" ht="15" customHeight="1" x14ac:dyDescent="0.25">
      <c r="A27" s="61">
        <v>20090</v>
      </c>
      <c r="B27" s="213">
        <v>0.85</v>
      </c>
      <c r="C27" s="153">
        <v>0.08</v>
      </c>
      <c r="D27" s="70"/>
      <c r="E27" s="70"/>
      <c r="F27" s="70"/>
      <c r="G27" s="214">
        <f t="shared" si="4"/>
        <v>6.8000000000000005E-2</v>
      </c>
      <c r="H27" s="214"/>
      <c r="I27" s="214"/>
      <c r="J27" s="214"/>
      <c r="K27" s="143">
        <f t="shared" si="8"/>
        <v>1.7000000000000001E-2</v>
      </c>
      <c r="L27" s="143">
        <f t="shared" si="9"/>
        <v>5.0999999999999997E-2</v>
      </c>
      <c r="M27" s="70"/>
      <c r="N27" s="70"/>
      <c r="O27" s="70"/>
      <c r="P27" s="70"/>
      <c r="Q27" s="70"/>
      <c r="R27" s="70"/>
      <c r="S27" s="737" t="s">
        <v>1278</v>
      </c>
      <c r="U27" s="70"/>
    </row>
    <row r="28" spans="1:21" ht="15" customHeight="1" x14ac:dyDescent="0.25">
      <c r="A28" s="61">
        <v>19360</v>
      </c>
      <c r="B28" s="213">
        <v>0.8</v>
      </c>
      <c r="C28" s="153">
        <v>0.08</v>
      </c>
      <c r="D28" s="70"/>
      <c r="E28" s="70"/>
      <c r="F28" s="70"/>
      <c r="G28" s="214">
        <f t="shared" si="4"/>
        <v>6.4000000000000001E-2</v>
      </c>
      <c r="H28" s="214"/>
      <c r="I28" s="214"/>
      <c r="J28" s="214"/>
      <c r="K28" s="143">
        <f t="shared" si="8"/>
        <v>1.6E-2</v>
      </c>
      <c r="L28" s="143">
        <f t="shared" si="9"/>
        <v>4.8000000000000001E-2</v>
      </c>
      <c r="M28" s="70"/>
      <c r="N28" s="70"/>
      <c r="O28" s="70"/>
      <c r="P28" s="70"/>
      <c r="Q28" s="70"/>
      <c r="R28" s="70"/>
      <c r="S28" s="737" t="s">
        <v>1278</v>
      </c>
      <c r="U28" s="70"/>
    </row>
    <row r="29" spans="1:21" ht="15" customHeight="1" x14ac:dyDescent="0.25">
      <c r="A29" s="61">
        <v>18994</v>
      </c>
      <c r="B29" s="213">
        <v>0.78</v>
      </c>
      <c r="C29" s="153">
        <v>0.08</v>
      </c>
      <c r="D29" s="70"/>
      <c r="E29" s="70"/>
      <c r="F29" s="70"/>
      <c r="G29" s="214">
        <f t="shared" si="4"/>
        <v>6.2400000000000004E-2</v>
      </c>
      <c r="H29" s="214"/>
      <c r="I29" s="214"/>
      <c r="J29" s="214"/>
      <c r="K29" s="143">
        <f t="shared" si="8"/>
        <v>1.5600000000000001E-2</v>
      </c>
      <c r="L29" s="143">
        <f t="shared" si="9"/>
        <v>4.6800000000000001E-2</v>
      </c>
      <c r="M29" s="70"/>
      <c r="N29" s="70"/>
      <c r="O29" s="70"/>
      <c r="P29" s="70"/>
      <c r="Q29" s="70"/>
      <c r="R29" s="70"/>
      <c r="S29" s="737" t="s">
        <v>1278</v>
      </c>
      <c r="U29" s="70"/>
    </row>
    <row r="30" spans="1:21" ht="15" customHeight="1" x14ac:dyDescent="0.25">
      <c r="A30" s="61">
        <v>17533</v>
      </c>
      <c r="B30" s="213">
        <v>1</v>
      </c>
      <c r="C30" s="153">
        <v>0.08</v>
      </c>
      <c r="D30" s="70"/>
      <c r="E30" s="70"/>
      <c r="F30" s="70"/>
      <c r="G30" s="214">
        <f t="shared" si="4"/>
        <v>0.08</v>
      </c>
      <c r="H30" s="214"/>
      <c r="I30" s="214"/>
      <c r="J30" s="214"/>
      <c r="K30" s="143">
        <f t="shared" si="8"/>
        <v>0.02</v>
      </c>
      <c r="L30" s="143">
        <f t="shared" si="9"/>
        <v>0.06</v>
      </c>
      <c r="M30" s="70"/>
      <c r="N30" s="70"/>
      <c r="O30" s="70"/>
      <c r="P30" s="70"/>
      <c r="Q30" s="70"/>
      <c r="R30" s="70"/>
      <c r="S30" s="70" t="s">
        <v>481</v>
      </c>
      <c r="U30" s="70"/>
    </row>
    <row r="31" spans="1:21" ht="15" customHeight="1" x14ac:dyDescent="0.25">
      <c r="A31" s="70"/>
      <c r="B31" s="70"/>
      <c r="C31" s="70"/>
      <c r="D31" s="70"/>
      <c r="E31" s="70"/>
      <c r="F31" s="70"/>
      <c r="G31" s="70"/>
      <c r="H31" s="70"/>
      <c r="I31" s="70"/>
      <c r="J31" s="70"/>
      <c r="K31" s="70"/>
      <c r="L31" s="70"/>
      <c r="M31" s="70"/>
      <c r="N31" s="70"/>
      <c r="O31" s="70"/>
      <c r="P31" s="70"/>
      <c r="Q31" s="70"/>
      <c r="R31" s="70"/>
      <c r="S31" s="70"/>
      <c r="T31" s="70"/>
      <c r="U31" s="70"/>
    </row>
    <row r="32" spans="1:21" ht="15" customHeight="1" x14ac:dyDescent="0.25">
      <c r="A32" s="70"/>
      <c r="B32" s="8" t="s">
        <v>523</v>
      </c>
      <c r="C32" s="70"/>
      <c r="D32" s="70"/>
      <c r="E32" s="70"/>
      <c r="F32" s="70"/>
      <c r="G32" s="70"/>
      <c r="H32" s="70"/>
      <c r="I32" s="70"/>
      <c r="J32" s="70"/>
      <c r="K32" s="70"/>
      <c r="L32" s="70"/>
      <c r="M32" s="70"/>
      <c r="N32" s="70"/>
      <c r="O32" s="70"/>
      <c r="P32" s="70"/>
      <c r="Q32" s="70"/>
      <c r="R32" s="70"/>
      <c r="S32" s="70"/>
      <c r="T32" s="70"/>
      <c r="U32" s="70"/>
    </row>
    <row r="33" spans="1:21" ht="15" customHeight="1" x14ac:dyDescent="0.25">
      <c r="A33" s="70"/>
      <c r="B33" s="70" t="s">
        <v>471</v>
      </c>
      <c r="C33" s="70"/>
      <c r="D33" s="70"/>
      <c r="E33" s="70"/>
      <c r="F33" s="70"/>
      <c r="G33" s="70"/>
      <c r="H33" s="70"/>
      <c r="I33" s="70"/>
      <c r="J33" s="70"/>
      <c r="K33" s="70"/>
      <c r="L33" s="70"/>
      <c r="M33" s="70"/>
      <c r="N33" s="70"/>
      <c r="O33" s="70"/>
      <c r="P33" s="70"/>
      <c r="Q33" s="70"/>
      <c r="R33" s="70"/>
      <c r="S33" s="70"/>
      <c r="T33" s="70"/>
      <c r="U33" s="70"/>
    </row>
    <row r="34" spans="1:21" ht="15" customHeight="1" x14ac:dyDescent="0.25">
      <c r="A34" s="70"/>
      <c r="B34" s="114" t="s">
        <v>482</v>
      </c>
      <c r="C34" s="70"/>
      <c r="D34" s="70"/>
      <c r="E34" s="70"/>
      <c r="F34" s="70"/>
      <c r="G34" s="70"/>
      <c r="H34" s="70"/>
      <c r="I34" s="70"/>
      <c r="J34" s="70"/>
      <c r="K34" s="70"/>
      <c r="L34" s="70"/>
      <c r="M34" s="70"/>
      <c r="N34" s="70"/>
      <c r="O34" s="70"/>
      <c r="P34" s="70"/>
      <c r="Q34" s="70"/>
      <c r="R34" s="70"/>
      <c r="S34" s="70"/>
      <c r="T34" s="70"/>
      <c r="U34" s="70"/>
    </row>
    <row r="35" spans="1:21" ht="15" customHeight="1" x14ac:dyDescent="0.25">
      <c r="A35" s="70"/>
      <c r="B35" s="70" t="s">
        <v>1959</v>
      </c>
      <c r="C35" s="70"/>
      <c r="D35" s="70"/>
      <c r="E35" s="70"/>
      <c r="F35" s="70"/>
      <c r="G35" s="70"/>
      <c r="H35" s="70"/>
      <c r="I35" s="70"/>
      <c r="J35" s="70"/>
      <c r="K35" s="70"/>
      <c r="L35" s="70"/>
      <c r="M35" s="70"/>
      <c r="N35" s="70"/>
      <c r="O35" s="70"/>
      <c r="P35" s="70"/>
      <c r="Q35" s="70"/>
      <c r="R35" s="70"/>
      <c r="S35" s="70"/>
      <c r="T35" s="70"/>
      <c r="U35" s="70"/>
    </row>
    <row r="36" spans="1:21" ht="15" customHeight="1" x14ac:dyDescent="0.25">
      <c r="A36" s="70"/>
      <c r="B36" s="70" t="s">
        <v>1956</v>
      </c>
      <c r="C36" s="70"/>
      <c r="D36" s="70"/>
      <c r="E36" s="70"/>
      <c r="F36" s="70"/>
      <c r="G36" s="70"/>
      <c r="H36" s="70"/>
      <c r="I36" s="70"/>
      <c r="J36" s="70"/>
      <c r="K36" s="70"/>
      <c r="L36" s="70"/>
      <c r="M36" s="70"/>
      <c r="N36" s="70"/>
      <c r="O36" s="70"/>
      <c r="P36" s="70"/>
      <c r="Q36" s="70"/>
      <c r="R36" s="70"/>
      <c r="S36" s="70"/>
      <c r="T36" s="70"/>
      <c r="U36" s="70"/>
    </row>
    <row r="37" spans="1:21" ht="15" customHeight="1" x14ac:dyDescent="0.25">
      <c r="A37" s="70"/>
      <c r="B37" s="70" t="s">
        <v>1960</v>
      </c>
      <c r="C37" s="70"/>
      <c r="D37" s="70"/>
      <c r="E37" s="70"/>
      <c r="F37" s="70"/>
      <c r="G37" s="70"/>
      <c r="H37" s="70"/>
      <c r="I37" s="70"/>
      <c r="J37" s="70"/>
      <c r="K37" s="70"/>
      <c r="L37" s="70"/>
      <c r="M37" s="70"/>
      <c r="N37" s="70"/>
      <c r="O37" s="70"/>
      <c r="P37" s="70"/>
      <c r="Q37" s="70"/>
      <c r="R37" s="70"/>
      <c r="S37" s="70"/>
      <c r="T37" s="70"/>
      <c r="U37" s="70"/>
    </row>
    <row r="38" spans="1:21" ht="15" customHeight="1" x14ac:dyDescent="0.25">
      <c r="A38" s="70"/>
      <c r="C38" s="217"/>
      <c r="D38" s="217"/>
      <c r="E38" s="217"/>
      <c r="F38" s="217"/>
      <c r="G38" s="70"/>
      <c r="H38" s="70"/>
      <c r="I38" s="70"/>
      <c r="J38" s="70"/>
      <c r="K38" s="70"/>
      <c r="L38" s="70"/>
      <c r="M38" s="70"/>
      <c r="N38" s="70"/>
      <c r="O38" s="70"/>
      <c r="P38" s="70"/>
      <c r="Q38" s="70"/>
      <c r="R38" s="70"/>
      <c r="S38" s="70"/>
      <c r="T38" s="70"/>
      <c r="U38" s="70"/>
    </row>
    <row r="39" spans="1:21" ht="15" customHeight="1" x14ac:dyDescent="0.25">
      <c r="A39" s="70"/>
      <c r="B39" s="8" t="s">
        <v>549</v>
      </c>
      <c r="C39" s="70"/>
      <c r="D39" s="70"/>
      <c r="E39" s="70"/>
      <c r="F39" s="70"/>
      <c r="G39" s="70"/>
      <c r="H39" s="70"/>
      <c r="I39" s="70"/>
      <c r="J39" s="70"/>
      <c r="K39" s="70"/>
      <c r="L39" s="70"/>
      <c r="M39" s="70"/>
      <c r="N39" s="70"/>
      <c r="O39" s="70"/>
      <c r="P39" s="70"/>
      <c r="Q39" s="70"/>
      <c r="R39" s="70"/>
      <c r="S39" s="70"/>
      <c r="T39" s="70"/>
      <c r="U39" s="70"/>
    </row>
    <row r="40" spans="1:21" ht="15" customHeight="1" x14ac:dyDescent="0.25">
      <c r="A40" s="70"/>
      <c r="B40" s="70" t="s">
        <v>550</v>
      </c>
      <c r="C40" s="217"/>
      <c r="D40" s="217"/>
      <c r="E40" s="217"/>
      <c r="F40" s="217"/>
      <c r="G40" s="70"/>
      <c r="H40" s="70"/>
      <c r="I40" s="70"/>
      <c r="J40" s="70"/>
      <c r="K40" s="70"/>
      <c r="L40" s="70"/>
      <c r="M40" s="70"/>
      <c r="N40" s="70"/>
      <c r="O40" s="70"/>
      <c r="P40" s="70"/>
      <c r="Q40" s="70"/>
      <c r="R40" s="70"/>
      <c r="S40" s="70"/>
      <c r="T40" s="70"/>
      <c r="U40" s="70"/>
    </row>
    <row r="41" spans="1:21" ht="15" customHeight="1" x14ac:dyDescent="0.25">
      <c r="A41" s="70"/>
      <c r="B41" s="8"/>
      <c r="C41" s="217"/>
      <c r="D41" s="217"/>
      <c r="E41" s="217"/>
      <c r="F41" s="217"/>
      <c r="G41" s="70"/>
      <c r="H41" s="70"/>
      <c r="I41" s="70"/>
      <c r="J41" s="70"/>
      <c r="K41" s="70"/>
      <c r="L41" s="70"/>
      <c r="M41" s="70"/>
      <c r="N41" s="70"/>
      <c r="O41" s="70"/>
      <c r="P41" s="70"/>
      <c r="Q41" s="70"/>
      <c r="R41" s="70"/>
      <c r="S41" s="70"/>
      <c r="T41" s="70"/>
      <c r="U41" s="70"/>
    </row>
    <row r="42" spans="1:21" ht="15" customHeight="1" x14ac:dyDescent="0.25">
      <c r="A42" s="70"/>
      <c r="B42" s="70"/>
      <c r="C42" s="70"/>
      <c r="D42" s="70"/>
      <c r="E42" s="70"/>
      <c r="F42" s="70"/>
      <c r="G42" s="70"/>
      <c r="H42" s="70"/>
      <c r="I42" s="70"/>
      <c r="J42" s="70"/>
      <c r="K42" s="70"/>
      <c r="L42" s="70"/>
      <c r="M42" s="70"/>
      <c r="N42" s="70"/>
      <c r="O42" s="70"/>
      <c r="P42" s="70"/>
      <c r="Q42" s="70"/>
      <c r="R42" s="70"/>
      <c r="S42" s="70"/>
      <c r="T42" s="70"/>
      <c r="U42" s="70"/>
    </row>
    <row r="43" spans="1:21" ht="15" customHeight="1" x14ac:dyDescent="0.25">
      <c r="A43" s="70"/>
      <c r="C43" s="70"/>
      <c r="D43" s="70"/>
      <c r="E43" s="70"/>
      <c r="F43" s="70"/>
      <c r="G43" s="70"/>
      <c r="H43" s="70"/>
      <c r="I43" s="70"/>
      <c r="J43" s="70"/>
      <c r="K43" s="70"/>
      <c r="L43" s="70"/>
      <c r="M43" s="70"/>
      <c r="N43" s="70"/>
      <c r="O43" s="70"/>
      <c r="P43" s="70"/>
      <c r="Q43" s="70"/>
      <c r="R43" s="70"/>
      <c r="S43" s="70"/>
      <c r="T43" s="70"/>
      <c r="U43" s="70"/>
    </row>
    <row r="46" spans="1:21" ht="15" customHeight="1" x14ac:dyDescent="0.25">
      <c r="B46"/>
    </row>
  </sheetData>
  <mergeCells count="16">
    <mergeCell ref="A2:A4"/>
    <mergeCell ref="S2:S4"/>
    <mergeCell ref="U2:U4"/>
    <mergeCell ref="B2:B4"/>
    <mergeCell ref="C2:F2"/>
    <mergeCell ref="G2:J2"/>
    <mergeCell ref="K2:R2"/>
    <mergeCell ref="K3:L3"/>
    <mergeCell ref="M3:N3"/>
    <mergeCell ref="Q3:R3"/>
    <mergeCell ref="C3:D3"/>
    <mergeCell ref="E3:F3"/>
    <mergeCell ref="I3:J3"/>
    <mergeCell ref="O3:P3"/>
    <mergeCell ref="G3:H3"/>
    <mergeCell ref="T2:T4"/>
  </mergeCells>
  <phoneticPr fontId="5" type="noConversion"/>
  <pageMargins left="0.7" right="0.7" top="0.75" bottom="0.75" header="0.3" footer="0.3"/>
  <pageSetup orientation="portrait" horizontalDpi="300" verticalDpi="300"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2"/>
  <sheetViews>
    <sheetView zoomScaleNormal="100" workbookViewId="0">
      <pane xSplit="1" ySplit="3" topLeftCell="B4" activePane="bottomRight" state="frozen"/>
      <selection pane="topRight" activeCell="B1" sqref="B1"/>
      <selection pane="bottomLeft" activeCell="A3" sqref="A3"/>
      <selection pane="bottomRight"/>
    </sheetView>
  </sheetViews>
  <sheetFormatPr baseColWidth="10" defaultColWidth="9.140625" defaultRowHeight="15" customHeight="1" x14ac:dyDescent="0.25"/>
  <cols>
    <col min="1" max="7" width="15.7109375" style="140" customWidth="1"/>
    <col min="8" max="8" width="51.7109375" style="140" customWidth="1"/>
    <col min="9" max="9" width="13.140625" style="140" customWidth="1"/>
    <col min="10" max="10" width="34.85546875" style="140" customWidth="1"/>
    <col min="11" max="16384" width="9.140625" style="140"/>
  </cols>
  <sheetData>
    <row r="1" spans="1:10" ht="15" hidden="1" customHeight="1" x14ac:dyDescent="0.25">
      <c r="A1" s="140" t="s">
        <v>419</v>
      </c>
      <c r="B1" s="140" t="s">
        <v>458</v>
      </c>
      <c r="C1" s="140" t="s">
        <v>460</v>
      </c>
      <c r="D1" s="140" t="s">
        <v>575</v>
      </c>
      <c r="E1" s="140" t="s">
        <v>576</v>
      </c>
      <c r="F1" s="140" t="s">
        <v>459</v>
      </c>
      <c r="G1" s="140" t="s">
        <v>461</v>
      </c>
    </row>
    <row r="2" spans="1:10" ht="15" customHeight="1" x14ac:dyDescent="0.25">
      <c r="A2" s="789" t="s">
        <v>1946</v>
      </c>
      <c r="B2" s="821" t="s">
        <v>690</v>
      </c>
      <c r="C2" s="821"/>
      <c r="D2" s="821" t="s">
        <v>264</v>
      </c>
      <c r="E2" s="821"/>
      <c r="F2" s="821" t="s">
        <v>227</v>
      </c>
      <c r="G2" s="821"/>
      <c r="H2" s="822" t="s">
        <v>126</v>
      </c>
      <c r="I2" s="789" t="s">
        <v>134</v>
      </c>
      <c r="J2" s="822" t="s">
        <v>12</v>
      </c>
    </row>
    <row r="3" spans="1:10" ht="15" customHeight="1" x14ac:dyDescent="0.25">
      <c r="A3" s="789"/>
      <c r="B3" s="156" t="s">
        <v>464</v>
      </c>
      <c r="C3" s="156" t="s">
        <v>349</v>
      </c>
      <c r="D3" s="252" t="s">
        <v>464</v>
      </c>
      <c r="E3" s="252" t="s">
        <v>349</v>
      </c>
      <c r="F3" s="249" t="s">
        <v>464</v>
      </c>
      <c r="G3" s="249" t="s">
        <v>349</v>
      </c>
      <c r="H3" s="822"/>
      <c r="I3" s="789"/>
      <c r="J3" s="822"/>
    </row>
    <row r="4" spans="1:10" ht="15" customHeight="1" x14ac:dyDescent="0.25">
      <c r="A4" s="159">
        <v>36982</v>
      </c>
      <c r="B4" s="162">
        <v>8.0000000000000002E-3</v>
      </c>
      <c r="C4" s="162">
        <v>1.2E-2</v>
      </c>
      <c r="D4" s="162">
        <v>8.9999999999999993E-3</v>
      </c>
      <c r="E4" s="162">
        <v>1.2999999999999999E-2</v>
      </c>
      <c r="F4" s="162">
        <v>8.9999999999999993E-3</v>
      </c>
      <c r="G4" s="162">
        <v>1.2999999999999999E-2</v>
      </c>
      <c r="H4" s="164" t="s">
        <v>1427</v>
      </c>
      <c r="I4" s="164"/>
      <c r="J4" s="112"/>
    </row>
    <row r="5" spans="1:10" ht="15" customHeight="1" x14ac:dyDescent="0.25">
      <c r="A5" s="181"/>
      <c r="B5" s="182"/>
      <c r="F5" s="182"/>
      <c r="H5" s="178"/>
      <c r="I5" s="178"/>
      <c r="J5" s="176"/>
    </row>
    <row r="6" spans="1:10" ht="15" customHeight="1" x14ac:dyDescent="0.25">
      <c r="A6" s="181"/>
      <c r="B6" s="256" t="s">
        <v>117</v>
      </c>
      <c r="F6" s="182"/>
      <c r="G6" s="157"/>
      <c r="H6" s="178"/>
      <c r="I6" s="178"/>
      <c r="J6" s="176"/>
    </row>
    <row r="7" spans="1:10" ht="15" customHeight="1" x14ac:dyDescent="0.25">
      <c r="A7" s="176"/>
      <c r="B7" s="117" t="s">
        <v>1708</v>
      </c>
      <c r="F7" s="89"/>
      <c r="G7" s="89"/>
      <c r="H7" s="89"/>
      <c r="I7" s="89"/>
      <c r="J7" s="735" t="s">
        <v>1953</v>
      </c>
    </row>
    <row r="8" spans="1:10" ht="15" customHeight="1" x14ac:dyDescent="0.25">
      <c r="A8" s="176"/>
      <c r="B8" s="140" t="s">
        <v>557</v>
      </c>
      <c r="F8" s="89"/>
      <c r="G8" s="89"/>
      <c r="H8" s="89"/>
      <c r="I8" s="89"/>
      <c r="J8" s="89"/>
    </row>
    <row r="9" spans="1:10" ht="15" customHeight="1" x14ac:dyDescent="0.25">
      <c r="B9" s="140" t="s">
        <v>1947</v>
      </c>
    </row>
    <row r="10" spans="1:10" ht="15" customHeight="1" x14ac:dyDescent="0.25">
      <c r="I10" s="108"/>
    </row>
    <row r="11" spans="1:10" ht="15" customHeight="1" x14ac:dyDescent="0.25">
      <c r="B11" s="260" t="s">
        <v>1709</v>
      </c>
      <c r="C11" s="108"/>
      <c r="D11" s="108"/>
      <c r="E11" s="108"/>
      <c r="F11" s="108"/>
      <c r="G11" s="108"/>
      <c r="H11" s="108"/>
    </row>
    <row r="12" spans="1:10" ht="15" customHeight="1" x14ac:dyDescent="0.25">
      <c r="B12" s="108" t="s">
        <v>1948</v>
      </c>
      <c r="C12" s="108"/>
      <c r="D12" s="108"/>
      <c r="E12" s="108"/>
      <c r="F12" s="108"/>
      <c r="G12" s="108"/>
      <c r="H12" s="108"/>
    </row>
  </sheetData>
  <mergeCells count="7">
    <mergeCell ref="A2:A3"/>
    <mergeCell ref="J2:J3"/>
    <mergeCell ref="B2:C2"/>
    <mergeCell ref="F2:G2"/>
    <mergeCell ref="I2:I3"/>
    <mergeCell ref="D2:E2"/>
    <mergeCell ref="H2:H3"/>
  </mergeCells>
  <phoneticPr fontId="5" type="noConversion"/>
  <hyperlinks>
    <hyperlink ref="J7" location="ASF!A1" display="(voir feuille &quot;ASF&quot;)"/>
  </hyperlinks>
  <pageMargins left="0.7" right="0.7" top="0.75" bottom="0.75" header="0.3" footer="0.3"/>
  <pageSetup paperSize="9"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3"/>
  <sheetViews>
    <sheetView workbookViewId="0">
      <pane xSplit="1" ySplit="3" topLeftCell="B4" activePane="bottomRight" state="frozen"/>
      <selection pane="topRight" activeCell="B1" sqref="B1"/>
      <selection pane="bottomLeft" activeCell="A4" sqref="A4"/>
      <selection pane="bottomRight" activeCell="G19" sqref="G19:G23"/>
    </sheetView>
  </sheetViews>
  <sheetFormatPr baseColWidth="10" defaultRowHeight="15" x14ac:dyDescent="0.25"/>
  <cols>
    <col min="1" max="1" width="12.5703125" customWidth="1"/>
    <col min="2" max="2" width="13.85546875" customWidth="1"/>
    <col min="3" max="3" width="15" style="225" customWidth="1"/>
    <col min="4" max="4" width="14.140625" style="225" customWidth="1"/>
    <col min="5" max="5" width="15.42578125" style="225" customWidth="1"/>
    <col min="6" max="6" width="15.7109375" style="17" customWidth="1"/>
    <col min="7" max="7" width="33.42578125" style="422" customWidth="1"/>
    <col min="8" max="8" width="109.42578125" customWidth="1"/>
  </cols>
  <sheetData>
    <row r="1" spans="1:8" hidden="1" x14ac:dyDescent="0.25">
      <c r="A1" t="s">
        <v>419</v>
      </c>
      <c r="B1" t="s">
        <v>1761</v>
      </c>
      <c r="C1" s="225" t="s">
        <v>1790</v>
      </c>
      <c r="D1" s="225" t="s">
        <v>1791</v>
      </c>
      <c r="E1" s="225" t="s">
        <v>1793</v>
      </c>
      <c r="F1" s="17" t="s">
        <v>1792</v>
      </c>
    </row>
    <row r="2" spans="1:8" ht="45" customHeight="1" x14ac:dyDescent="0.25">
      <c r="A2" s="835" t="s">
        <v>1946</v>
      </c>
      <c r="B2" s="839" t="s">
        <v>1342</v>
      </c>
      <c r="C2" s="841" t="s">
        <v>1121</v>
      </c>
      <c r="D2" s="845" t="s">
        <v>1411</v>
      </c>
      <c r="E2" s="846"/>
      <c r="F2" s="847"/>
      <c r="G2" s="843" t="s">
        <v>88</v>
      </c>
      <c r="H2" s="837" t="s">
        <v>12</v>
      </c>
    </row>
    <row r="3" spans="1:8" ht="45" customHeight="1" x14ac:dyDescent="0.25">
      <c r="A3" s="836"/>
      <c r="B3" s="840"/>
      <c r="C3" s="842"/>
      <c r="D3" s="522" t="s">
        <v>1402</v>
      </c>
      <c r="E3" s="522" t="s">
        <v>1123</v>
      </c>
      <c r="F3" s="534" t="s">
        <v>1122</v>
      </c>
      <c r="G3" s="844"/>
      <c r="H3" s="838"/>
    </row>
    <row r="4" spans="1:8" x14ac:dyDescent="0.25">
      <c r="A4" s="483">
        <v>41640</v>
      </c>
      <c r="B4" s="535">
        <v>41444.639999999999</v>
      </c>
      <c r="C4" s="276">
        <v>796.08</v>
      </c>
      <c r="D4" s="276">
        <v>66.34</v>
      </c>
      <c r="E4" s="484">
        <v>25.17</v>
      </c>
      <c r="F4" s="484">
        <v>41.17</v>
      </c>
      <c r="G4" s="532" t="s">
        <v>1410</v>
      </c>
    </row>
    <row r="5" spans="1:8" x14ac:dyDescent="0.25">
      <c r="A5" s="483">
        <v>41275</v>
      </c>
      <c r="B5" s="318">
        <v>40948.699999999997</v>
      </c>
      <c r="C5" s="276">
        <f>(E5+F5)*12</f>
        <v>795.12000000000012</v>
      </c>
      <c r="D5" s="276">
        <v>66.260000000000005</v>
      </c>
      <c r="E5" s="484">
        <v>25.13</v>
      </c>
      <c r="F5" s="484">
        <v>41.13</v>
      </c>
      <c r="G5" s="531" t="s">
        <v>1390</v>
      </c>
    </row>
    <row r="6" spans="1:8" x14ac:dyDescent="0.25">
      <c r="A6" s="483">
        <v>40909</v>
      </c>
      <c r="B6" s="486">
        <v>40251.980000000003</v>
      </c>
      <c r="C6" s="276">
        <f>(E6+F6)*12</f>
        <v>787.68000000000006</v>
      </c>
      <c r="D6" s="276">
        <v>65.64</v>
      </c>
      <c r="E6" s="276">
        <v>24.9</v>
      </c>
      <c r="F6" s="276">
        <v>40.74</v>
      </c>
      <c r="G6" s="531" t="s">
        <v>1391</v>
      </c>
    </row>
    <row r="7" spans="1:8" x14ac:dyDescent="0.25">
      <c r="A7" s="483">
        <v>40544</v>
      </c>
      <c r="B7" s="486">
        <v>39146.629999999997</v>
      </c>
      <c r="C7" s="276">
        <v>770.28</v>
      </c>
      <c r="D7" s="276">
        <v>64.19</v>
      </c>
      <c r="E7" s="276">
        <v>24.35</v>
      </c>
      <c r="F7" s="276">
        <v>39.840000000000003</v>
      </c>
      <c r="G7" s="531" t="s">
        <v>1392</v>
      </c>
    </row>
    <row r="8" spans="1:8" x14ac:dyDescent="0.25">
      <c r="A8" s="483">
        <v>40179</v>
      </c>
      <c r="B8" s="486">
        <v>38332.92</v>
      </c>
      <c r="C8" s="276">
        <v>753.72</v>
      </c>
      <c r="D8" s="276">
        <v>62.81</v>
      </c>
      <c r="E8" s="276">
        <v>23.82</v>
      </c>
      <c r="F8" s="276">
        <v>38.99</v>
      </c>
      <c r="G8" s="531" t="s">
        <v>1393</v>
      </c>
    </row>
    <row r="9" spans="1:8" x14ac:dyDescent="0.25">
      <c r="A9" s="483">
        <v>39814</v>
      </c>
      <c r="B9" s="486">
        <v>37973</v>
      </c>
      <c r="C9" s="276">
        <v>744</v>
      </c>
      <c r="D9" s="276">
        <v>62</v>
      </c>
      <c r="E9" s="276">
        <v>23.52</v>
      </c>
      <c r="F9" s="276">
        <v>38.479999999999997</v>
      </c>
      <c r="G9" s="531" t="s">
        <v>1395</v>
      </c>
    </row>
    <row r="10" spans="1:8" x14ac:dyDescent="0.25">
      <c r="A10" s="483">
        <v>39448</v>
      </c>
      <c r="B10" s="486">
        <v>36877</v>
      </c>
      <c r="C10" s="276">
        <v>731</v>
      </c>
      <c r="D10" s="276">
        <v>60.92</v>
      </c>
      <c r="E10" s="276">
        <v>23.11</v>
      </c>
      <c r="F10" s="276">
        <v>37.81</v>
      </c>
      <c r="G10" s="531" t="s">
        <v>1394</v>
      </c>
    </row>
    <row r="11" spans="1:8" x14ac:dyDescent="0.25">
      <c r="A11" s="483">
        <v>39083</v>
      </c>
      <c r="B11" s="486">
        <v>35666</v>
      </c>
      <c r="C11" s="276">
        <v>707</v>
      </c>
      <c r="D11" s="276">
        <v>58.92</v>
      </c>
      <c r="E11" s="276">
        <v>22.35</v>
      </c>
      <c r="F11" s="276">
        <v>36.57</v>
      </c>
      <c r="G11" s="531" t="s">
        <v>1396</v>
      </c>
    </row>
    <row r="12" spans="1:8" x14ac:dyDescent="0.25">
      <c r="A12" s="483">
        <v>38718</v>
      </c>
      <c r="B12" s="486">
        <v>34428</v>
      </c>
      <c r="C12" s="276">
        <v>682</v>
      </c>
      <c r="D12" s="276">
        <v>56.83</v>
      </c>
      <c r="E12" s="276">
        <v>21.56</v>
      </c>
      <c r="F12" s="276">
        <v>35.270000000000003</v>
      </c>
      <c r="G12" s="531" t="s">
        <v>1397</v>
      </c>
    </row>
    <row r="13" spans="1:8" x14ac:dyDescent="0.25">
      <c r="A13" s="483">
        <v>38353</v>
      </c>
      <c r="B13" s="682">
        <v>33512</v>
      </c>
      <c r="C13" s="278">
        <f>55.33*12</f>
        <v>663.96</v>
      </c>
      <c r="D13" s="276">
        <v>55.33</v>
      </c>
      <c r="E13" s="681">
        <v>20.749999999999996</v>
      </c>
      <c r="F13" s="681">
        <v>34.583333333333336</v>
      </c>
      <c r="G13" s="531" t="s">
        <v>1401</v>
      </c>
    </row>
    <row r="14" spans="1:8" x14ac:dyDescent="0.25">
      <c r="A14" s="483">
        <v>37987</v>
      </c>
      <c r="B14" s="682">
        <v>32952</v>
      </c>
      <c r="C14" s="278">
        <v>648</v>
      </c>
      <c r="D14" s="681">
        <v>54</v>
      </c>
      <c r="E14" s="681">
        <v>20.249999999999996</v>
      </c>
      <c r="F14" s="681">
        <v>33.75</v>
      </c>
      <c r="G14" s="736" t="s">
        <v>1278</v>
      </c>
      <c r="H14" t="s">
        <v>1407</v>
      </c>
    </row>
    <row r="15" spans="1:8" x14ac:dyDescent="0.25">
      <c r="A15" s="483">
        <v>37622</v>
      </c>
      <c r="B15" s="682">
        <v>32349</v>
      </c>
      <c r="C15" s="278">
        <v>633</v>
      </c>
      <c r="D15" s="681">
        <v>52.75</v>
      </c>
      <c r="E15" s="681">
        <v>19.781249999999996</v>
      </c>
      <c r="F15" s="681">
        <v>32.96875</v>
      </c>
      <c r="G15" s="736" t="s">
        <v>1278</v>
      </c>
    </row>
    <row r="16" spans="1:8" x14ac:dyDescent="0.25">
      <c r="A16" s="483">
        <v>37257</v>
      </c>
      <c r="B16" s="682">
        <v>31337</v>
      </c>
      <c r="C16" s="278">
        <v>622.5</v>
      </c>
      <c r="D16" s="681">
        <v>51.875</v>
      </c>
      <c r="E16" s="681">
        <v>19.453124999999996</v>
      </c>
      <c r="F16" s="681">
        <v>32.421875</v>
      </c>
      <c r="G16" s="736" t="s">
        <v>1278</v>
      </c>
    </row>
    <row r="17" spans="1:8" x14ac:dyDescent="0.25">
      <c r="A17" s="483">
        <v>36892</v>
      </c>
      <c r="B17" s="707">
        <v>200093.12328</v>
      </c>
      <c r="C17" s="698">
        <v>4018.5</v>
      </c>
      <c r="D17" s="696">
        <v>334.86604849999998</v>
      </c>
      <c r="E17" s="696">
        <v>125.57476818749998</v>
      </c>
      <c r="F17" s="696">
        <v>209.29128031249999</v>
      </c>
      <c r="G17" s="736" t="s">
        <v>1278</v>
      </c>
    </row>
    <row r="18" spans="1:8" x14ac:dyDescent="0.25">
      <c r="A18" s="483">
        <v>36526</v>
      </c>
      <c r="B18" s="536">
        <v>194916</v>
      </c>
      <c r="C18" s="698">
        <v>3958.5</v>
      </c>
      <c r="D18" s="696">
        <v>329.87499999999994</v>
      </c>
      <c r="E18" s="696">
        <v>123.70312499999997</v>
      </c>
      <c r="F18" s="696">
        <v>206.17187499999997</v>
      </c>
      <c r="G18" s="736" t="s">
        <v>1278</v>
      </c>
      <c r="H18" t="s">
        <v>1418</v>
      </c>
    </row>
    <row r="19" spans="1:8" x14ac:dyDescent="0.25">
      <c r="A19" s="483">
        <v>36161</v>
      </c>
      <c r="B19" s="536">
        <v>192158</v>
      </c>
      <c r="C19" s="698">
        <v>3703.5</v>
      </c>
      <c r="D19" s="697">
        <v>308.63</v>
      </c>
      <c r="E19" s="15">
        <v>115.74</v>
      </c>
      <c r="F19" s="698">
        <v>192.89</v>
      </c>
      <c r="G19" s="736" t="s">
        <v>1278</v>
      </c>
      <c r="H19" t="s">
        <v>1419</v>
      </c>
    </row>
    <row r="20" spans="1:8" x14ac:dyDescent="0.25">
      <c r="A20" s="483">
        <v>35796</v>
      </c>
      <c r="B20" s="536">
        <v>186405</v>
      </c>
      <c r="C20" s="698">
        <v>3465</v>
      </c>
      <c r="D20" s="696">
        <v>288.75</v>
      </c>
      <c r="E20" s="696">
        <v>108.28124999999997</v>
      </c>
      <c r="F20" s="696">
        <v>180.46875</v>
      </c>
      <c r="G20" s="736" t="s">
        <v>1278</v>
      </c>
      <c r="H20" s="531" t="s">
        <v>1420</v>
      </c>
    </row>
    <row r="21" spans="1:8" x14ac:dyDescent="0.25">
      <c r="A21" s="483">
        <v>35431</v>
      </c>
      <c r="B21" s="680">
        <v>183718.64743000001</v>
      </c>
      <c r="C21" s="698">
        <v>3339</v>
      </c>
      <c r="D21" s="696">
        <v>278.25</v>
      </c>
      <c r="E21" s="696">
        <v>102.02499999999999</v>
      </c>
      <c r="F21" s="696">
        <v>176.22499999999997</v>
      </c>
      <c r="G21" s="736" t="s">
        <v>1278</v>
      </c>
      <c r="H21" s="531" t="s">
        <v>1414</v>
      </c>
    </row>
    <row r="22" spans="1:8" x14ac:dyDescent="0.25">
      <c r="A22" s="483">
        <v>35065</v>
      </c>
      <c r="B22" s="680">
        <v>184659.88069076923</v>
      </c>
      <c r="C22" s="698">
        <v>3605.4</v>
      </c>
      <c r="D22" s="696">
        <v>300.45</v>
      </c>
      <c r="E22" s="696">
        <v>107.30357142857143</v>
      </c>
      <c r="F22" s="696">
        <v>193.14642857142854</v>
      </c>
      <c r="G22" s="736" t="s">
        <v>1278</v>
      </c>
      <c r="H22" s="531" t="s">
        <v>1413</v>
      </c>
    </row>
    <row r="23" spans="1:8" x14ac:dyDescent="0.25">
      <c r="A23" s="483">
        <v>34700</v>
      </c>
      <c r="B23" s="680">
        <v>179976.65761000002</v>
      </c>
      <c r="C23" s="698">
        <v>3612.6</v>
      </c>
      <c r="D23" s="696">
        <v>301.05</v>
      </c>
      <c r="E23" s="696">
        <v>104.20961538461538</v>
      </c>
      <c r="F23" s="696">
        <v>196.84038461538461</v>
      </c>
      <c r="G23" s="736" t="s">
        <v>1278</v>
      </c>
      <c r="H23" s="531" t="s">
        <v>1412</v>
      </c>
    </row>
    <row r="24" spans="1:8" x14ac:dyDescent="0.25">
      <c r="A24" s="483">
        <v>34335</v>
      </c>
      <c r="B24" s="680">
        <v>181228.84250999999</v>
      </c>
      <c r="C24" s="698">
        <v>3364.6</v>
      </c>
      <c r="D24" s="696">
        <v>280.38333333333333</v>
      </c>
      <c r="E24" s="696">
        <v>93.461111111111109</v>
      </c>
      <c r="F24" s="696">
        <v>186.92222222222225</v>
      </c>
      <c r="G24" s="736" t="s">
        <v>1278</v>
      </c>
    </row>
    <row r="25" spans="1:8" x14ac:dyDescent="0.25">
      <c r="A25" s="483">
        <v>33970</v>
      </c>
      <c r="B25" s="680">
        <v>184524.57879999999</v>
      </c>
      <c r="C25" s="698">
        <v>3307.3</v>
      </c>
      <c r="D25" s="696">
        <v>275.60833333333335</v>
      </c>
      <c r="E25" s="696">
        <v>68.902083333333323</v>
      </c>
      <c r="F25" s="696">
        <v>206.70625000000001</v>
      </c>
      <c r="G25" s="736" t="s">
        <v>1278</v>
      </c>
    </row>
    <row r="26" spans="1:8" x14ac:dyDescent="0.25">
      <c r="A26" s="483">
        <v>33604</v>
      </c>
      <c r="B26" s="680">
        <v>178734.31247</v>
      </c>
      <c r="C26" s="698">
        <v>3276.9</v>
      </c>
      <c r="D26" s="696">
        <v>273.07499999999999</v>
      </c>
      <c r="E26" s="696">
        <v>68.268749999999997</v>
      </c>
      <c r="F26" s="696">
        <v>204.80625000000001</v>
      </c>
      <c r="G26" s="736" t="s">
        <v>1278</v>
      </c>
    </row>
    <row r="27" spans="1:8" x14ac:dyDescent="0.25">
      <c r="A27" s="483">
        <v>33239</v>
      </c>
      <c r="B27" s="680">
        <v>171597.52957000001</v>
      </c>
      <c r="C27" s="698">
        <v>3196.1</v>
      </c>
      <c r="D27" s="696">
        <v>266.34166666666664</v>
      </c>
      <c r="E27" s="696">
        <v>66.58541666666666</v>
      </c>
      <c r="F27" s="696">
        <v>199.75624999999999</v>
      </c>
      <c r="G27" s="736" t="s">
        <v>1278</v>
      </c>
    </row>
    <row r="28" spans="1:8" x14ac:dyDescent="0.25">
      <c r="A28" s="483">
        <v>32874</v>
      </c>
      <c r="B28" s="680">
        <v>163818.52988999998</v>
      </c>
      <c r="C28" s="698">
        <v>3068</v>
      </c>
      <c r="D28" s="696">
        <v>255.66666666666666</v>
      </c>
      <c r="E28" s="696">
        <v>63.916666666666664</v>
      </c>
      <c r="F28" s="696">
        <v>191.75</v>
      </c>
      <c r="G28" s="736" t="s">
        <v>1278</v>
      </c>
    </row>
    <row r="29" spans="1:8" x14ac:dyDescent="0.25">
      <c r="A29" s="483">
        <v>32509</v>
      </c>
      <c r="B29" s="680">
        <v>156619.22743</v>
      </c>
      <c r="C29" s="698">
        <v>2843</v>
      </c>
      <c r="D29" s="696">
        <v>236.91666666666666</v>
      </c>
      <c r="E29" s="696">
        <v>59.229166666666657</v>
      </c>
      <c r="F29" s="696">
        <v>177.6875</v>
      </c>
      <c r="G29" s="531" t="s">
        <v>1421</v>
      </c>
    </row>
    <row r="30" spans="1:8" x14ac:dyDescent="0.25">
      <c r="A30" s="111"/>
      <c r="B30" s="537"/>
      <c r="C30" s="276"/>
      <c r="D30" s="276"/>
      <c r="E30" s="276"/>
      <c r="F30" s="276"/>
      <c r="G30" s="531"/>
    </row>
    <row r="31" spans="1:8" x14ac:dyDescent="0.25">
      <c r="A31" s="111"/>
      <c r="B31" s="683" t="s">
        <v>117</v>
      </c>
      <c r="C31" s="276"/>
      <c r="D31" s="276"/>
      <c r="E31" s="276"/>
      <c r="F31" s="276"/>
      <c r="G31" s="531"/>
    </row>
    <row r="32" spans="1:8" x14ac:dyDescent="0.25">
      <c r="A32" s="111"/>
      <c r="B32" t="s">
        <v>1760</v>
      </c>
      <c r="C32"/>
      <c r="D32" s="699"/>
      <c r="E32" s="276"/>
      <c r="F32" s="276"/>
      <c r="G32" s="531"/>
    </row>
    <row r="33" spans="1:7" x14ac:dyDescent="0.25">
      <c r="A33" s="111"/>
      <c r="C33"/>
      <c r="D33" s="706"/>
      <c r="E33" s="276"/>
      <c r="F33" s="276"/>
      <c r="G33" s="531"/>
    </row>
    <row r="34" spans="1:7" x14ac:dyDescent="0.25">
      <c r="A34" s="111"/>
      <c r="B34" s="8" t="s">
        <v>136</v>
      </c>
      <c r="C34"/>
      <c r="D34" s="276"/>
      <c r="E34" s="276"/>
      <c r="F34" s="276"/>
      <c r="G34" s="531"/>
    </row>
    <row r="35" spans="1:7" x14ac:dyDescent="0.25">
      <c r="A35" s="111"/>
      <c r="B35" t="s">
        <v>1406</v>
      </c>
      <c r="C35"/>
      <c r="D35" s="276"/>
      <c r="E35" s="276"/>
      <c r="F35" s="276"/>
      <c r="G35" s="531"/>
    </row>
    <row r="36" spans="1:7" x14ac:dyDescent="0.25">
      <c r="A36" s="111"/>
      <c r="B36" t="s">
        <v>1403</v>
      </c>
      <c r="C36"/>
      <c r="D36" s="276"/>
      <c r="E36" s="276"/>
      <c r="F36" s="276"/>
      <c r="G36" s="531"/>
    </row>
    <row r="37" spans="1:7" x14ac:dyDescent="0.25">
      <c r="A37" s="111"/>
      <c r="B37" s="486"/>
      <c r="C37" s="533" t="s">
        <v>1400</v>
      </c>
      <c r="D37" s="276"/>
      <c r="E37" s="276"/>
      <c r="F37" s="276"/>
      <c r="G37" s="485"/>
    </row>
    <row r="38" spans="1:7" x14ac:dyDescent="0.25">
      <c r="A38" s="111"/>
      <c r="B38" s="486"/>
      <c r="C38" s="486"/>
      <c r="D38" s="276"/>
      <c r="E38" s="276"/>
      <c r="F38" s="276"/>
      <c r="G38" s="485"/>
    </row>
    <row r="39" spans="1:7" x14ac:dyDescent="0.25">
      <c r="B39" s="8" t="s">
        <v>1389</v>
      </c>
      <c r="C39" s="8"/>
    </row>
    <row r="40" spans="1:7" x14ac:dyDescent="0.25">
      <c r="B40" t="s">
        <v>1387</v>
      </c>
      <c r="C40"/>
    </row>
    <row r="41" spans="1:7" x14ac:dyDescent="0.25">
      <c r="B41" t="s">
        <v>1399</v>
      </c>
      <c r="C41"/>
    </row>
    <row r="42" spans="1:7" x14ac:dyDescent="0.25">
      <c r="B42" t="s">
        <v>1398</v>
      </c>
      <c r="C42"/>
    </row>
    <row r="43" spans="1:7" x14ac:dyDescent="0.25">
      <c r="C43"/>
    </row>
    <row r="44" spans="1:7" x14ac:dyDescent="0.25">
      <c r="B44" t="s">
        <v>1388</v>
      </c>
      <c r="C44"/>
    </row>
    <row r="45" spans="1:7" x14ac:dyDescent="0.25">
      <c r="B45" t="s">
        <v>1405</v>
      </c>
      <c r="C45"/>
    </row>
    <row r="46" spans="1:7" x14ac:dyDescent="0.25">
      <c r="B46" t="s">
        <v>1408</v>
      </c>
      <c r="C46"/>
    </row>
    <row r="47" spans="1:7" x14ac:dyDescent="0.25">
      <c r="B47" t="s">
        <v>1409</v>
      </c>
      <c r="C47"/>
    </row>
    <row r="48" spans="1:7" x14ac:dyDescent="0.25">
      <c r="C48"/>
    </row>
    <row r="49" spans="2:3" x14ac:dyDescent="0.25">
      <c r="B49" t="s">
        <v>1404</v>
      </c>
      <c r="C49"/>
    </row>
    <row r="50" spans="2:3" x14ac:dyDescent="0.25">
      <c r="C50"/>
    </row>
    <row r="51" spans="2:3" x14ac:dyDescent="0.25">
      <c r="C51"/>
    </row>
    <row r="52" spans="2:3" x14ac:dyDescent="0.25">
      <c r="C52"/>
    </row>
    <row r="53" spans="2:3" x14ac:dyDescent="0.25">
      <c r="C53"/>
    </row>
    <row r="54" spans="2:3" x14ac:dyDescent="0.25">
      <c r="C54"/>
    </row>
    <row r="55" spans="2:3" x14ac:dyDescent="0.25">
      <c r="C55"/>
    </row>
    <row r="56" spans="2:3" x14ac:dyDescent="0.25">
      <c r="C56" s="8"/>
    </row>
    <row r="57" spans="2:3" x14ac:dyDescent="0.25">
      <c r="C57"/>
    </row>
    <row r="58" spans="2:3" x14ac:dyDescent="0.25">
      <c r="C58"/>
    </row>
    <row r="59" spans="2:3" x14ac:dyDescent="0.25">
      <c r="C59"/>
    </row>
    <row r="60" spans="2:3" x14ac:dyDescent="0.25">
      <c r="C60"/>
    </row>
    <row r="61" spans="2:3" x14ac:dyDescent="0.25">
      <c r="C61"/>
    </row>
    <row r="62" spans="2:3" x14ac:dyDescent="0.25">
      <c r="C62"/>
    </row>
    <row r="63" spans="2:3" x14ac:dyDescent="0.25">
      <c r="B63" t="s">
        <v>1124</v>
      </c>
      <c r="C63"/>
    </row>
    <row r="64" spans="2:3" x14ac:dyDescent="0.25">
      <c r="C64" t="s">
        <v>1125</v>
      </c>
    </row>
    <row r="65" spans="2:4" x14ac:dyDescent="0.25">
      <c r="B65" s="421" t="s">
        <v>1126</v>
      </c>
      <c r="C65" s="421"/>
    </row>
    <row r="66" spans="2:4" x14ac:dyDescent="0.25">
      <c r="B66" t="s">
        <v>1385</v>
      </c>
      <c r="C66"/>
    </row>
    <row r="67" spans="2:4" x14ac:dyDescent="0.25">
      <c r="B67" t="s">
        <v>1386</v>
      </c>
      <c r="C67"/>
    </row>
    <row r="69" spans="2:4" x14ac:dyDescent="0.25">
      <c r="C69"/>
      <c r="D69"/>
    </row>
    <row r="70" spans="2:4" x14ac:dyDescent="0.25">
      <c r="B70" s="8"/>
      <c r="C70"/>
      <c r="D70"/>
    </row>
    <row r="71" spans="2:4" x14ac:dyDescent="0.25">
      <c r="C71" s="5"/>
      <c r="D71" s="5"/>
    </row>
    <row r="72" spans="2:4" x14ac:dyDescent="0.25">
      <c r="C72"/>
      <c r="D72"/>
    </row>
    <row r="73" spans="2:4" x14ac:dyDescent="0.25">
      <c r="C73"/>
      <c r="D73"/>
    </row>
  </sheetData>
  <mergeCells count="6">
    <mergeCell ref="A2:A3"/>
    <mergeCell ref="H2:H3"/>
    <mergeCell ref="B2:B3"/>
    <mergeCell ref="C2:C3"/>
    <mergeCell ref="G2:G3"/>
    <mergeCell ref="D2:F2"/>
  </mergeCells>
  <hyperlinks>
    <hyperlink ref="C37" r:id="rId1"/>
  </hyperlinks>
  <pageMargins left="0.7" right="0.7" top="0.75" bottom="0.75" header="0.3" footer="0.3"/>
  <pageSetup paperSize="9" orientation="portrait"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0"/>
  <sheetViews>
    <sheetView zoomScaleNormal="100" workbookViewId="0">
      <pane xSplit="1" ySplit="3" topLeftCell="B4" activePane="bottomRight" state="frozen"/>
      <selection pane="topRight" activeCell="B1" sqref="B1"/>
      <selection pane="bottomLeft" activeCell="A2" sqref="A2"/>
      <selection pane="bottomRight" activeCell="D7" sqref="D7"/>
    </sheetView>
  </sheetViews>
  <sheetFormatPr baseColWidth="10" defaultColWidth="9.140625" defaultRowHeight="15" customHeight="1" x14ac:dyDescent="0.2"/>
  <cols>
    <col min="1" max="3" width="15.7109375" style="2" customWidth="1"/>
    <col min="4" max="4" width="45.85546875" style="2" customWidth="1"/>
    <col min="5" max="5" width="147.7109375" style="2" customWidth="1"/>
    <col min="6" max="16384" width="9.140625" style="2"/>
  </cols>
  <sheetData>
    <row r="1" spans="1:8" ht="15" hidden="1" customHeight="1" x14ac:dyDescent="0.25">
      <c r="A1" s="119" t="s">
        <v>419</v>
      </c>
      <c r="B1" s="70" t="s">
        <v>10</v>
      </c>
      <c r="C1" s="70" t="s">
        <v>11</v>
      </c>
      <c r="D1" s="119"/>
      <c r="E1" s="119"/>
    </row>
    <row r="2" spans="1:8" ht="15" customHeight="1" x14ac:dyDescent="0.25">
      <c r="A2" s="823" t="s">
        <v>1946</v>
      </c>
      <c r="B2" s="791" t="s">
        <v>693</v>
      </c>
      <c r="C2" s="791"/>
      <c r="D2" s="801" t="s">
        <v>126</v>
      </c>
      <c r="E2" s="98"/>
    </row>
    <row r="3" spans="1:8" ht="15" customHeight="1" x14ac:dyDescent="0.25">
      <c r="A3" s="823"/>
      <c r="B3" s="229" t="s">
        <v>464</v>
      </c>
      <c r="C3" s="229" t="s">
        <v>349</v>
      </c>
      <c r="D3" s="801"/>
      <c r="E3" s="230" t="s">
        <v>12</v>
      </c>
    </row>
    <row r="4" spans="1:8" ht="15" customHeight="1" x14ac:dyDescent="0.25">
      <c r="A4" s="155">
        <v>36892</v>
      </c>
      <c r="B4" s="250">
        <v>1.2999999999999999E-3</v>
      </c>
      <c r="C4" s="250">
        <v>2.2000000000000001E-3</v>
      </c>
      <c r="D4" s="133"/>
      <c r="E4" s="114" t="s">
        <v>49</v>
      </c>
    </row>
    <row r="5" spans="1:8" ht="15" customHeight="1" x14ac:dyDescent="0.25">
      <c r="A5" s="155">
        <v>36526</v>
      </c>
      <c r="B5" s="250">
        <v>1.1000000000000001E-3</v>
      </c>
      <c r="C5" s="250">
        <v>1.6999999999999999E-3</v>
      </c>
      <c r="D5" s="154"/>
      <c r="E5" s="114" t="s">
        <v>1762</v>
      </c>
    </row>
    <row r="6" spans="1:8" ht="15" customHeight="1" x14ac:dyDescent="0.25">
      <c r="A6" s="155">
        <v>36161</v>
      </c>
      <c r="B6" s="250">
        <v>8.0000000000000004E-4</v>
      </c>
      <c r="C6" s="250">
        <v>1.2999999999999999E-3</v>
      </c>
      <c r="D6" s="114"/>
      <c r="E6" s="114" t="s">
        <v>1417</v>
      </c>
    </row>
    <row r="7" spans="1:8" ht="15" customHeight="1" x14ac:dyDescent="0.25">
      <c r="A7" s="155">
        <v>35796</v>
      </c>
      <c r="B7" s="250">
        <v>5.0000000000000001E-4</v>
      </c>
      <c r="C7" s="250">
        <v>8.9999999999999998E-4</v>
      </c>
      <c r="D7" s="737" t="s">
        <v>1278</v>
      </c>
      <c r="E7" s="114" t="s">
        <v>1416</v>
      </c>
    </row>
    <row r="8" spans="1:8" ht="15" customHeight="1" x14ac:dyDescent="0.25">
      <c r="A8" s="155">
        <v>35431</v>
      </c>
      <c r="B8" s="250">
        <v>2.5000000000000001E-4</v>
      </c>
      <c r="C8" s="250">
        <v>4.4999999999999999E-4</v>
      </c>
      <c r="D8" s="119" t="s">
        <v>1422</v>
      </c>
      <c r="E8" s="114" t="s">
        <v>1415</v>
      </c>
    </row>
    <row r="9" spans="1:8" ht="15" customHeight="1" x14ac:dyDescent="0.25">
      <c r="A9" s="119"/>
      <c r="B9" s="114"/>
      <c r="C9" s="119"/>
      <c r="E9" s="119"/>
    </row>
    <row r="10" spans="1:8" ht="15" customHeight="1" x14ac:dyDescent="0.25">
      <c r="A10" s="119"/>
      <c r="B10" s="121" t="s">
        <v>117</v>
      </c>
      <c r="C10" s="119"/>
      <c r="D10" s="119"/>
      <c r="E10" s="119"/>
    </row>
    <row r="11" spans="1:8" ht="15" customHeight="1" x14ac:dyDescent="0.25">
      <c r="A11" s="119"/>
      <c r="B11" s="119" t="s">
        <v>290</v>
      </c>
      <c r="C11" s="119"/>
      <c r="D11" s="119"/>
      <c r="E11" s="119"/>
    </row>
    <row r="12" spans="1:8" ht="15" customHeight="1" x14ac:dyDescent="0.25">
      <c r="A12" s="119"/>
      <c r="B12" s="119" t="s">
        <v>1423</v>
      </c>
      <c r="C12" s="119"/>
      <c r="D12" s="119"/>
      <c r="E12" s="119"/>
    </row>
    <row r="13" spans="1:8" ht="15" customHeight="1" x14ac:dyDescent="0.25">
      <c r="A13" s="119"/>
      <c r="B13" t="s">
        <v>692</v>
      </c>
      <c r="C13" s="119"/>
      <c r="D13" s="119"/>
      <c r="E13" s="119"/>
    </row>
    <row r="14" spans="1:8" ht="15" customHeight="1" x14ac:dyDescent="0.25">
      <c r="A14" s="119"/>
      <c r="B14"/>
      <c r="C14" s="4"/>
      <c r="D14" s="4"/>
      <c r="E14" s="4"/>
      <c r="F14" s="4"/>
      <c r="G14" s="4"/>
      <c r="H14" s="4"/>
    </row>
    <row r="15" spans="1:8" ht="15" customHeight="1" x14ac:dyDescent="0.25">
      <c r="A15" s="119"/>
      <c r="B15" t="s">
        <v>1424</v>
      </c>
      <c r="C15" s="4"/>
      <c r="D15" s="4"/>
      <c r="E15" s="4"/>
      <c r="F15" s="4"/>
      <c r="G15" s="4"/>
      <c r="H15" s="4"/>
    </row>
    <row r="16" spans="1:8" ht="15" customHeight="1" x14ac:dyDescent="0.25">
      <c r="A16" s="119"/>
      <c r="C16" s="4"/>
      <c r="D16" s="4"/>
      <c r="E16" s="4"/>
      <c r="F16" s="4"/>
      <c r="G16" s="4"/>
      <c r="H16" s="4"/>
    </row>
    <row r="17" spans="1:8" ht="15" customHeight="1" x14ac:dyDescent="0.25">
      <c r="A17" s="119"/>
      <c r="B17"/>
      <c r="C17" s="4"/>
      <c r="D17" s="4"/>
      <c r="E17" s="4"/>
      <c r="F17" s="4"/>
      <c r="G17" s="4"/>
      <c r="H17" s="4"/>
    </row>
    <row r="18" spans="1:8" ht="15" customHeight="1" x14ac:dyDescent="0.25">
      <c r="A18" s="119"/>
      <c r="C18" s="4"/>
      <c r="D18" s="4"/>
      <c r="E18" s="4"/>
      <c r="F18" s="4"/>
      <c r="G18" s="4"/>
      <c r="H18" s="4"/>
    </row>
    <row r="19" spans="1:8" ht="15" customHeight="1" x14ac:dyDescent="0.25">
      <c r="B19" s="251"/>
    </row>
    <row r="20" spans="1:8" ht="15" customHeight="1" x14ac:dyDescent="0.25">
      <c r="B20" s="251"/>
    </row>
  </sheetData>
  <mergeCells count="3">
    <mergeCell ref="B2:C2"/>
    <mergeCell ref="A2:A3"/>
    <mergeCell ref="D2:D3"/>
  </mergeCells>
  <phoneticPr fontId="5"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X42"/>
  <sheetViews>
    <sheetView workbookViewId="0">
      <selection activeCell="L37" sqref="L37"/>
    </sheetView>
  </sheetViews>
  <sheetFormatPr baseColWidth="10" defaultRowHeight="15" x14ac:dyDescent="0.25"/>
  <cols>
    <col min="1" max="154" width="11.42578125" style="426"/>
  </cols>
  <sheetData>
    <row r="2" spans="2:11" ht="15.75" x14ac:dyDescent="0.25">
      <c r="B2" s="667" t="s">
        <v>60</v>
      </c>
    </row>
    <row r="4" spans="2:11" x14ac:dyDescent="0.25">
      <c r="B4" s="670" t="s">
        <v>1185</v>
      </c>
      <c r="C4" s="671"/>
      <c r="D4" s="671"/>
      <c r="E4" s="671"/>
      <c r="F4" s="671"/>
      <c r="G4" s="671"/>
      <c r="H4" s="671"/>
      <c r="I4" s="671"/>
      <c r="J4" s="671"/>
      <c r="K4" s="672"/>
    </row>
    <row r="5" spans="2:11" x14ac:dyDescent="0.25">
      <c r="B5" s="673"/>
      <c r="C5" s="674"/>
      <c r="D5" s="674"/>
      <c r="E5" s="674"/>
      <c r="F5" s="674"/>
      <c r="G5" s="674"/>
      <c r="H5" s="674"/>
      <c r="I5" s="674"/>
      <c r="J5" s="674"/>
      <c r="K5" s="675"/>
    </row>
    <row r="6" spans="2:11" x14ac:dyDescent="0.25">
      <c r="B6" s="676"/>
      <c r="C6" s="674" t="s">
        <v>1183</v>
      </c>
      <c r="D6" s="674"/>
      <c r="E6" s="674"/>
      <c r="F6" s="674"/>
      <c r="G6" s="674"/>
      <c r="H6" s="674"/>
      <c r="I6" s="674"/>
      <c r="J6" s="674"/>
      <c r="K6" s="675"/>
    </row>
    <row r="7" spans="2:11" x14ac:dyDescent="0.25">
      <c r="B7" s="676"/>
      <c r="C7" s="674" t="s">
        <v>1182</v>
      </c>
      <c r="D7" s="674"/>
      <c r="E7" s="674"/>
      <c r="F7" s="674"/>
      <c r="G7" s="674"/>
      <c r="H7" s="674"/>
      <c r="I7" s="674"/>
      <c r="J7" s="674"/>
      <c r="K7" s="675"/>
    </row>
    <row r="8" spans="2:11" x14ac:dyDescent="0.25">
      <c r="B8" s="676"/>
      <c r="C8" s="674" t="s">
        <v>1184</v>
      </c>
      <c r="D8" s="674"/>
      <c r="E8" s="674"/>
      <c r="F8" s="674"/>
      <c r="G8" s="674"/>
      <c r="H8" s="674"/>
      <c r="I8" s="674"/>
      <c r="J8" s="674"/>
      <c r="K8" s="675"/>
    </row>
    <row r="9" spans="2:11" x14ac:dyDescent="0.25">
      <c r="B9" s="676"/>
      <c r="C9" s="674"/>
      <c r="D9" s="674"/>
      <c r="E9" s="674"/>
      <c r="F9" s="674"/>
      <c r="G9" s="674"/>
      <c r="H9" s="674"/>
      <c r="I9" s="674"/>
      <c r="J9" s="674"/>
      <c r="K9" s="675"/>
    </row>
    <row r="10" spans="2:11" x14ac:dyDescent="0.25">
      <c r="B10" s="676"/>
      <c r="C10" s="674" t="s">
        <v>1935</v>
      </c>
      <c r="D10" s="674"/>
      <c r="E10" s="674"/>
      <c r="F10" s="674"/>
      <c r="G10" s="674"/>
      <c r="H10" s="674"/>
      <c r="I10" s="674"/>
      <c r="J10" s="674"/>
      <c r="K10" s="675"/>
    </row>
    <row r="11" spans="2:11" x14ac:dyDescent="0.25">
      <c r="B11" s="676"/>
      <c r="C11" s="674" t="s">
        <v>1936</v>
      </c>
      <c r="D11" s="674"/>
      <c r="E11" s="674"/>
      <c r="F11" s="674"/>
      <c r="G11" s="674"/>
      <c r="H11" s="674"/>
      <c r="I11" s="674"/>
      <c r="J11" s="674"/>
      <c r="K11" s="675"/>
    </row>
    <row r="12" spans="2:11" x14ac:dyDescent="0.25">
      <c r="B12" s="676"/>
      <c r="C12" s="674"/>
      <c r="D12" s="674"/>
      <c r="E12" s="674"/>
      <c r="F12" s="674"/>
      <c r="G12" s="674"/>
      <c r="H12" s="674"/>
      <c r="I12" s="674"/>
      <c r="J12" s="674"/>
      <c r="K12" s="675"/>
    </row>
    <row r="13" spans="2:11" x14ac:dyDescent="0.25">
      <c r="B13" s="676"/>
      <c r="C13" s="674" t="s">
        <v>1694</v>
      </c>
      <c r="D13" s="674"/>
      <c r="E13" s="674"/>
      <c r="F13" s="674"/>
      <c r="G13" s="674"/>
      <c r="H13" s="674"/>
      <c r="I13" s="674"/>
      <c r="J13" s="674"/>
      <c r="K13" s="675"/>
    </row>
    <row r="14" spans="2:11" x14ac:dyDescent="0.25">
      <c r="B14" s="676"/>
      <c r="C14" s="674" t="s">
        <v>1957</v>
      </c>
      <c r="D14" s="674"/>
      <c r="E14" s="674"/>
      <c r="F14" s="674"/>
      <c r="G14" s="674"/>
      <c r="H14" s="674"/>
      <c r="I14" s="674"/>
      <c r="J14" s="674"/>
      <c r="K14" s="675"/>
    </row>
    <row r="15" spans="2:11" x14ac:dyDescent="0.25">
      <c r="B15" s="676"/>
      <c r="C15" s="674" t="s">
        <v>1983</v>
      </c>
      <c r="D15" s="674"/>
      <c r="E15" s="674"/>
      <c r="F15" s="674"/>
      <c r="G15" s="674"/>
      <c r="H15" s="674"/>
      <c r="I15" s="674"/>
      <c r="J15" s="674"/>
      <c r="K15" s="675"/>
    </row>
    <row r="16" spans="2:11" x14ac:dyDescent="0.25">
      <c r="B16" s="676"/>
      <c r="C16" s="674"/>
      <c r="D16" s="674"/>
      <c r="E16" s="674"/>
      <c r="F16" s="674"/>
      <c r="G16" s="674"/>
      <c r="H16" s="674"/>
      <c r="I16" s="674"/>
      <c r="J16" s="674"/>
      <c r="K16" s="675"/>
    </row>
    <row r="17" spans="2:11" x14ac:dyDescent="0.25">
      <c r="B17" s="676"/>
      <c r="C17" s="674" t="s">
        <v>1695</v>
      </c>
      <c r="D17" s="674"/>
      <c r="E17" s="674"/>
      <c r="F17" s="674"/>
      <c r="G17" s="674"/>
      <c r="H17" s="674"/>
      <c r="I17" s="674"/>
      <c r="J17" s="674"/>
      <c r="K17" s="675"/>
    </row>
    <row r="18" spans="2:11" x14ac:dyDescent="0.25">
      <c r="B18" s="676"/>
      <c r="C18" s="674"/>
      <c r="D18" s="674"/>
      <c r="E18" s="674"/>
      <c r="F18" s="674"/>
      <c r="G18" s="674"/>
      <c r="H18" s="674"/>
      <c r="I18" s="674"/>
      <c r="J18" s="674"/>
      <c r="K18" s="675"/>
    </row>
    <row r="19" spans="2:11" x14ac:dyDescent="0.25">
      <c r="B19" s="676"/>
      <c r="C19" s="674" t="s">
        <v>1753</v>
      </c>
      <c r="D19" s="674"/>
      <c r="E19" s="674"/>
      <c r="F19" s="674"/>
      <c r="G19" s="674"/>
      <c r="H19" s="674"/>
      <c r="I19" s="674"/>
      <c r="J19" s="674"/>
      <c r="K19" s="675"/>
    </row>
    <row r="20" spans="2:11" x14ac:dyDescent="0.25">
      <c r="B20" s="677"/>
      <c r="C20" s="678"/>
      <c r="D20" s="678"/>
      <c r="E20" s="678"/>
      <c r="F20" s="678"/>
      <c r="G20" s="678"/>
      <c r="H20" s="678"/>
      <c r="I20" s="678"/>
      <c r="J20" s="678"/>
      <c r="K20" s="679"/>
    </row>
    <row r="21" spans="2:11" x14ac:dyDescent="0.25">
      <c r="B21" s="674"/>
      <c r="C21" s="674"/>
      <c r="D21" s="674"/>
      <c r="E21" s="674"/>
      <c r="F21" s="674"/>
      <c r="G21" s="674"/>
      <c r="H21" s="674"/>
      <c r="I21" s="674"/>
      <c r="J21" s="674"/>
      <c r="K21" s="674"/>
    </row>
    <row r="22" spans="2:11" x14ac:dyDescent="0.25">
      <c r="B22" s="674"/>
      <c r="C22" s="674"/>
      <c r="D22" s="674"/>
      <c r="E22" s="674"/>
      <c r="F22" s="674"/>
      <c r="G22" s="674"/>
      <c r="H22" s="674"/>
      <c r="I22" s="674"/>
      <c r="J22" s="674"/>
      <c r="K22" s="674"/>
    </row>
    <row r="23" spans="2:11" ht="15.75" x14ac:dyDescent="0.25">
      <c r="B23" s="667" t="s">
        <v>1929</v>
      </c>
    </row>
    <row r="25" spans="2:11" x14ac:dyDescent="0.25">
      <c r="B25" s="670" t="s">
        <v>1934</v>
      </c>
      <c r="C25" s="671"/>
      <c r="D25" s="671"/>
      <c r="E25" s="671"/>
      <c r="F25" s="671"/>
      <c r="G25" s="671"/>
      <c r="H25" s="671"/>
      <c r="I25" s="671"/>
      <c r="J25" s="671"/>
      <c r="K25" s="672"/>
    </row>
    <row r="26" spans="2:11" x14ac:dyDescent="0.25">
      <c r="B26" s="673"/>
      <c r="C26" s="674"/>
      <c r="D26" s="674"/>
      <c r="E26" s="674"/>
      <c r="F26" s="674"/>
      <c r="G26" s="674"/>
      <c r="H26" s="674"/>
      <c r="I26" s="674"/>
      <c r="J26" s="674"/>
      <c r="K26" s="675"/>
    </row>
    <row r="27" spans="2:11" x14ac:dyDescent="0.25">
      <c r="B27" s="676"/>
      <c r="C27" s="674" t="s">
        <v>1937</v>
      </c>
      <c r="D27" s="674"/>
      <c r="E27" s="674"/>
      <c r="F27" s="674"/>
      <c r="G27" s="674"/>
      <c r="H27" s="674"/>
      <c r="I27" s="674"/>
      <c r="J27" s="674"/>
      <c r="K27" s="675"/>
    </row>
    <row r="28" spans="2:11" x14ac:dyDescent="0.25">
      <c r="B28" s="676"/>
      <c r="C28" s="674" t="s">
        <v>1938</v>
      </c>
      <c r="D28" s="674"/>
      <c r="E28" s="674"/>
      <c r="F28" s="674"/>
      <c r="G28" s="674"/>
      <c r="H28" s="674"/>
      <c r="I28" s="674"/>
      <c r="J28" s="674"/>
      <c r="K28" s="675"/>
    </row>
    <row r="29" spans="2:11" x14ac:dyDescent="0.25">
      <c r="B29" s="676"/>
      <c r="C29" s="674" t="s">
        <v>1939</v>
      </c>
      <c r="D29" s="674"/>
      <c r="E29" s="674"/>
      <c r="F29" s="674"/>
      <c r="G29" s="674"/>
      <c r="H29" s="674"/>
      <c r="I29" s="674"/>
      <c r="J29" s="674"/>
      <c r="K29" s="675"/>
    </row>
    <row r="30" spans="2:11" x14ac:dyDescent="0.25">
      <c r="B30" s="676"/>
      <c r="C30" s="674"/>
      <c r="D30" s="674"/>
      <c r="E30" s="674"/>
      <c r="F30" s="674"/>
      <c r="G30" s="674"/>
      <c r="H30" s="674"/>
      <c r="I30" s="674"/>
      <c r="J30" s="674"/>
      <c r="K30" s="675"/>
    </row>
    <row r="31" spans="2:11" x14ac:dyDescent="0.25">
      <c r="B31" s="676"/>
      <c r="C31" s="674" t="s">
        <v>1941</v>
      </c>
      <c r="D31" s="674"/>
      <c r="E31" s="674"/>
      <c r="F31" s="674"/>
      <c r="G31" s="674"/>
      <c r="H31" s="674"/>
      <c r="I31" s="674"/>
      <c r="J31" s="674"/>
      <c r="K31" s="675"/>
    </row>
    <row r="32" spans="2:11" x14ac:dyDescent="0.25">
      <c r="B32" s="676"/>
      <c r="C32" s="674" t="s">
        <v>1940</v>
      </c>
      <c r="D32" s="674"/>
      <c r="E32" s="674"/>
      <c r="F32" s="674"/>
      <c r="G32" s="674"/>
      <c r="H32" s="674"/>
      <c r="I32" s="674"/>
      <c r="J32" s="674"/>
      <c r="K32" s="675"/>
    </row>
    <row r="33" spans="2:11" x14ac:dyDescent="0.25">
      <c r="B33" s="676"/>
      <c r="C33" s="674"/>
      <c r="D33" s="674"/>
      <c r="E33" s="674"/>
      <c r="F33" s="674"/>
      <c r="G33" s="674"/>
      <c r="H33" s="674"/>
      <c r="I33" s="674"/>
      <c r="J33" s="674"/>
      <c r="K33" s="675"/>
    </row>
    <row r="34" spans="2:11" x14ac:dyDescent="0.25">
      <c r="B34" s="676"/>
      <c r="C34" s="674" t="s">
        <v>1942</v>
      </c>
      <c r="D34" s="674"/>
      <c r="E34" s="674"/>
      <c r="F34" s="674"/>
      <c r="G34" s="674"/>
      <c r="H34" s="674"/>
      <c r="I34" s="674"/>
      <c r="J34" s="674"/>
      <c r="K34" s="675"/>
    </row>
    <row r="35" spans="2:11" x14ac:dyDescent="0.25">
      <c r="B35" s="676"/>
      <c r="C35" s="674" t="s">
        <v>1958</v>
      </c>
      <c r="D35" s="674"/>
      <c r="E35" s="674"/>
      <c r="F35" s="674"/>
      <c r="G35" s="674"/>
      <c r="H35" s="674"/>
      <c r="I35" s="674"/>
      <c r="J35" s="674"/>
      <c r="K35" s="675"/>
    </row>
    <row r="36" spans="2:11" x14ac:dyDescent="0.25">
      <c r="B36" s="676"/>
      <c r="C36" s="674" t="s">
        <v>1984</v>
      </c>
      <c r="D36" s="674"/>
      <c r="E36" s="674"/>
      <c r="F36" s="674"/>
      <c r="G36" s="674"/>
      <c r="H36" s="674"/>
      <c r="I36" s="674"/>
      <c r="J36" s="674"/>
      <c r="K36" s="675"/>
    </row>
    <row r="37" spans="2:11" x14ac:dyDescent="0.25">
      <c r="B37" s="676"/>
      <c r="C37" s="674"/>
      <c r="D37" s="674"/>
      <c r="E37" s="674"/>
      <c r="F37" s="674"/>
      <c r="G37" s="674"/>
      <c r="H37" s="674"/>
      <c r="I37" s="674"/>
      <c r="J37" s="674"/>
      <c r="K37" s="675"/>
    </row>
    <row r="38" spans="2:11" x14ac:dyDescent="0.25">
      <c r="B38" s="676"/>
      <c r="C38" s="674" t="s">
        <v>1943</v>
      </c>
      <c r="D38" s="674"/>
      <c r="E38" s="674"/>
      <c r="F38" s="674"/>
      <c r="G38" s="674"/>
      <c r="H38" s="674"/>
      <c r="I38" s="674"/>
      <c r="J38" s="674"/>
      <c r="K38" s="675"/>
    </row>
    <row r="39" spans="2:11" x14ac:dyDescent="0.25">
      <c r="B39" s="676"/>
      <c r="C39" s="674"/>
      <c r="D39" s="674"/>
      <c r="E39" s="674"/>
      <c r="F39" s="674"/>
      <c r="G39" s="674"/>
      <c r="H39" s="674"/>
      <c r="I39" s="674"/>
      <c r="J39" s="674"/>
      <c r="K39" s="675"/>
    </row>
    <row r="40" spans="2:11" x14ac:dyDescent="0.25">
      <c r="B40" s="676"/>
      <c r="C40" s="674" t="s">
        <v>1944</v>
      </c>
      <c r="D40" s="674"/>
      <c r="E40" s="674"/>
      <c r="F40" s="674"/>
      <c r="G40" s="674"/>
      <c r="H40" s="674"/>
      <c r="I40" s="674"/>
      <c r="J40" s="674"/>
      <c r="K40" s="675"/>
    </row>
    <row r="41" spans="2:11" x14ac:dyDescent="0.25">
      <c r="B41" s="676"/>
      <c r="C41" s="674" t="s">
        <v>1945</v>
      </c>
      <c r="D41" s="674"/>
      <c r="E41" s="674"/>
      <c r="F41" s="674"/>
      <c r="G41" s="674"/>
      <c r="H41" s="674"/>
      <c r="I41" s="674"/>
      <c r="J41" s="674"/>
      <c r="K41" s="675"/>
    </row>
    <row r="42" spans="2:11" x14ac:dyDescent="0.25">
      <c r="B42" s="677"/>
      <c r="C42" s="678"/>
      <c r="D42" s="678"/>
      <c r="E42" s="729"/>
      <c r="F42" s="678"/>
      <c r="G42" s="678"/>
      <c r="H42" s="678"/>
      <c r="I42" s="678"/>
      <c r="J42" s="678"/>
      <c r="K42" s="679"/>
    </row>
  </sheetData>
  <pageMargins left="0.7" right="0.7" top="0.75" bottom="0.75" header="0.3" footer="0.3"/>
  <pageSetup paperSize="9"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0"/>
  <sheetViews>
    <sheetView workbookViewId="0">
      <pane xSplit="1" ySplit="3" topLeftCell="B4" activePane="bottomRight" state="frozen"/>
      <selection pane="topRight" activeCell="B1" sqref="B1"/>
      <selection pane="bottomLeft" activeCell="A3" sqref="A3"/>
      <selection pane="bottomRight" activeCell="A2" sqref="A2:A3"/>
    </sheetView>
  </sheetViews>
  <sheetFormatPr baseColWidth="10" defaultColWidth="11.42578125" defaultRowHeight="15" x14ac:dyDescent="0.25"/>
  <cols>
    <col min="6" max="6" width="49.85546875" customWidth="1"/>
    <col min="7" max="7" width="74.5703125" customWidth="1"/>
  </cols>
  <sheetData>
    <row r="1" spans="1:9" hidden="1" x14ac:dyDescent="0.25">
      <c r="A1" t="s">
        <v>419</v>
      </c>
      <c r="B1" t="s">
        <v>44</v>
      </c>
      <c r="C1" t="s">
        <v>45</v>
      </c>
      <c r="D1" t="s">
        <v>484</v>
      </c>
      <c r="E1" t="s">
        <v>485</v>
      </c>
      <c r="F1" s="128"/>
      <c r="G1" s="128"/>
      <c r="H1" s="70"/>
    </row>
    <row r="2" spans="1:9" ht="15" customHeight="1" x14ac:dyDescent="0.25">
      <c r="A2" s="849" t="s">
        <v>1946</v>
      </c>
      <c r="B2" s="848" t="s">
        <v>1344</v>
      </c>
      <c r="C2" s="848"/>
      <c r="D2" s="848" t="s">
        <v>282</v>
      </c>
      <c r="E2" s="848"/>
      <c r="F2" s="794" t="s">
        <v>126</v>
      </c>
      <c r="G2" s="794" t="s">
        <v>12</v>
      </c>
      <c r="H2" s="70"/>
    </row>
    <row r="3" spans="1:9" ht="28.5" customHeight="1" x14ac:dyDescent="0.25">
      <c r="A3" s="849"/>
      <c r="B3" s="102" t="s">
        <v>464</v>
      </c>
      <c r="C3" s="102" t="s">
        <v>349</v>
      </c>
      <c r="D3" s="102" t="s">
        <v>464</v>
      </c>
      <c r="E3" s="102" t="s">
        <v>349</v>
      </c>
      <c r="F3" s="794"/>
      <c r="G3" s="794"/>
      <c r="H3" s="70"/>
    </row>
    <row r="4" spans="1:9" x14ac:dyDescent="0.25">
      <c r="A4" s="155">
        <v>40544</v>
      </c>
      <c r="B4" s="637"/>
      <c r="C4" s="637"/>
      <c r="D4" s="208">
        <v>2.4000000000000001E-4</v>
      </c>
      <c r="E4" s="208">
        <v>3.6000000000000002E-4</v>
      </c>
      <c r="F4" s="130" t="s">
        <v>483</v>
      </c>
      <c r="G4" s="130" t="s">
        <v>1345</v>
      </c>
      <c r="H4" s="70"/>
    </row>
    <row r="5" spans="1:9" x14ac:dyDescent="0.25">
      <c r="A5" s="155">
        <v>27395</v>
      </c>
      <c r="B5" s="208">
        <v>2.4000000000000001E-4</v>
      </c>
      <c r="C5" s="208">
        <v>3.6000000000000002E-4</v>
      </c>
      <c r="D5" s="637"/>
      <c r="E5" s="637"/>
      <c r="F5" s="130" t="s">
        <v>1437</v>
      </c>
      <c r="G5" s="130" t="s">
        <v>1349</v>
      </c>
      <c r="H5" s="55"/>
      <c r="I5" s="226"/>
    </row>
    <row r="6" spans="1:9" x14ac:dyDescent="0.25">
      <c r="A6" s="155">
        <v>25934</v>
      </c>
      <c r="B6" s="208">
        <v>1.6000000000000001E-4</v>
      </c>
      <c r="C6" s="208">
        <v>2.4000000000000001E-4</v>
      </c>
      <c r="D6" s="637"/>
      <c r="E6" s="637"/>
      <c r="F6" s="130" t="s">
        <v>1432</v>
      </c>
      <c r="G6" s="130" t="s">
        <v>1348</v>
      </c>
      <c r="H6" s="55"/>
      <c r="I6" s="226"/>
    </row>
    <row r="7" spans="1:9" x14ac:dyDescent="0.25">
      <c r="A7" s="155">
        <v>24473</v>
      </c>
      <c r="D7" s="208"/>
      <c r="E7" s="208"/>
      <c r="F7" s="114" t="s">
        <v>1343</v>
      </c>
      <c r="G7" s="516" t="s">
        <v>1351</v>
      </c>
      <c r="H7" s="55"/>
      <c r="I7" s="226"/>
    </row>
    <row r="8" spans="1:9" x14ac:dyDescent="0.25">
      <c r="A8" s="70"/>
      <c r="B8" s="70"/>
      <c r="C8" s="70"/>
      <c r="D8" s="70"/>
      <c r="E8" s="70"/>
      <c r="F8" s="70"/>
      <c r="G8" s="70"/>
      <c r="H8" s="55"/>
      <c r="I8" s="226"/>
    </row>
    <row r="9" spans="1:9" x14ac:dyDescent="0.25">
      <c r="A9" s="70"/>
      <c r="B9" s="8" t="s">
        <v>135</v>
      </c>
      <c r="C9" s="70"/>
      <c r="D9" s="70"/>
      <c r="E9" s="70"/>
      <c r="F9" s="70"/>
      <c r="G9" s="70"/>
      <c r="H9" s="55"/>
      <c r="I9" s="226"/>
    </row>
    <row r="10" spans="1:9" x14ac:dyDescent="0.25">
      <c r="A10" s="70"/>
      <c r="B10" s="70" t="s">
        <v>543</v>
      </c>
      <c r="C10" s="70"/>
      <c r="D10" s="70"/>
      <c r="E10" s="70"/>
      <c r="F10" s="70"/>
      <c r="G10" s="70"/>
      <c r="H10" s="55"/>
      <c r="I10" s="226"/>
    </row>
    <row r="11" spans="1:9" x14ac:dyDescent="0.25">
      <c r="A11" s="70"/>
      <c r="B11" t="s">
        <v>544</v>
      </c>
      <c r="C11" s="70"/>
      <c r="D11" s="70"/>
      <c r="E11" s="70"/>
      <c r="F11" s="70"/>
      <c r="G11" s="70"/>
      <c r="H11" s="55"/>
      <c r="I11" s="226"/>
    </row>
    <row r="12" spans="1:9" x14ac:dyDescent="0.25">
      <c r="A12" s="70"/>
      <c r="B12" s="70"/>
      <c r="C12" s="70"/>
      <c r="D12" s="70"/>
      <c r="E12" s="70"/>
      <c r="F12" s="70"/>
      <c r="G12" s="70"/>
      <c r="H12" s="55"/>
      <c r="I12" s="226"/>
    </row>
    <row r="13" spans="1:9" x14ac:dyDescent="0.25">
      <c r="A13" s="70"/>
      <c r="B13" s="8" t="s">
        <v>1346</v>
      </c>
      <c r="C13" s="70"/>
      <c r="D13" s="70"/>
      <c r="E13" s="70"/>
      <c r="F13" s="70"/>
      <c r="G13" s="70"/>
      <c r="H13" s="55"/>
      <c r="I13" s="226"/>
    </row>
    <row r="14" spans="1:9" x14ac:dyDescent="0.25">
      <c r="A14" s="70"/>
      <c r="B14" s="36" t="s">
        <v>1431</v>
      </c>
      <c r="C14" s="70"/>
      <c r="D14" s="70"/>
      <c r="E14" s="70"/>
      <c r="F14" s="70"/>
      <c r="G14" s="70"/>
      <c r="H14" s="55"/>
      <c r="I14" s="226"/>
    </row>
    <row r="15" spans="1:9" x14ac:dyDescent="0.25">
      <c r="B15" t="s">
        <v>1350</v>
      </c>
      <c r="H15" s="55"/>
      <c r="I15" s="226"/>
    </row>
    <row r="16" spans="1:9" x14ac:dyDescent="0.25">
      <c r="B16" t="s">
        <v>489</v>
      </c>
      <c r="H16" s="55"/>
      <c r="I16" s="226"/>
    </row>
    <row r="17" spans="8:9" x14ac:dyDescent="0.25">
      <c r="H17" s="55"/>
      <c r="I17" s="226"/>
    </row>
    <row r="18" spans="8:9" x14ac:dyDescent="0.25">
      <c r="H18" s="55"/>
      <c r="I18" s="226"/>
    </row>
    <row r="19" spans="8:9" x14ac:dyDescent="0.25">
      <c r="H19" s="55"/>
      <c r="I19" s="226"/>
    </row>
    <row r="20" spans="8:9" x14ac:dyDescent="0.25">
      <c r="H20" s="55"/>
      <c r="I20" s="226"/>
    </row>
  </sheetData>
  <mergeCells count="5">
    <mergeCell ref="G2:G3"/>
    <mergeCell ref="B2:C2"/>
    <mergeCell ref="D2:E2"/>
    <mergeCell ref="A2:A3"/>
    <mergeCell ref="F2:F3"/>
  </mergeCells>
  <phoneticPr fontId="5" type="noConversion"/>
  <pageMargins left="0.7" right="0.7" top="0.75" bottom="0.75" header="0.3" footer="0.3"/>
  <pageSetup paperSize="9"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2"/>
  <sheetViews>
    <sheetView workbookViewId="0">
      <pane xSplit="1" ySplit="3" topLeftCell="B4" activePane="bottomRight" state="frozen"/>
      <selection pane="topRight" activeCell="B1" sqref="B1"/>
      <selection pane="bottomLeft" activeCell="A3" sqref="A3"/>
      <selection pane="bottomRight" activeCell="E17" sqref="E17"/>
    </sheetView>
  </sheetViews>
  <sheetFormatPr baseColWidth="10" defaultColWidth="11.42578125" defaultRowHeight="15" x14ac:dyDescent="0.25"/>
  <cols>
    <col min="4" max="4" width="47.140625" customWidth="1"/>
    <col min="5" max="5" width="74.5703125" customWidth="1"/>
  </cols>
  <sheetData>
    <row r="1" spans="1:12" hidden="1" x14ac:dyDescent="0.25">
      <c r="A1" t="s">
        <v>419</v>
      </c>
      <c r="B1" t="s">
        <v>487</v>
      </c>
      <c r="C1" t="s">
        <v>488</v>
      </c>
      <c r="D1" s="128"/>
      <c r="E1" s="128"/>
      <c r="F1" s="70"/>
    </row>
    <row r="2" spans="1:12" ht="15" customHeight="1" x14ac:dyDescent="0.25">
      <c r="A2" s="849" t="s">
        <v>1946</v>
      </c>
      <c r="B2" s="850" t="s">
        <v>486</v>
      </c>
      <c r="C2" s="850"/>
      <c r="D2" s="794" t="s">
        <v>126</v>
      </c>
      <c r="E2" s="794" t="s">
        <v>12</v>
      </c>
      <c r="F2" s="70"/>
    </row>
    <row r="3" spans="1:12" ht="29.25" customHeight="1" x14ac:dyDescent="0.25">
      <c r="A3" s="849"/>
      <c r="B3" s="493" t="s">
        <v>464</v>
      </c>
      <c r="C3" s="493" t="s">
        <v>349</v>
      </c>
      <c r="D3" s="794"/>
      <c r="E3" s="794"/>
      <c r="F3" s="70"/>
    </row>
    <row r="4" spans="1:12" x14ac:dyDescent="0.25">
      <c r="A4" s="155">
        <v>40544</v>
      </c>
      <c r="B4" s="689"/>
      <c r="C4" s="690"/>
      <c r="D4" s="130" t="s">
        <v>483</v>
      </c>
      <c r="E4" s="130" t="s">
        <v>1345</v>
      </c>
      <c r="F4" s="70"/>
    </row>
    <row r="5" spans="1:12" x14ac:dyDescent="0.25">
      <c r="A5" s="155">
        <v>40238</v>
      </c>
      <c r="B5" s="223">
        <v>8.31</v>
      </c>
      <c r="C5" s="224">
        <v>12.46</v>
      </c>
      <c r="D5" s="130" t="s">
        <v>1425</v>
      </c>
      <c r="E5" s="130"/>
      <c r="F5" s="50"/>
      <c r="G5" s="225"/>
      <c r="H5" s="225"/>
      <c r="I5" s="225"/>
    </row>
    <row r="6" spans="1:12" x14ac:dyDescent="0.25">
      <c r="A6" s="155">
        <v>39873</v>
      </c>
      <c r="B6" s="223">
        <v>8.23</v>
      </c>
      <c r="C6" s="224">
        <v>12.35</v>
      </c>
      <c r="D6" s="130" t="s">
        <v>1426</v>
      </c>
      <c r="E6" s="130"/>
      <c r="F6" s="50"/>
      <c r="G6" s="225"/>
      <c r="H6" s="225"/>
      <c r="I6" s="225"/>
    </row>
    <row r="7" spans="1:12" x14ac:dyDescent="0.25">
      <c r="A7" s="155">
        <v>39508</v>
      </c>
      <c r="B7" s="223">
        <v>7.99</v>
      </c>
      <c r="C7" s="224">
        <v>11.98</v>
      </c>
      <c r="D7" s="130" t="s">
        <v>1429</v>
      </c>
      <c r="E7" s="130"/>
      <c r="F7" s="50"/>
      <c r="G7" s="225"/>
      <c r="H7" s="225"/>
      <c r="I7" s="225"/>
    </row>
    <row r="8" spans="1:12" x14ac:dyDescent="0.25">
      <c r="A8" s="155">
        <v>39142</v>
      </c>
      <c r="B8" s="223">
        <v>7.72</v>
      </c>
      <c r="C8" s="224">
        <v>11.59</v>
      </c>
      <c r="D8" s="130" t="s">
        <v>1430</v>
      </c>
      <c r="E8" s="130"/>
      <c r="F8" s="50"/>
      <c r="G8" s="225"/>
      <c r="H8" s="225"/>
      <c r="I8" s="225"/>
    </row>
    <row r="9" spans="1:12" x14ac:dyDescent="0.25">
      <c r="A9" s="155">
        <v>38777</v>
      </c>
      <c r="B9" s="223">
        <v>7.46</v>
      </c>
      <c r="C9" s="224">
        <v>11.18</v>
      </c>
      <c r="D9" s="130" t="s">
        <v>1428</v>
      </c>
      <c r="E9" s="130"/>
      <c r="F9" s="50"/>
      <c r="G9" s="225"/>
      <c r="H9" s="225"/>
      <c r="I9" s="225"/>
    </row>
    <row r="10" spans="1:12" x14ac:dyDescent="0.25">
      <c r="A10" s="155">
        <v>38412</v>
      </c>
      <c r="B10" s="223">
        <v>7.25</v>
      </c>
      <c r="C10" s="224">
        <v>10.87</v>
      </c>
      <c r="D10" s="130"/>
      <c r="E10" s="130"/>
      <c r="F10" s="50"/>
      <c r="G10" s="225"/>
      <c r="H10" s="225"/>
      <c r="I10" s="225"/>
    </row>
    <row r="11" spans="1:12" x14ac:dyDescent="0.25">
      <c r="A11" s="155">
        <v>38047</v>
      </c>
      <c r="B11" s="223">
        <v>7.13</v>
      </c>
      <c r="C11" s="224">
        <v>10.7</v>
      </c>
      <c r="D11" s="130"/>
      <c r="E11" s="130"/>
      <c r="F11" s="50"/>
      <c r="G11" s="225"/>
      <c r="H11" s="225"/>
      <c r="I11" s="225"/>
    </row>
    <row r="12" spans="1:12" x14ac:dyDescent="0.25">
      <c r="A12" s="155">
        <v>37681</v>
      </c>
      <c r="B12" s="223">
        <v>7</v>
      </c>
      <c r="C12" s="224">
        <v>10.51</v>
      </c>
      <c r="D12" s="130"/>
      <c r="E12" s="130"/>
      <c r="F12" s="50"/>
      <c r="G12" s="225"/>
      <c r="H12" s="225"/>
      <c r="I12" s="225"/>
    </row>
    <row r="13" spans="1:12" x14ac:dyDescent="0.25">
      <c r="A13" s="155">
        <v>37316</v>
      </c>
      <c r="B13" s="223">
        <v>6.7720000000000002</v>
      </c>
      <c r="C13" s="224">
        <v>10.157999999999999</v>
      </c>
      <c r="D13" s="694"/>
      <c r="E13" s="130"/>
      <c r="F13" s="50"/>
      <c r="G13" s="225"/>
      <c r="H13" s="225"/>
      <c r="I13" s="225"/>
    </row>
    <row r="14" spans="1:12" x14ac:dyDescent="0.25">
      <c r="A14" s="155">
        <v>36951</v>
      </c>
      <c r="B14" s="692">
        <v>43.04</v>
      </c>
      <c r="C14" s="692">
        <v>64.56</v>
      </c>
      <c r="D14" s="694"/>
      <c r="E14" s="130"/>
      <c r="F14" s="55"/>
      <c r="G14" s="226"/>
      <c r="H14" s="225"/>
      <c r="I14" s="225"/>
      <c r="K14" s="227"/>
      <c r="L14" s="227"/>
    </row>
    <row r="15" spans="1:12" x14ac:dyDescent="0.25">
      <c r="A15" s="155">
        <v>36586</v>
      </c>
      <c r="B15" s="692">
        <v>42.32</v>
      </c>
      <c r="C15" s="692">
        <v>63.48</v>
      </c>
      <c r="D15" s="694"/>
      <c r="E15" s="130"/>
      <c r="F15" s="55"/>
      <c r="G15" s="226"/>
      <c r="H15" s="225"/>
      <c r="I15" s="225"/>
      <c r="K15" s="227"/>
    </row>
    <row r="16" spans="1:12" x14ac:dyDescent="0.25">
      <c r="A16" s="155">
        <v>36220</v>
      </c>
      <c r="B16" s="692">
        <v>41.68</v>
      </c>
      <c r="C16" s="692">
        <v>62.52</v>
      </c>
      <c r="D16" s="694"/>
      <c r="E16" s="130"/>
      <c r="F16" s="55"/>
      <c r="G16" s="226"/>
      <c r="H16" s="225"/>
      <c r="I16" s="225"/>
      <c r="K16" s="227"/>
    </row>
    <row r="17" spans="1:11" x14ac:dyDescent="0.25">
      <c r="A17" s="155">
        <v>35855</v>
      </c>
      <c r="B17" s="692">
        <v>40.56</v>
      </c>
      <c r="C17" s="692">
        <v>60.84</v>
      </c>
      <c r="D17" s="694"/>
      <c r="E17" s="130"/>
      <c r="F17" s="55"/>
      <c r="G17" s="226"/>
      <c r="H17" s="225"/>
      <c r="I17" s="225"/>
      <c r="K17" s="227"/>
    </row>
    <row r="18" spans="1:11" x14ac:dyDescent="0.25">
      <c r="A18" s="155">
        <v>35490</v>
      </c>
      <c r="B18" s="692">
        <v>39.520000000000003</v>
      </c>
      <c r="C18" s="692">
        <v>59.28</v>
      </c>
      <c r="D18" s="694"/>
      <c r="E18" s="130"/>
      <c r="F18" s="55"/>
      <c r="G18" s="226"/>
      <c r="H18" s="225"/>
      <c r="I18" s="225"/>
      <c r="K18" s="227"/>
    </row>
    <row r="19" spans="1:11" x14ac:dyDescent="0.25">
      <c r="A19" s="155">
        <v>35125</v>
      </c>
      <c r="B19" s="692">
        <v>38.68</v>
      </c>
      <c r="C19" s="692">
        <v>58.02</v>
      </c>
      <c r="D19" s="695"/>
      <c r="E19" s="128"/>
      <c r="F19" s="55"/>
      <c r="G19" s="226"/>
      <c r="H19" s="225"/>
      <c r="I19" s="225"/>
      <c r="K19" s="227"/>
    </row>
    <row r="20" spans="1:11" x14ac:dyDescent="0.25">
      <c r="A20" s="155">
        <v>34759</v>
      </c>
      <c r="B20" s="692">
        <v>37.44</v>
      </c>
      <c r="C20" s="692">
        <v>56.16</v>
      </c>
      <c r="D20" s="695"/>
      <c r="E20" s="515"/>
      <c r="F20" s="55"/>
      <c r="G20" s="226"/>
      <c r="H20" s="225"/>
      <c r="I20" s="225"/>
      <c r="K20" s="227"/>
    </row>
    <row r="21" spans="1:11" x14ac:dyDescent="0.25">
      <c r="A21" s="155">
        <v>34394</v>
      </c>
      <c r="B21" s="692">
        <v>36.76</v>
      </c>
      <c r="C21" s="692">
        <v>55.14</v>
      </c>
      <c r="D21" s="695"/>
      <c r="E21" s="515"/>
      <c r="F21" s="55"/>
      <c r="G21" s="226"/>
      <c r="H21" s="225"/>
      <c r="I21" s="225"/>
      <c r="K21" s="227"/>
    </row>
    <row r="22" spans="1:11" x14ac:dyDescent="0.25">
      <c r="A22" s="155">
        <v>34029</v>
      </c>
      <c r="B22" s="692">
        <v>35.96</v>
      </c>
      <c r="C22" s="692">
        <v>53.94</v>
      </c>
      <c r="D22" s="695"/>
      <c r="E22" s="128"/>
      <c r="F22" s="55"/>
      <c r="G22" s="226"/>
      <c r="H22" s="225"/>
      <c r="I22" s="225"/>
      <c r="K22" s="227"/>
    </row>
    <row r="23" spans="1:11" x14ac:dyDescent="0.25">
      <c r="A23" s="155">
        <v>33664</v>
      </c>
      <c r="B23" s="692">
        <v>34.6</v>
      </c>
      <c r="C23" s="692">
        <v>51.9</v>
      </c>
      <c r="D23" s="695"/>
      <c r="E23" s="128"/>
      <c r="F23" s="55"/>
      <c r="G23" s="226"/>
      <c r="H23" s="225"/>
      <c r="I23" s="225"/>
      <c r="K23" s="227"/>
    </row>
    <row r="24" spans="1:11" x14ac:dyDescent="0.25">
      <c r="A24" s="155">
        <v>33298</v>
      </c>
      <c r="B24" s="692">
        <v>33.08</v>
      </c>
      <c r="C24" s="692">
        <v>49.62</v>
      </c>
      <c r="D24" s="692"/>
      <c r="E24" s="128"/>
      <c r="F24" s="55"/>
      <c r="G24" s="226"/>
      <c r="H24" s="225"/>
      <c r="I24" s="225"/>
      <c r="K24" s="227"/>
    </row>
    <row r="25" spans="1:11" x14ac:dyDescent="0.25">
      <c r="A25" s="155">
        <v>32933</v>
      </c>
      <c r="B25" s="692">
        <v>31.44</v>
      </c>
      <c r="C25" s="692">
        <v>47.16</v>
      </c>
      <c r="D25" s="692"/>
      <c r="E25" s="128"/>
      <c r="F25" s="55"/>
      <c r="G25" s="226"/>
      <c r="H25" s="225"/>
      <c r="I25" s="225"/>
      <c r="K25" s="227"/>
    </row>
    <row r="26" spans="1:11" x14ac:dyDescent="0.25">
      <c r="A26" s="155">
        <v>32568</v>
      </c>
      <c r="B26" s="692">
        <v>30.08</v>
      </c>
      <c r="C26" s="692">
        <v>45.12</v>
      </c>
      <c r="D26" s="692"/>
      <c r="E26" s="128"/>
      <c r="F26" s="55"/>
      <c r="G26" s="226"/>
      <c r="H26" s="225"/>
      <c r="I26" s="225"/>
      <c r="K26" s="227"/>
    </row>
    <row r="27" spans="1:11" x14ac:dyDescent="0.25">
      <c r="A27" s="155">
        <v>32203</v>
      </c>
      <c r="B27" s="692">
        <v>28.88</v>
      </c>
      <c r="C27" s="692">
        <v>43.32</v>
      </c>
      <c r="D27" s="692"/>
      <c r="E27" s="128"/>
      <c r="F27" s="55"/>
      <c r="G27" s="226"/>
      <c r="H27" s="225"/>
      <c r="I27" s="225"/>
      <c r="K27" s="227"/>
    </row>
    <row r="28" spans="1:11" x14ac:dyDescent="0.25">
      <c r="A28" s="155">
        <v>31837</v>
      </c>
      <c r="B28" s="692">
        <v>28.04</v>
      </c>
      <c r="C28" s="692">
        <v>42.06</v>
      </c>
      <c r="D28" s="692"/>
      <c r="E28" s="128"/>
      <c r="F28" s="55"/>
      <c r="G28" s="226"/>
      <c r="H28" s="225"/>
      <c r="I28" s="225"/>
      <c r="K28" s="227"/>
    </row>
    <row r="29" spans="1:11" x14ac:dyDescent="0.25">
      <c r="A29" s="155">
        <v>31472</v>
      </c>
      <c r="B29" s="692">
        <v>26.92</v>
      </c>
      <c r="C29" s="692">
        <v>40.380000000000003</v>
      </c>
      <c r="D29" s="692"/>
      <c r="E29" s="128"/>
      <c r="F29" s="55"/>
      <c r="G29" s="226"/>
      <c r="H29" s="225"/>
      <c r="I29" s="225"/>
      <c r="K29" s="227"/>
    </row>
    <row r="30" spans="1:11" x14ac:dyDescent="0.25">
      <c r="A30" s="155">
        <v>31107</v>
      </c>
      <c r="B30" s="692">
        <v>25.6</v>
      </c>
      <c r="C30" s="692">
        <v>38.4</v>
      </c>
      <c r="D30" s="692"/>
      <c r="E30" s="128"/>
      <c r="F30" s="55"/>
      <c r="G30" s="226"/>
      <c r="H30" s="225"/>
      <c r="I30" s="225"/>
      <c r="K30" s="227"/>
    </row>
    <row r="31" spans="1:11" x14ac:dyDescent="0.25">
      <c r="A31" s="155">
        <v>30742</v>
      </c>
      <c r="B31" s="692">
        <v>23.92</v>
      </c>
      <c r="C31" s="692">
        <v>35.880000000000003</v>
      </c>
      <c r="D31" s="692"/>
      <c r="E31" s="128"/>
      <c r="F31" s="55"/>
      <c r="G31" s="226"/>
      <c r="H31" s="225"/>
      <c r="I31" s="225"/>
      <c r="K31" s="227"/>
    </row>
    <row r="32" spans="1:11" x14ac:dyDescent="0.25">
      <c r="A32" s="155">
        <v>30376</v>
      </c>
      <c r="B32" s="692">
        <v>22</v>
      </c>
      <c r="C32" s="692">
        <v>33</v>
      </c>
      <c r="D32" s="692"/>
      <c r="E32" s="128"/>
      <c r="F32" s="55"/>
      <c r="G32" s="226"/>
      <c r="H32" s="225"/>
      <c r="I32" s="225"/>
      <c r="K32" s="227"/>
    </row>
    <row r="33" spans="1:11" x14ac:dyDescent="0.25">
      <c r="A33" s="155">
        <v>30011</v>
      </c>
      <c r="B33" s="692">
        <v>19.68</v>
      </c>
      <c r="C33" s="692">
        <v>29.52</v>
      </c>
      <c r="D33" s="692"/>
      <c r="E33" s="128"/>
      <c r="F33" s="55"/>
      <c r="G33" s="226"/>
      <c r="H33" s="225"/>
      <c r="I33" s="225"/>
      <c r="K33" s="227"/>
    </row>
    <row r="34" spans="1:11" x14ac:dyDescent="0.25">
      <c r="A34" s="155">
        <v>29646</v>
      </c>
      <c r="B34" s="692">
        <v>16.52</v>
      </c>
      <c r="C34" s="692">
        <v>24.78</v>
      </c>
      <c r="D34" s="692"/>
      <c r="E34" s="128"/>
      <c r="F34" s="55"/>
      <c r="G34" s="226"/>
      <c r="H34" s="225"/>
      <c r="I34" s="225"/>
      <c r="K34" s="227"/>
    </row>
    <row r="35" spans="1:11" x14ac:dyDescent="0.25">
      <c r="A35" s="155">
        <v>29281</v>
      </c>
      <c r="B35" s="692">
        <v>14.44</v>
      </c>
      <c r="C35" s="692">
        <v>21.66</v>
      </c>
      <c r="D35" s="692"/>
      <c r="E35" s="128"/>
      <c r="F35" s="55"/>
      <c r="G35" s="226"/>
      <c r="H35" s="225"/>
      <c r="I35" s="225"/>
      <c r="K35" s="227"/>
    </row>
    <row r="36" spans="1:11" x14ac:dyDescent="0.25">
      <c r="A36" s="155">
        <v>28915</v>
      </c>
      <c r="B36" s="692">
        <v>12.88</v>
      </c>
      <c r="C36" s="692">
        <v>19.32</v>
      </c>
      <c r="D36" s="692"/>
      <c r="E36" s="128"/>
      <c r="F36" s="55"/>
      <c r="G36" s="226"/>
      <c r="H36" s="225"/>
      <c r="I36" s="225"/>
      <c r="K36" s="227"/>
    </row>
    <row r="37" spans="1:11" x14ac:dyDescent="0.25">
      <c r="A37" s="155">
        <v>28550</v>
      </c>
      <c r="B37" s="692">
        <v>11.52</v>
      </c>
      <c r="C37" s="692">
        <v>17.28</v>
      </c>
      <c r="D37" s="692"/>
      <c r="E37" s="128"/>
      <c r="F37" s="55"/>
      <c r="G37" s="226"/>
      <c r="H37" s="225"/>
      <c r="I37" s="225"/>
      <c r="K37" s="227"/>
    </row>
    <row r="38" spans="1:11" x14ac:dyDescent="0.25">
      <c r="A38" s="155">
        <v>28185</v>
      </c>
      <c r="B38" s="692">
        <v>10.4</v>
      </c>
      <c r="C38" s="692">
        <v>15.6</v>
      </c>
      <c r="D38" s="692"/>
      <c r="E38" s="128"/>
      <c r="F38" s="55"/>
      <c r="G38" s="226"/>
      <c r="H38" s="225"/>
      <c r="I38" s="225"/>
      <c r="K38" s="227"/>
    </row>
    <row r="39" spans="1:11" x14ac:dyDescent="0.25">
      <c r="A39" s="155">
        <v>27820</v>
      </c>
      <c r="B39" s="692">
        <v>9.1199999999999992</v>
      </c>
      <c r="C39" s="692">
        <v>13.68</v>
      </c>
      <c r="D39" t="s">
        <v>533</v>
      </c>
      <c r="E39" s="130" t="s">
        <v>1710</v>
      </c>
      <c r="F39" s="55"/>
      <c r="G39" s="226"/>
    </row>
    <row r="40" spans="1:11" x14ac:dyDescent="0.25">
      <c r="A40" s="70"/>
      <c r="B40" s="70"/>
      <c r="C40" s="70"/>
      <c r="D40" s="70"/>
      <c r="E40" s="70"/>
      <c r="F40" s="55"/>
      <c r="G40" s="226"/>
    </row>
    <row r="41" spans="1:11" x14ac:dyDescent="0.25">
      <c r="A41" s="70"/>
      <c r="B41" s="8" t="s">
        <v>523</v>
      </c>
      <c r="C41" s="70"/>
      <c r="D41" s="70"/>
      <c r="E41" s="70"/>
      <c r="F41" s="55"/>
      <c r="G41" s="226"/>
    </row>
    <row r="42" spans="1:11" x14ac:dyDescent="0.25">
      <c r="A42" s="70"/>
      <c r="B42" s="70" t="s">
        <v>1382</v>
      </c>
      <c r="C42" s="70"/>
      <c r="D42" s="70"/>
      <c r="E42" s="70"/>
      <c r="F42" s="55"/>
      <c r="G42" s="226"/>
    </row>
    <row r="43" spans="1:11" x14ac:dyDescent="0.25">
      <c r="A43" s="70"/>
      <c r="B43" t="s">
        <v>1433</v>
      </c>
      <c r="C43" s="70"/>
      <c r="D43" s="70"/>
      <c r="E43" s="70"/>
      <c r="F43" s="55"/>
      <c r="G43" s="226"/>
    </row>
    <row r="44" spans="1:11" x14ac:dyDescent="0.25">
      <c r="A44" s="70"/>
      <c r="B44" s="70" t="s">
        <v>1357</v>
      </c>
      <c r="C44" s="70"/>
      <c r="D44" s="70"/>
      <c r="E44" s="70"/>
      <c r="F44" s="55"/>
      <c r="G44" s="226"/>
    </row>
    <row r="45" spans="1:11" x14ac:dyDescent="0.25">
      <c r="A45" s="70"/>
      <c r="B45" s="70" t="s">
        <v>1434</v>
      </c>
      <c r="C45" s="70"/>
      <c r="D45" s="70"/>
      <c r="E45" s="70"/>
      <c r="F45" s="55"/>
      <c r="G45" s="226"/>
    </row>
    <row r="46" spans="1:11" x14ac:dyDescent="0.25">
      <c r="A46" s="70"/>
      <c r="B46" s="36"/>
      <c r="C46" s="70"/>
      <c r="D46" s="70"/>
      <c r="E46" s="70"/>
      <c r="F46" s="55"/>
      <c r="G46" s="226"/>
    </row>
    <row r="47" spans="1:11" x14ac:dyDescent="0.25">
      <c r="B47" s="8" t="s">
        <v>1346</v>
      </c>
      <c r="F47" s="55"/>
      <c r="G47" s="226"/>
    </row>
    <row r="48" spans="1:11" x14ac:dyDescent="0.25">
      <c r="B48" s="36" t="s">
        <v>1435</v>
      </c>
      <c r="F48" s="55"/>
      <c r="G48" s="226"/>
    </row>
    <row r="49" spans="2:7" x14ac:dyDescent="0.25">
      <c r="B49" t="s">
        <v>1347</v>
      </c>
      <c r="F49" s="55"/>
      <c r="G49" s="226"/>
    </row>
    <row r="50" spans="2:7" x14ac:dyDescent="0.25">
      <c r="B50" t="s">
        <v>1436</v>
      </c>
      <c r="F50" s="55"/>
      <c r="G50" s="226"/>
    </row>
    <row r="51" spans="2:7" x14ac:dyDescent="0.25">
      <c r="F51" s="55"/>
      <c r="G51" s="226"/>
    </row>
    <row r="52" spans="2:7" x14ac:dyDescent="0.25">
      <c r="F52" s="55"/>
      <c r="G52" s="226"/>
    </row>
  </sheetData>
  <mergeCells count="4">
    <mergeCell ref="A2:A3"/>
    <mergeCell ref="B2:C2"/>
    <mergeCell ref="D2:D3"/>
    <mergeCell ref="E2:E3"/>
  </mergeCells>
  <pageMargins left="0.7" right="0.7" top="0.75" bottom="0.75" header="0.3" footer="0.3"/>
  <pageSetup paperSize="9"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workbookViewId="0">
      <pane xSplit="1" ySplit="2" topLeftCell="B3" activePane="bottomRight" state="frozen"/>
      <selection pane="topRight" activeCell="B1" sqref="B1"/>
      <selection pane="bottomLeft" activeCell="A2" sqref="A2"/>
      <selection pane="bottomRight" activeCell="D40" sqref="D40"/>
    </sheetView>
  </sheetViews>
  <sheetFormatPr baseColWidth="10" defaultColWidth="11.42578125" defaultRowHeight="15" customHeight="1" x14ac:dyDescent="0.2"/>
  <cols>
    <col min="1" max="1" width="12.140625" style="2" customWidth="1"/>
    <col min="2" max="2" width="14.42578125" style="2" customWidth="1"/>
    <col min="3" max="3" width="39.85546875" style="2" customWidth="1"/>
    <col min="4" max="4" width="172.28515625" style="2" customWidth="1"/>
    <col min="5" max="16384" width="11.42578125" style="2"/>
  </cols>
  <sheetData>
    <row r="1" spans="1:4" ht="15" hidden="1" customHeight="1" x14ac:dyDescent="0.25">
      <c r="A1" t="s">
        <v>419</v>
      </c>
      <c r="B1" t="s">
        <v>20</v>
      </c>
      <c r="C1"/>
    </row>
    <row r="2" spans="1:4" ht="47.25" customHeight="1" x14ac:dyDescent="0.25">
      <c r="A2" s="728" t="s">
        <v>1946</v>
      </c>
      <c r="B2" s="494" t="s">
        <v>1359</v>
      </c>
      <c r="C2" s="218" t="s">
        <v>496</v>
      </c>
      <c r="D2" s="218" t="s">
        <v>12</v>
      </c>
    </row>
    <row r="3" spans="1:4" ht="15" customHeight="1" x14ac:dyDescent="0.25">
      <c r="A3" s="518">
        <v>17533</v>
      </c>
      <c r="B3" s="143">
        <v>1.4999999999999999E-2</v>
      </c>
      <c r="C3" s="70" t="s">
        <v>1358</v>
      </c>
      <c r="D3" s="114"/>
    </row>
    <row r="4" spans="1:4" ht="15" customHeight="1" x14ac:dyDescent="0.25">
      <c r="A4" s="119"/>
      <c r="B4" s="114"/>
      <c r="C4" s="119"/>
      <c r="D4" s="119"/>
    </row>
    <row r="5" spans="1:4" ht="15" customHeight="1" x14ac:dyDescent="0.25">
      <c r="A5" s="119"/>
      <c r="B5" s="121" t="s">
        <v>523</v>
      </c>
      <c r="C5" s="119"/>
      <c r="D5" s="119"/>
    </row>
    <row r="6" spans="1:4" ht="15" customHeight="1" x14ac:dyDescent="0.25">
      <c r="A6" s="119"/>
      <c r="B6" s="119" t="s">
        <v>694</v>
      </c>
      <c r="C6" s="119"/>
      <c r="D6" s="119"/>
    </row>
    <row r="7" spans="1:4" ht="15" customHeight="1" x14ac:dyDescent="0.25">
      <c r="A7" s="119"/>
      <c r="B7" s="140" t="s">
        <v>1360</v>
      </c>
      <c r="C7" s="119"/>
      <c r="D7" s="119"/>
    </row>
    <row r="8" spans="1:4" ht="15" customHeight="1" x14ac:dyDescent="0.25">
      <c r="A8" s="119"/>
      <c r="B8" s="119" t="s">
        <v>1361</v>
      </c>
      <c r="C8" s="119"/>
      <c r="D8" s="119"/>
    </row>
    <row r="9" spans="1:4" ht="15" customHeight="1" x14ac:dyDescent="0.25">
      <c r="A9" s="119"/>
      <c r="B9" s="119"/>
      <c r="C9" s="119"/>
      <c r="D9" s="119"/>
    </row>
    <row r="10" spans="1:4" ht="15" customHeight="1" x14ac:dyDescent="0.25">
      <c r="B10" s="121" t="s">
        <v>1362</v>
      </c>
    </row>
    <row r="11" spans="1:4" ht="15" customHeight="1" x14ac:dyDescent="0.25">
      <c r="B11" s="119" t="s">
        <v>1363</v>
      </c>
    </row>
    <row r="12" spans="1:4" ht="15" customHeight="1" x14ac:dyDescent="0.25">
      <c r="B12" s="119"/>
    </row>
  </sheetData>
  <phoneticPr fontId="5" type="noConversion"/>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D23"/>
  <sheetViews>
    <sheetView workbookViewId="0">
      <selection activeCell="C27" sqref="C27:C28"/>
    </sheetView>
  </sheetViews>
  <sheetFormatPr baseColWidth="10" defaultRowHeight="15" x14ac:dyDescent="0.25"/>
  <cols>
    <col min="2" max="2" width="16.42578125" customWidth="1"/>
    <col min="3" max="3" width="60.140625" customWidth="1"/>
    <col min="4" max="4" width="39.7109375" customWidth="1"/>
  </cols>
  <sheetData>
    <row r="2" spans="2:4" x14ac:dyDescent="0.25">
      <c r="B2" s="254" t="s">
        <v>659</v>
      </c>
      <c r="C2" s="254"/>
    </row>
    <row r="4" spans="2:4" x14ac:dyDescent="0.25">
      <c r="B4" s="272" t="s">
        <v>1501</v>
      </c>
      <c r="C4" s="272" t="s">
        <v>661</v>
      </c>
      <c r="D4" s="272" t="s">
        <v>346</v>
      </c>
    </row>
    <row r="5" spans="2:4" x14ac:dyDescent="0.25">
      <c r="B5" t="s">
        <v>660</v>
      </c>
      <c r="C5" t="s">
        <v>662</v>
      </c>
      <c r="D5" t="s">
        <v>1621</v>
      </c>
    </row>
    <row r="6" spans="2:4" x14ac:dyDescent="0.25">
      <c r="B6" t="s">
        <v>571</v>
      </c>
      <c r="C6" t="s">
        <v>662</v>
      </c>
      <c r="D6" t="s">
        <v>1621</v>
      </c>
    </row>
    <row r="8" spans="2:4" x14ac:dyDescent="0.25">
      <c r="B8" t="s">
        <v>663</v>
      </c>
      <c r="C8" t="s">
        <v>671</v>
      </c>
      <c r="D8" t="s">
        <v>1621</v>
      </c>
    </row>
    <row r="9" spans="2:4" x14ac:dyDescent="0.25">
      <c r="B9" t="s">
        <v>664</v>
      </c>
      <c r="C9" t="s">
        <v>671</v>
      </c>
      <c r="D9" t="s">
        <v>1621</v>
      </c>
    </row>
    <row r="10" spans="2:4" x14ac:dyDescent="0.25">
      <c r="B10" t="s">
        <v>665</v>
      </c>
      <c r="C10" t="s">
        <v>671</v>
      </c>
      <c r="D10" t="s">
        <v>1621</v>
      </c>
    </row>
    <row r="11" spans="2:4" x14ac:dyDescent="0.25">
      <c r="B11" t="s">
        <v>666</v>
      </c>
      <c r="C11" t="s">
        <v>671</v>
      </c>
      <c r="D11" t="s">
        <v>1621</v>
      </c>
    </row>
    <row r="12" spans="2:4" x14ac:dyDescent="0.25">
      <c r="B12" t="s">
        <v>667</v>
      </c>
      <c r="C12" t="s">
        <v>671</v>
      </c>
      <c r="D12" t="s">
        <v>1621</v>
      </c>
    </row>
    <row r="13" spans="2:4" x14ac:dyDescent="0.25">
      <c r="B13" t="s">
        <v>668</v>
      </c>
      <c r="C13" t="s">
        <v>671</v>
      </c>
      <c r="D13" t="s">
        <v>1622</v>
      </c>
    </row>
    <row r="14" spans="2:4" x14ac:dyDescent="0.25">
      <c r="B14" t="s">
        <v>394</v>
      </c>
      <c r="C14" t="s">
        <v>671</v>
      </c>
      <c r="D14" t="s">
        <v>1631</v>
      </c>
    </row>
    <row r="15" spans="2:4" x14ac:dyDescent="0.25">
      <c r="B15" t="s">
        <v>669</v>
      </c>
      <c r="C15" t="s">
        <v>671</v>
      </c>
      <c r="D15" t="s">
        <v>1623</v>
      </c>
    </row>
    <row r="17" spans="2:4" x14ac:dyDescent="0.25">
      <c r="B17" t="s">
        <v>670</v>
      </c>
      <c r="C17" t="s">
        <v>1632</v>
      </c>
    </row>
    <row r="19" spans="2:4" x14ac:dyDescent="0.25">
      <c r="B19" t="s">
        <v>672</v>
      </c>
      <c r="C19" t="s">
        <v>1633</v>
      </c>
    </row>
    <row r="21" spans="2:4" x14ac:dyDescent="0.25">
      <c r="B21" s="27" t="s">
        <v>712</v>
      </c>
      <c r="C21" s="27" t="s">
        <v>714</v>
      </c>
      <c r="D21" s="5" t="s">
        <v>713</v>
      </c>
    </row>
    <row r="23" spans="2:4" x14ac:dyDescent="0.25">
      <c r="B23" s="8" t="s">
        <v>135</v>
      </c>
      <c r="C23" t="s">
        <v>695</v>
      </c>
      <c r="D23" s="5" t="s">
        <v>696</v>
      </c>
    </row>
  </sheetData>
  <hyperlinks>
    <hyperlink ref="D23" r:id="rId1"/>
    <hyperlink ref="D21" r:id="rId2"/>
  </hyperlinks>
  <pageMargins left="0.7" right="0.7" top="0.75" bottom="0.75" header="0.3" footer="0.3"/>
  <pageSetup paperSize="9" orientation="portrait" r:id="rId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0"/>
  <sheetViews>
    <sheetView workbookViewId="0">
      <pane xSplit="1" ySplit="4" topLeftCell="B5" activePane="bottomRight" state="frozen"/>
      <selection pane="topRight" activeCell="B1" sqref="B1"/>
      <selection pane="bottomLeft" activeCell="A4" sqref="A4"/>
      <selection pane="bottomRight" activeCell="A2" sqref="A2:A4"/>
    </sheetView>
  </sheetViews>
  <sheetFormatPr baseColWidth="10" defaultRowHeight="15" x14ac:dyDescent="0.25"/>
  <cols>
    <col min="1" max="1" width="13" customWidth="1"/>
    <col min="2" max="2" width="13.140625" customWidth="1"/>
    <col min="3" max="3" width="9.7109375" customWidth="1"/>
    <col min="4" max="4" width="11.5703125" customWidth="1"/>
    <col min="5" max="5" width="14.7109375" customWidth="1"/>
    <col min="6" max="6" width="34.28515625" customWidth="1"/>
    <col min="7" max="7" width="12.85546875" customWidth="1"/>
    <col min="8" max="8" width="45" customWidth="1"/>
  </cols>
  <sheetData>
    <row r="1" spans="1:8" hidden="1" x14ac:dyDescent="0.25">
      <c r="A1" t="s">
        <v>419</v>
      </c>
      <c r="B1" s="27" t="s">
        <v>642</v>
      </c>
      <c r="C1" s="27" t="s">
        <v>643</v>
      </c>
      <c r="D1" s="27" t="s">
        <v>644</v>
      </c>
      <c r="E1" s="27" t="s">
        <v>645</v>
      </c>
    </row>
    <row r="2" spans="1:8" ht="15" customHeight="1" x14ac:dyDescent="0.25">
      <c r="A2" s="783" t="s">
        <v>1946</v>
      </c>
      <c r="B2" s="783" t="s">
        <v>640</v>
      </c>
      <c r="C2" s="783"/>
      <c r="D2" s="783"/>
      <c r="E2" s="783"/>
      <c r="F2" s="269"/>
      <c r="G2" s="783" t="s">
        <v>134</v>
      </c>
      <c r="H2" s="788" t="s">
        <v>12</v>
      </c>
    </row>
    <row r="3" spans="1:8" ht="30" customHeight="1" x14ac:dyDescent="0.25">
      <c r="A3" s="783"/>
      <c r="B3" s="783" t="s">
        <v>393</v>
      </c>
      <c r="C3" s="783"/>
      <c r="D3" s="783" t="s">
        <v>633</v>
      </c>
      <c r="E3" s="783"/>
      <c r="F3" s="269" t="s">
        <v>126</v>
      </c>
      <c r="G3" s="783"/>
      <c r="H3" s="788"/>
    </row>
    <row r="4" spans="1:8" x14ac:dyDescent="0.25">
      <c r="A4" s="783"/>
      <c r="B4" s="268" t="s">
        <v>349</v>
      </c>
      <c r="C4" s="268" t="s">
        <v>348</v>
      </c>
      <c r="D4" s="268" t="s">
        <v>349</v>
      </c>
      <c r="E4" s="268" t="s">
        <v>348</v>
      </c>
      <c r="F4" s="269"/>
      <c r="G4" s="783"/>
      <c r="H4" s="788"/>
    </row>
    <row r="5" spans="1:8" x14ac:dyDescent="0.25">
      <c r="A5" s="40">
        <v>35796</v>
      </c>
      <c r="B5" s="601"/>
      <c r="C5" s="544"/>
      <c r="D5" s="29">
        <v>9.7000000000000003E-2</v>
      </c>
      <c r="E5" s="544"/>
      <c r="F5" t="s">
        <v>646</v>
      </c>
      <c r="G5" s="31">
        <v>35794</v>
      </c>
    </row>
    <row r="6" spans="1:8" x14ac:dyDescent="0.25">
      <c r="A6" s="40">
        <v>35431</v>
      </c>
      <c r="B6" s="601"/>
      <c r="C6" s="544"/>
      <c r="D6" s="29">
        <v>9.7000000000000003E-2</v>
      </c>
      <c r="E6" s="29">
        <v>4.7500000000000001E-2</v>
      </c>
      <c r="F6" t="s">
        <v>627</v>
      </c>
      <c r="G6" s="31">
        <v>35427</v>
      </c>
    </row>
    <row r="7" spans="1:8" x14ac:dyDescent="0.25">
      <c r="A7" s="40">
        <v>33420</v>
      </c>
      <c r="B7" s="601"/>
      <c r="C7" s="544"/>
      <c r="D7" s="29">
        <v>9.7000000000000003E-2</v>
      </c>
      <c r="E7" s="29">
        <v>6.0499999999999998E-2</v>
      </c>
      <c r="F7" t="s">
        <v>628</v>
      </c>
      <c r="G7" s="31">
        <v>33418</v>
      </c>
    </row>
    <row r="8" spans="1:8" x14ac:dyDescent="0.25">
      <c r="A8" s="40">
        <v>32325</v>
      </c>
      <c r="B8" s="601"/>
      <c r="C8" s="544"/>
      <c r="D8" s="29">
        <v>9.7000000000000003E-2</v>
      </c>
      <c r="E8" s="29">
        <v>5.1499999999999997E-2</v>
      </c>
      <c r="F8" t="s">
        <v>629</v>
      </c>
      <c r="G8" s="31">
        <v>32325</v>
      </c>
    </row>
    <row r="9" spans="1:8" x14ac:dyDescent="0.25">
      <c r="A9" s="40">
        <v>31413</v>
      </c>
      <c r="B9" s="601"/>
      <c r="C9" s="544"/>
      <c r="D9" s="29">
        <v>9.7000000000000003E-2</v>
      </c>
      <c r="E9" s="29">
        <v>4.7500000000000001E-2</v>
      </c>
      <c r="F9" t="s">
        <v>630</v>
      </c>
      <c r="G9" s="31">
        <v>31402</v>
      </c>
    </row>
    <row r="10" spans="1:8" x14ac:dyDescent="0.25">
      <c r="A10" s="40">
        <v>30682</v>
      </c>
      <c r="B10" s="544"/>
      <c r="C10" s="544"/>
      <c r="D10" s="29">
        <v>9.7000000000000003E-2</v>
      </c>
      <c r="E10" s="29">
        <v>4.7500000000000001E-2</v>
      </c>
      <c r="F10" t="s">
        <v>639</v>
      </c>
      <c r="G10" s="31">
        <v>30681</v>
      </c>
    </row>
    <row r="11" spans="1:8" x14ac:dyDescent="0.25">
      <c r="A11" s="40">
        <v>29891</v>
      </c>
      <c r="B11" s="29">
        <v>0.02</v>
      </c>
      <c r="C11" s="29">
        <v>0</v>
      </c>
      <c r="D11" s="29">
        <v>0.08</v>
      </c>
      <c r="E11" s="29">
        <v>4.7500000000000001E-2</v>
      </c>
      <c r="F11" t="s">
        <v>638</v>
      </c>
      <c r="G11" s="31">
        <v>29904</v>
      </c>
      <c r="H11" s="108" t="s">
        <v>1642</v>
      </c>
    </row>
    <row r="12" spans="1:8" x14ac:dyDescent="0.25">
      <c r="A12" s="40">
        <v>29221</v>
      </c>
      <c r="B12" s="29">
        <v>5.5E-2</v>
      </c>
      <c r="C12" s="29">
        <v>0</v>
      </c>
      <c r="D12" s="29">
        <v>4.4999999999999998E-2</v>
      </c>
      <c r="E12" s="29">
        <v>3.7499999999999999E-2</v>
      </c>
      <c r="F12" t="s">
        <v>637</v>
      </c>
      <c r="G12" s="31">
        <v>28852</v>
      </c>
    </row>
    <row r="13" spans="1:8" x14ac:dyDescent="0.25">
      <c r="A13" s="40">
        <v>28856</v>
      </c>
      <c r="B13" s="29">
        <v>5.5E-2</v>
      </c>
      <c r="C13" s="29">
        <v>2.5000000000000001E-3</v>
      </c>
      <c r="D13" s="29">
        <v>4.4999999999999998E-2</v>
      </c>
      <c r="E13" s="29">
        <v>3.5000000000000003E-2</v>
      </c>
      <c r="F13" t="s">
        <v>637</v>
      </c>
      <c r="G13" s="31">
        <v>28852</v>
      </c>
    </row>
    <row r="14" spans="1:8" x14ac:dyDescent="0.25">
      <c r="A14" s="40">
        <v>28034</v>
      </c>
      <c r="B14" s="29">
        <v>7.4999999999999997E-2</v>
      </c>
      <c r="C14" s="29">
        <v>2.2499999999999999E-2</v>
      </c>
      <c r="D14" s="29">
        <v>2.5000000000000001E-2</v>
      </c>
      <c r="E14" s="29">
        <v>1.4999999999999999E-2</v>
      </c>
      <c r="F14" t="s">
        <v>636</v>
      </c>
      <c r="G14" s="31">
        <v>28033</v>
      </c>
    </row>
    <row r="15" spans="1:8" x14ac:dyDescent="0.25">
      <c r="A15" s="40">
        <v>27760</v>
      </c>
      <c r="B15" s="29">
        <v>7.0000000000000007E-2</v>
      </c>
      <c r="C15" s="29">
        <v>1.7500000000000002E-2</v>
      </c>
      <c r="D15" s="29">
        <v>2.5000000000000001E-2</v>
      </c>
      <c r="E15" s="29">
        <v>1.4999999999999999E-2</v>
      </c>
      <c r="F15" t="s">
        <v>635</v>
      </c>
      <c r="G15" s="31">
        <v>27758</v>
      </c>
    </row>
    <row r="16" spans="1:8" x14ac:dyDescent="0.25">
      <c r="A16" s="40">
        <v>25781</v>
      </c>
      <c r="B16" s="29">
        <v>7.0000000000000007E-2</v>
      </c>
      <c r="C16" s="29">
        <v>1.7500000000000002E-2</v>
      </c>
      <c r="D16" s="29">
        <v>0.02</v>
      </c>
      <c r="E16" s="29">
        <v>0.01</v>
      </c>
      <c r="F16" t="s">
        <v>634</v>
      </c>
      <c r="G16" s="31">
        <v>25780</v>
      </c>
    </row>
    <row r="17" spans="1:9" x14ac:dyDescent="0.25">
      <c r="A17" s="16">
        <v>24746</v>
      </c>
      <c r="B17" s="29">
        <v>6.25E-2</v>
      </c>
      <c r="C17" s="29">
        <v>1.7500000000000002E-2</v>
      </c>
      <c r="D17" s="29">
        <v>0.02</v>
      </c>
      <c r="E17" s="29">
        <v>0.01</v>
      </c>
      <c r="F17" t="s">
        <v>632</v>
      </c>
      <c r="G17" s="31">
        <v>24748</v>
      </c>
    </row>
    <row r="18" spans="1:9" x14ac:dyDescent="0.25">
      <c r="A18" s="271"/>
      <c r="B18" s="27"/>
      <c r="C18" s="27"/>
      <c r="D18" s="27"/>
      <c r="E18" s="27"/>
    </row>
    <row r="19" spans="1:9" x14ac:dyDescent="0.25">
      <c r="B19" s="270" t="s">
        <v>367</v>
      </c>
      <c r="C19" s="270"/>
      <c r="D19" s="261"/>
      <c r="E19" s="261"/>
    </row>
    <row r="20" spans="1:9" x14ac:dyDescent="0.25">
      <c r="B20" s="261" t="s">
        <v>580</v>
      </c>
      <c r="C20" s="261"/>
      <c r="D20" s="261"/>
      <c r="E20" s="261"/>
    </row>
    <row r="21" spans="1:9" x14ac:dyDescent="0.25">
      <c r="C21" s="261" t="s">
        <v>581</v>
      </c>
    </row>
    <row r="22" spans="1:9" x14ac:dyDescent="0.25">
      <c r="C22" s="261" t="s">
        <v>582</v>
      </c>
    </row>
    <row r="24" spans="1:9" x14ac:dyDescent="0.25">
      <c r="B24" s="8" t="s">
        <v>135</v>
      </c>
    </row>
    <row r="25" spans="1:9" x14ac:dyDescent="0.25">
      <c r="B25" s="448" t="s">
        <v>1641</v>
      </c>
      <c r="C25" s="119"/>
      <c r="D25" s="119"/>
      <c r="E25" s="119"/>
      <c r="F25" s="119"/>
      <c r="G25" s="119"/>
      <c r="H25" s="119"/>
      <c r="I25" s="119"/>
    </row>
    <row r="26" spans="1:9" x14ac:dyDescent="0.25">
      <c r="B26" s="119" t="s">
        <v>1178</v>
      </c>
      <c r="C26" s="119"/>
      <c r="D26" s="119"/>
      <c r="E26" s="119"/>
      <c r="F26" s="119"/>
      <c r="G26" s="119"/>
      <c r="H26" s="119"/>
      <c r="I26" s="119"/>
    </row>
    <row r="27" spans="1:9" x14ac:dyDescent="0.25">
      <c r="B27" s="119" t="s">
        <v>1179</v>
      </c>
      <c r="C27" s="119"/>
      <c r="D27" s="119"/>
      <c r="E27" s="119"/>
      <c r="F27" s="119"/>
      <c r="G27" s="119"/>
      <c r="H27" s="119"/>
      <c r="I27" s="119"/>
    </row>
    <row r="28" spans="1:9" x14ac:dyDescent="0.25">
      <c r="B28" s="119" t="s">
        <v>1180</v>
      </c>
      <c r="C28" s="119"/>
      <c r="D28" s="119"/>
      <c r="E28" s="119"/>
      <c r="F28" s="119"/>
      <c r="G28" s="119"/>
      <c r="H28" s="119"/>
      <c r="I28" s="119"/>
    </row>
    <row r="29" spans="1:9" x14ac:dyDescent="0.25">
      <c r="B29" s="119" t="s">
        <v>1181</v>
      </c>
      <c r="C29" s="119"/>
      <c r="D29" s="119"/>
      <c r="E29" s="119"/>
      <c r="F29" s="119"/>
      <c r="G29" s="119"/>
      <c r="H29" s="119"/>
      <c r="I29" s="119"/>
    </row>
    <row r="30" spans="1:9" x14ac:dyDescent="0.25">
      <c r="C30" s="119"/>
      <c r="D30" s="119"/>
      <c r="E30" s="119"/>
      <c r="F30" s="119"/>
      <c r="G30" s="119"/>
      <c r="H30" s="119"/>
      <c r="I30" s="119"/>
    </row>
  </sheetData>
  <mergeCells count="6">
    <mergeCell ref="H2:H4"/>
    <mergeCell ref="B3:C3"/>
    <mergeCell ref="D3:E3"/>
    <mergeCell ref="B2:E2"/>
    <mergeCell ref="A2:A4"/>
    <mergeCell ref="G2:G4"/>
  </mergeCell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0"/>
  <sheetViews>
    <sheetView workbookViewId="0">
      <pane xSplit="1" ySplit="4" topLeftCell="B5" activePane="bottomRight" state="frozen"/>
      <selection pane="topRight" activeCell="B1" sqref="B1"/>
      <selection pane="bottomLeft" activeCell="A4" sqref="A4"/>
      <selection pane="bottomRight" activeCell="H34" sqref="H34"/>
    </sheetView>
  </sheetViews>
  <sheetFormatPr baseColWidth="10" defaultRowHeight="15" x14ac:dyDescent="0.25"/>
  <cols>
    <col min="2" max="2" width="13.140625" customWidth="1"/>
    <col min="3" max="3" width="9.7109375" customWidth="1"/>
    <col min="4" max="4" width="11.5703125" customWidth="1"/>
    <col min="5" max="5" width="14.7109375" customWidth="1"/>
    <col min="6" max="6" width="34.42578125" customWidth="1"/>
    <col min="7" max="7" width="12" customWidth="1"/>
    <col min="8" max="8" width="43" customWidth="1"/>
  </cols>
  <sheetData>
    <row r="1" spans="1:8" hidden="1" x14ac:dyDescent="0.25">
      <c r="A1" t="s">
        <v>419</v>
      </c>
      <c r="B1" s="27" t="s">
        <v>649</v>
      </c>
      <c r="C1" s="27" t="s">
        <v>650</v>
      </c>
      <c r="D1" s="27" t="s">
        <v>651</v>
      </c>
      <c r="E1" s="27" t="s">
        <v>652</v>
      </c>
    </row>
    <row r="2" spans="1:8" ht="15" customHeight="1" x14ac:dyDescent="0.25">
      <c r="A2" s="783" t="s">
        <v>1946</v>
      </c>
      <c r="B2" s="783" t="s">
        <v>641</v>
      </c>
      <c r="C2" s="783"/>
      <c r="D2" s="783"/>
      <c r="E2" s="783"/>
      <c r="F2" s="788" t="s">
        <v>126</v>
      </c>
      <c r="G2" s="783" t="s">
        <v>134</v>
      </c>
      <c r="H2" s="788" t="s">
        <v>12</v>
      </c>
    </row>
    <row r="3" spans="1:8" ht="30" customHeight="1" x14ac:dyDescent="0.25">
      <c r="A3" s="783"/>
      <c r="B3" s="783" t="s">
        <v>179</v>
      </c>
      <c r="C3" s="783"/>
      <c r="D3" s="783" t="s">
        <v>633</v>
      </c>
      <c r="E3" s="783"/>
      <c r="F3" s="788"/>
      <c r="G3" s="783"/>
      <c r="H3" s="788"/>
    </row>
    <row r="4" spans="1:8" x14ac:dyDescent="0.25">
      <c r="A4" s="783"/>
      <c r="B4" s="268" t="s">
        <v>349</v>
      </c>
      <c r="C4" s="268" t="s">
        <v>348</v>
      </c>
      <c r="D4" s="268" t="s">
        <v>349</v>
      </c>
      <c r="E4" s="268" t="s">
        <v>348</v>
      </c>
      <c r="F4" s="788"/>
      <c r="G4" s="783"/>
      <c r="H4" s="788"/>
    </row>
    <row r="5" spans="1:8" x14ac:dyDescent="0.25">
      <c r="A5" s="40">
        <v>35796</v>
      </c>
      <c r="B5" s="601"/>
      <c r="C5" s="544"/>
      <c r="D5" s="29">
        <v>0.115</v>
      </c>
      <c r="E5" s="544"/>
      <c r="F5" t="s">
        <v>647</v>
      </c>
      <c r="G5" s="31">
        <v>35794</v>
      </c>
    </row>
    <row r="6" spans="1:8" x14ac:dyDescent="0.25">
      <c r="A6" s="40">
        <v>35431</v>
      </c>
      <c r="B6" s="601"/>
      <c r="C6" s="544"/>
      <c r="D6" s="29">
        <v>0.115</v>
      </c>
      <c r="E6" s="29">
        <v>4.7500000000000001E-2</v>
      </c>
      <c r="F6" t="s">
        <v>653</v>
      </c>
      <c r="G6" s="31">
        <v>35427</v>
      </c>
    </row>
    <row r="7" spans="1:8" x14ac:dyDescent="0.25">
      <c r="A7" s="40">
        <v>33239</v>
      </c>
      <c r="B7" s="601"/>
      <c r="C7" s="544"/>
      <c r="D7" s="29">
        <v>0.115</v>
      </c>
      <c r="E7" s="29">
        <v>6.0499999999999998E-2</v>
      </c>
      <c r="F7" t="s">
        <v>654</v>
      </c>
      <c r="G7" s="31">
        <v>33418</v>
      </c>
    </row>
    <row r="8" spans="1:8" x14ac:dyDescent="0.25">
      <c r="A8" s="40">
        <v>32325</v>
      </c>
      <c r="B8" s="601"/>
      <c r="C8" s="544"/>
      <c r="D8" s="29">
        <v>0.115</v>
      </c>
      <c r="E8" s="29">
        <v>5.1499999999999997E-2</v>
      </c>
      <c r="F8" t="s">
        <v>655</v>
      </c>
      <c r="G8" s="31">
        <v>32325</v>
      </c>
    </row>
    <row r="9" spans="1:8" x14ac:dyDescent="0.25">
      <c r="A9" s="40">
        <v>31413</v>
      </c>
      <c r="B9" s="601"/>
      <c r="C9" s="544"/>
      <c r="D9" s="29">
        <v>0.115</v>
      </c>
      <c r="E9" s="29">
        <v>4.7500000000000001E-2</v>
      </c>
      <c r="F9" t="s">
        <v>648</v>
      </c>
      <c r="G9" s="31">
        <v>31402</v>
      </c>
    </row>
    <row r="10" spans="1:8" x14ac:dyDescent="0.25">
      <c r="A10" s="40">
        <v>30682</v>
      </c>
      <c r="B10" s="544"/>
      <c r="C10" s="544"/>
      <c r="D10" s="29">
        <v>0.115</v>
      </c>
      <c r="E10" s="29">
        <v>4.7500000000000001E-2</v>
      </c>
      <c r="F10" t="s">
        <v>656</v>
      </c>
      <c r="G10" s="31">
        <v>30681</v>
      </c>
    </row>
    <row r="11" spans="1:8" x14ac:dyDescent="0.25">
      <c r="A11" s="40">
        <v>29891</v>
      </c>
      <c r="B11" s="29">
        <v>0.02</v>
      </c>
      <c r="C11" s="29">
        <v>0</v>
      </c>
      <c r="D11" s="29">
        <v>0.08</v>
      </c>
      <c r="E11" s="29">
        <v>4.7500000000000001E-2</v>
      </c>
      <c r="F11" t="s">
        <v>638</v>
      </c>
      <c r="G11" s="31">
        <v>29904</v>
      </c>
      <c r="H11" s="108" t="s">
        <v>1642</v>
      </c>
    </row>
    <row r="12" spans="1:8" x14ac:dyDescent="0.25">
      <c r="A12" s="40">
        <v>29221</v>
      </c>
      <c r="B12" s="29">
        <v>5.5E-2</v>
      </c>
      <c r="C12" s="29">
        <v>0</v>
      </c>
      <c r="D12" s="29">
        <v>4.4999999999999998E-2</v>
      </c>
      <c r="E12" s="29">
        <v>3.7499999999999999E-2</v>
      </c>
      <c r="F12" t="s">
        <v>637</v>
      </c>
      <c r="G12" s="31">
        <v>28852</v>
      </c>
    </row>
    <row r="13" spans="1:8" x14ac:dyDescent="0.25">
      <c r="A13" s="40">
        <v>28856</v>
      </c>
      <c r="B13" s="29">
        <v>5.5E-2</v>
      </c>
      <c r="C13" s="29">
        <v>2.5000000000000001E-3</v>
      </c>
      <c r="D13" s="29">
        <v>4.4999999999999998E-2</v>
      </c>
      <c r="E13" s="29">
        <v>3.5000000000000003E-2</v>
      </c>
      <c r="F13" t="s">
        <v>637</v>
      </c>
      <c r="G13" s="31">
        <v>28852</v>
      </c>
    </row>
    <row r="14" spans="1:8" x14ac:dyDescent="0.25">
      <c r="A14" s="40">
        <v>28034</v>
      </c>
      <c r="B14" s="29">
        <v>7.4999999999999997E-2</v>
      </c>
      <c r="C14" s="29">
        <v>2.2499999999999999E-2</v>
      </c>
      <c r="D14" s="29">
        <v>2.5000000000000001E-2</v>
      </c>
      <c r="E14" s="29">
        <v>1.4999999999999999E-2</v>
      </c>
      <c r="F14" t="s">
        <v>636</v>
      </c>
      <c r="G14" s="31">
        <v>28033</v>
      </c>
    </row>
    <row r="15" spans="1:8" x14ac:dyDescent="0.25">
      <c r="A15" s="40">
        <v>27760</v>
      </c>
      <c r="B15" s="29">
        <v>7.0000000000000007E-2</v>
      </c>
      <c r="C15" s="29">
        <v>1.7500000000000002E-2</v>
      </c>
      <c r="D15" s="29">
        <v>2.5000000000000001E-2</v>
      </c>
      <c r="E15" s="29">
        <v>1.4999999999999999E-2</v>
      </c>
      <c r="F15" t="s">
        <v>635</v>
      </c>
      <c r="G15" s="31">
        <v>27758</v>
      </c>
    </row>
    <row r="16" spans="1:8" x14ac:dyDescent="0.25">
      <c r="A16" s="40">
        <v>25781</v>
      </c>
      <c r="B16" s="29">
        <v>7.0000000000000007E-2</v>
      </c>
      <c r="C16" s="29">
        <v>1.7500000000000002E-2</v>
      </c>
      <c r="D16" s="29">
        <v>0.02</v>
      </c>
      <c r="E16" s="29">
        <v>0.01</v>
      </c>
      <c r="F16" t="s">
        <v>634</v>
      </c>
      <c r="G16" s="31">
        <v>25780</v>
      </c>
    </row>
    <row r="17" spans="1:7" x14ac:dyDescent="0.25">
      <c r="A17" s="16">
        <v>24746</v>
      </c>
      <c r="B17" s="29">
        <v>6.25E-2</v>
      </c>
      <c r="C17" s="29">
        <v>1.7500000000000002E-2</v>
      </c>
      <c r="D17" s="29">
        <v>0.02</v>
      </c>
      <c r="E17" s="29">
        <v>0.01</v>
      </c>
      <c r="F17" t="s">
        <v>632</v>
      </c>
      <c r="G17" s="31">
        <v>24748</v>
      </c>
    </row>
    <row r="18" spans="1:7" x14ac:dyDescent="0.25">
      <c r="B18" s="487"/>
      <c r="C18" s="487"/>
      <c r="D18" s="487"/>
      <c r="E18" s="487"/>
    </row>
    <row r="19" spans="1:7" x14ac:dyDescent="0.25">
      <c r="B19" s="270" t="s">
        <v>367</v>
      </c>
      <c r="C19" s="270"/>
      <c r="D19" s="261"/>
      <c r="E19" s="261"/>
    </row>
    <row r="20" spans="1:7" x14ac:dyDescent="0.25">
      <c r="B20" s="261" t="s">
        <v>580</v>
      </c>
      <c r="C20" s="261"/>
    </row>
    <row r="21" spans="1:7" x14ac:dyDescent="0.25">
      <c r="C21" s="261" t="s">
        <v>581</v>
      </c>
    </row>
    <row r="22" spans="1:7" x14ac:dyDescent="0.25">
      <c r="C22" s="261" t="s">
        <v>582</v>
      </c>
    </row>
    <row r="24" spans="1:7" x14ac:dyDescent="0.25">
      <c r="B24" s="8" t="s">
        <v>135</v>
      </c>
    </row>
    <row r="25" spans="1:7" x14ac:dyDescent="0.25">
      <c r="B25" s="448" t="s">
        <v>1641</v>
      </c>
    </row>
    <row r="26" spans="1:7" x14ac:dyDescent="0.25">
      <c r="B26" s="119" t="s">
        <v>1178</v>
      </c>
    </row>
    <row r="27" spans="1:7" x14ac:dyDescent="0.25">
      <c r="B27" s="119" t="s">
        <v>1179</v>
      </c>
    </row>
    <row r="28" spans="1:7" x14ac:dyDescent="0.25">
      <c r="B28" s="119" t="s">
        <v>1180</v>
      </c>
    </row>
    <row r="29" spans="1:7" x14ac:dyDescent="0.25">
      <c r="B29" s="119" t="s">
        <v>1181</v>
      </c>
    </row>
    <row r="30" spans="1:7" x14ac:dyDescent="0.25">
      <c r="B30" s="119"/>
    </row>
  </sheetData>
  <mergeCells count="7">
    <mergeCell ref="H2:H4"/>
    <mergeCell ref="D3:E3"/>
    <mergeCell ref="B3:C3"/>
    <mergeCell ref="B2:E2"/>
    <mergeCell ref="A2:A4"/>
    <mergeCell ref="F2:F4"/>
    <mergeCell ref="G2:G4"/>
  </mergeCell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581"/>
  <sheetViews>
    <sheetView zoomScaleNormal="100" workbookViewId="0">
      <pane xSplit="1" ySplit="2" topLeftCell="B3" activePane="bottomRight" state="frozen"/>
      <selection pane="topRight" activeCell="B1" sqref="B1"/>
      <selection pane="bottomLeft" activeCell="A2" sqref="A2"/>
      <selection pane="bottomRight" activeCell="C13" sqref="C13"/>
    </sheetView>
  </sheetViews>
  <sheetFormatPr baseColWidth="10" defaultRowHeight="15" x14ac:dyDescent="0.25"/>
  <cols>
    <col min="1" max="1" width="13.140625" customWidth="1"/>
    <col min="2" max="2" width="11.28515625" customWidth="1"/>
    <col min="3" max="3" width="43.140625" customWidth="1"/>
    <col min="4" max="4" width="13.85546875" customWidth="1"/>
    <col min="5" max="6" width="87" customWidth="1"/>
    <col min="7" max="7" width="27.7109375" customWidth="1"/>
    <col min="8" max="8" width="16.85546875" customWidth="1"/>
  </cols>
  <sheetData>
    <row r="1" spans="1:30" hidden="1" x14ac:dyDescent="0.25">
      <c r="A1" t="s">
        <v>419</v>
      </c>
      <c r="B1" t="s">
        <v>497</v>
      </c>
    </row>
    <row r="2" spans="1:30" ht="36" customHeight="1" x14ac:dyDescent="0.25">
      <c r="A2" s="725" t="s">
        <v>1946</v>
      </c>
      <c r="B2" s="20" t="s">
        <v>344</v>
      </c>
      <c r="C2" s="20" t="s">
        <v>126</v>
      </c>
      <c r="D2" s="19" t="s">
        <v>345</v>
      </c>
      <c r="E2" s="300" t="s">
        <v>697</v>
      </c>
      <c r="F2" s="21"/>
      <c r="G2" s="21"/>
      <c r="H2" s="21"/>
      <c r="I2" s="21"/>
    </row>
    <row r="3" spans="1:30" ht="15" customHeight="1" x14ac:dyDescent="0.25">
      <c r="A3" s="40">
        <v>43831</v>
      </c>
      <c r="B3" s="305">
        <v>0.1086</v>
      </c>
      <c r="C3" s="315" t="s">
        <v>1653</v>
      </c>
      <c r="D3" s="13">
        <v>41639</v>
      </c>
      <c r="E3" s="27"/>
      <c r="F3" s="27"/>
      <c r="G3" s="27"/>
      <c r="H3" s="27"/>
      <c r="I3" s="27"/>
    </row>
    <row r="4" spans="1:30" ht="15" customHeight="1" x14ac:dyDescent="0.25">
      <c r="A4" s="40">
        <v>43466</v>
      </c>
      <c r="B4" s="306">
        <v>0.10589999999999999</v>
      </c>
      <c r="C4" s="315" t="s">
        <v>1653</v>
      </c>
      <c r="D4" s="13">
        <v>41639</v>
      </c>
      <c r="E4" s="27"/>
      <c r="F4" s="27"/>
      <c r="G4" s="27"/>
      <c r="H4" s="27"/>
      <c r="I4" s="27"/>
    </row>
    <row r="5" spans="1:30" ht="15" customHeight="1" x14ac:dyDescent="0.25">
      <c r="A5" s="40">
        <v>43101</v>
      </c>
      <c r="B5" s="306">
        <v>0.1032</v>
      </c>
      <c r="C5" s="315" t="s">
        <v>1653</v>
      </c>
      <c r="D5" s="13">
        <v>41639</v>
      </c>
      <c r="E5" s="27"/>
      <c r="F5" s="27"/>
      <c r="G5" s="27"/>
      <c r="H5" s="27"/>
      <c r="I5" s="27"/>
    </row>
    <row r="6" spans="1:30" ht="15" customHeight="1" x14ac:dyDescent="0.25">
      <c r="A6" s="40">
        <v>42736</v>
      </c>
      <c r="B6" s="320">
        <v>0.10050000000000001</v>
      </c>
      <c r="C6" s="315" t="s">
        <v>1653</v>
      </c>
      <c r="D6" s="13">
        <v>41639</v>
      </c>
      <c r="E6" s="27"/>
      <c r="F6" s="27"/>
      <c r="G6" s="27"/>
      <c r="H6" s="27"/>
      <c r="I6" s="27"/>
    </row>
    <row r="7" spans="1:30" ht="15" customHeight="1" x14ac:dyDescent="0.25">
      <c r="A7" s="40">
        <v>42370</v>
      </c>
      <c r="B7" s="303">
        <v>9.7799999999999998E-2</v>
      </c>
      <c r="C7" s="315" t="s">
        <v>1653</v>
      </c>
      <c r="D7" s="13">
        <v>41639</v>
      </c>
      <c r="E7" s="27"/>
      <c r="F7" s="27"/>
      <c r="G7" s="27"/>
      <c r="H7" s="27"/>
      <c r="I7" s="27"/>
    </row>
    <row r="8" spans="1:30" ht="15" customHeight="1" x14ac:dyDescent="0.25">
      <c r="A8" s="40">
        <v>42005</v>
      </c>
      <c r="B8" s="303">
        <v>9.4600000000000004E-2</v>
      </c>
      <c r="C8" s="315" t="s">
        <v>1653</v>
      </c>
      <c r="D8" s="13">
        <v>41639</v>
      </c>
      <c r="E8" s="27"/>
      <c r="F8" s="27"/>
      <c r="G8" s="27"/>
      <c r="H8" s="27"/>
      <c r="I8" s="27"/>
    </row>
    <row r="9" spans="1:30" ht="15" customHeight="1" x14ac:dyDescent="0.25">
      <c r="A9" s="40">
        <v>41640</v>
      </c>
      <c r="B9" s="303">
        <v>9.1399999999999995E-2</v>
      </c>
      <c r="C9" s="315" t="s">
        <v>1653</v>
      </c>
      <c r="D9" s="13">
        <v>41639</v>
      </c>
      <c r="E9" s="27"/>
      <c r="F9" s="27"/>
      <c r="G9" s="27"/>
      <c r="H9" s="27"/>
      <c r="I9" s="27"/>
    </row>
    <row r="10" spans="1:30" ht="15" customHeight="1" x14ac:dyDescent="0.25">
      <c r="A10" s="40">
        <v>41275</v>
      </c>
      <c r="B10" s="77">
        <v>8.7599999999999997E-2</v>
      </c>
      <c r="C10" s="23" t="s">
        <v>397</v>
      </c>
      <c r="D10" s="41">
        <v>40492</v>
      </c>
      <c r="E10" s="311"/>
      <c r="F10" s="313"/>
      <c r="G10" s="313"/>
      <c r="H10" s="313"/>
      <c r="I10" s="313"/>
      <c r="J10" s="308"/>
      <c r="K10" s="308"/>
      <c r="L10" s="307"/>
      <c r="M10" s="307"/>
      <c r="N10" s="308"/>
      <c r="O10" s="308"/>
      <c r="P10" s="308"/>
      <c r="Q10" s="308"/>
      <c r="R10" s="308"/>
      <c r="S10" s="308"/>
      <c r="T10" s="308"/>
      <c r="U10" s="308"/>
      <c r="V10" s="308"/>
      <c r="W10" s="308"/>
      <c r="X10" s="308"/>
      <c r="Y10" s="308"/>
      <c r="Z10" s="308"/>
      <c r="AA10" s="308"/>
      <c r="AB10" s="308"/>
      <c r="AC10" s="308"/>
      <c r="AD10" s="308"/>
    </row>
    <row r="11" spans="1:30" ht="15" customHeight="1" x14ac:dyDescent="0.25">
      <c r="A11" s="40">
        <v>41214</v>
      </c>
      <c r="B11" s="77">
        <v>8.4900000000000003E-2</v>
      </c>
      <c r="C11" s="23" t="s">
        <v>397</v>
      </c>
      <c r="D11" s="41">
        <v>40492</v>
      </c>
      <c r="E11" s="311" t="s">
        <v>700</v>
      </c>
      <c r="F11" s="313"/>
      <c r="G11" s="313"/>
      <c r="H11" s="313"/>
      <c r="I11" s="313"/>
      <c r="J11" s="308"/>
      <c r="K11" s="308"/>
      <c r="L11" s="307"/>
      <c r="M11" s="307"/>
      <c r="N11" s="308"/>
      <c r="O11" s="308"/>
      <c r="P11" s="308"/>
      <c r="Q11" s="308"/>
      <c r="R11" s="308"/>
      <c r="S11" s="308"/>
      <c r="T11" s="308"/>
      <c r="U11" s="308"/>
      <c r="V11" s="308"/>
      <c r="W11" s="308"/>
      <c r="X11" s="308"/>
      <c r="Y11" s="308"/>
      <c r="Z11" s="308"/>
      <c r="AA11" s="308"/>
      <c r="AB11" s="308"/>
      <c r="AC11" s="308"/>
      <c r="AD11" s="308"/>
    </row>
    <row r="12" spans="1:30" ht="15" customHeight="1" x14ac:dyDescent="0.25">
      <c r="A12" s="40">
        <v>40909</v>
      </c>
      <c r="B12" s="304">
        <v>8.3900000000000002E-2</v>
      </c>
      <c r="C12" s="23" t="s">
        <v>397</v>
      </c>
      <c r="D12" s="41">
        <v>40492</v>
      </c>
      <c r="F12" s="314"/>
      <c r="G12" s="315"/>
      <c r="H12" s="315"/>
      <c r="I12" s="315"/>
      <c r="J12" s="308"/>
      <c r="K12" s="308"/>
      <c r="L12" s="309"/>
      <c r="M12" s="310"/>
      <c r="N12" s="308"/>
      <c r="O12" s="308"/>
      <c r="P12" s="308"/>
      <c r="Q12" s="308"/>
      <c r="R12" s="308"/>
      <c r="S12" s="308"/>
      <c r="T12" s="308"/>
      <c r="U12" s="308"/>
      <c r="V12" s="308"/>
      <c r="W12" s="308"/>
      <c r="X12" s="308"/>
      <c r="Y12" s="308"/>
      <c r="Z12" s="308"/>
      <c r="AA12" s="308"/>
      <c r="AB12" s="308"/>
      <c r="AC12" s="308"/>
      <c r="AD12" s="308"/>
    </row>
    <row r="13" spans="1:30" ht="15" customHeight="1" x14ac:dyDescent="0.25">
      <c r="A13" s="40">
        <v>40544</v>
      </c>
      <c r="B13" s="304">
        <v>8.1199999999999994E-2</v>
      </c>
      <c r="C13" s="23" t="s">
        <v>397</v>
      </c>
      <c r="D13" s="41">
        <v>40492</v>
      </c>
      <c r="E13" s="27"/>
      <c r="F13" s="315"/>
      <c r="G13" s="315"/>
      <c r="H13" s="315"/>
      <c r="I13" s="315"/>
      <c r="J13" s="308"/>
      <c r="K13" s="308"/>
      <c r="L13" s="309"/>
      <c r="M13" s="310"/>
      <c r="N13" s="308"/>
      <c r="O13" s="308"/>
      <c r="P13" s="308"/>
      <c r="Q13" s="308"/>
      <c r="R13" s="308"/>
      <c r="S13" s="308"/>
      <c r="T13" s="308"/>
      <c r="U13" s="308"/>
      <c r="V13" s="308"/>
      <c r="W13" s="308"/>
      <c r="X13" s="308"/>
      <c r="Y13" s="308"/>
      <c r="Z13" s="308"/>
      <c r="AA13" s="308"/>
      <c r="AB13" s="308"/>
      <c r="AC13" s="308"/>
      <c r="AD13" s="308"/>
    </row>
    <row r="14" spans="1:30" x14ac:dyDescent="0.25">
      <c r="A14" s="25">
        <v>33270</v>
      </c>
      <c r="B14" s="304">
        <v>7.85E-2</v>
      </c>
      <c r="C14" s="23" t="s">
        <v>343</v>
      </c>
      <c r="D14" s="37">
        <v>33258</v>
      </c>
      <c r="F14" s="316"/>
      <c r="G14" s="317"/>
      <c r="H14" s="316"/>
      <c r="I14" s="316"/>
      <c r="J14" s="308"/>
      <c r="K14" s="308"/>
      <c r="L14" s="309"/>
      <c r="M14" s="310"/>
      <c r="N14" s="308"/>
      <c r="O14" s="308"/>
      <c r="P14" s="308"/>
      <c r="Q14" s="308"/>
      <c r="R14" s="308"/>
      <c r="S14" s="308"/>
      <c r="T14" s="308"/>
      <c r="U14" s="308"/>
      <c r="V14" s="308"/>
      <c r="W14" s="308"/>
      <c r="X14" s="308"/>
      <c r="Y14" s="308"/>
      <c r="Z14" s="308"/>
      <c r="AA14" s="308"/>
      <c r="AB14" s="308"/>
      <c r="AC14" s="308"/>
      <c r="AD14" s="308"/>
    </row>
    <row r="15" spans="1:30" x14ac:dyDescent="0.25">
      <c r="A15" s="25">
        <v>32509</v>
      </c>
      <c r="B15" s="304">
        <v>8.8999999999999996E-2</v>
      </c>
      <c r="C15" s="23" t="s">
        <v>342</v>
      </c>
      <c r="D15" s="37">
        <v>32522</v>
      </c>
      <c r="E15" s="14"/>
      <c r="F15" s="318"/>
      <c r="G15" s="317"/>
      <c r="H15" s="316"/>
      <c r="I15" s="316"/>
      <c r="J15" s="308"/>
      <c r="K15" s="308"/>
      <c r="L15" s="309"/>
      <c r="M15" s="310"/>
      <c r="N15" s="308"/>
      <c r="O15" s="308"/>
      <c r="P15" s="308"/>
      <c r="Q15" s="308"/>
      <c r="R15" s="308"/>
      <c r="S15" s="308"/>
      <c r="T15" s="308"/>
      <c r="U15" s="308"/>
      <c r="V15" s="308"/>
      <c r="W15" s="308"/>
      <c r="X15" s="308"/>
      <c r="Y15" s="308"/>
      <c r="Z15" s="308"/>
      <c r="AA15" s="308"/>
      <c r="AB15" s="308"/>
      <c r="AC15" s="308"/>
      <c r="AD15" s="308"/>
    </row>
    <row r="16" spans="1:30" x14ac:dyDescent="0.25">
      <c r="A16" s="25">
        <v>31959</v>
      </c>
      <c r="B16" s="304">
        <v>7.9000000000000001E-2</v>
      </c>
      <c r="C16" s="23" t="s">
        <v>412</v>
      </c>
      <c r="D16" s="37">
        <v>31970</v>
      </c>
      <c r="E16" s="14"/>
      <c r="F16" s="318"/>
      <c r="G16" s="317"/>
      <c r="H16" s="316"/>
      <c r="I16" s="316"/>
      <c r="J16" s="308"/>
      <c r="K16" s="308"/>
      <c r="L16" s="309"/>
      <c r="M16" s="310"/>
      <c r="N16" s="308"/>
      <c r="O16" s="308"/>
      <c r="P16" s="308"/>
      <c r="Q16" s="308"/>
      <c r="R16" s="308"/>
      <c r="S16" s="308"/>
      <c r="T16" s="308"/>
      <c r="U16" s="308"/>
      <c r="V16" s="308"/>
      <c r="W16" s="308"/>
      <c r="X16" s="308"/>
      <c r="Y16" s="308"/>
      <c r="Z16" s="308"/>
      <c r="AA16" s="308"/>
      <c r="AB16" s="308"/>
      <c r="AC16" s="308"/>
      <c r="AD16" s="308"/>
    </row>
    <row r="17" spans="1:30" x14ac:dyDescent="0.25">
      <c r="A17" s="25">
        <v>31625</v>
      </c>
      <c r="B17" s="304">
        <v>7.6999999999999999E-2</v>
      </c>
      <c r="C17" s="23" t="s">
        <v>340</v>
      </c>
      <c r="D17" s="37">
        <v>31643</v>
      </c>
      <c r="E17" s="14"/>
      <c r="F17" s="318"/>
      <c r="G17" s="317"/>
      <c r="H17" s="316"/>
      <c r="I17" s="316"/>
      <c r="J17" s="308"/>
      <c r="K17" s="308"/>
      <c r="L17" s="309"/>
      <c r="M17" s="310"/>
      <c r="N17" s="308"/>
      <c r="O17" s="308"/>
      <c r="P17" s="308"/>
      <c r="Q17" s="308"/>
      <c r="R17" s="308"/>
      <c r="S17" s="308"/>
      <c r="T17" s="308"/>
      <c r="U17" s="308"/>
      <c r="V17" s="308"/>
      <c r="W17" s="308"/>
      <c r="X17" s="308"/>
      <c r="Y17" s="308"/>
      <c r="Z17" s="308"/>
      <c r="AA17" s="308"/>
      <c r="AB17" s="308"/>
      <c r="AC17" s="308"/>
      <c r="AD17" s="308"/>
    </row>
    <row r="18" spans="1:30" x14ac:dyDescent="0.25">
      <c r="A18" s="25">
        <v>30682</v>
      </c>
      <c r="B18" s="304">
        <v>7.0000000000000007E-2</v>
      </c>
      <c r="C18" s="23" t="s">
        <v>1628</v>
      </c>
      <c r="D18" s="37">
        <v>30680</v>
      </c>
      <c r="E18" s="14"/>
      <c r="F18" s="318"/>
      <c r="G18" s="317"/>
      <c r="H18" s="316"/>
      <c r="I18" s="316"/>
      <c r="J18" s="308"/>
      <c r="K18" s="308"/>
      <c r="L18" s="309"/>
      <c r="M18" s="310"/>
      <c r="N18" s="308"/>
      <c r="O18" s="308"/>
      <c r="P18" s="308"/>
      <c r="Q18" s="308"/>
      <c r="R18" s="308"/>
      <c r="S18" s="308"/>
      <c r="T18" s="308"/>
      <c r="U18" s="308"/>
      <c r="V18" s="308"/>
      <c r="W18" s="308"/>
      <c r="X18" s="308"/>
      <c r="Y18" s="308"/>
      <c r="Z18" s="308"/>
      <c r="AA18" s="308"/>
      <c r="AB18" s="308"/>
      <c r="AC18" s="308"/>
      <c r="AD18" s="308"/>
    </row>
    <row r="19" spans="1:30" x14ac:dyDescent="0.25">
      <c r="A19" s="24">
        <v>9133</v>
      </c>
      <c r="B19" s="28">
        <v>0.06</v>
      </c>
      <c r="C19" s="22" t="s">
        <v>341</v>
      </c>
      <c r="D19" s="13">
        <v>8872</v>
      </c>
      <c r="E19" s="318"/>
      <c r="F19" s="309"/>
      <c r="G19" s="309"/>
      <c r="H19" s="10"/>
      <c r="I19" s="10"/>
      <c r="L19" s="309"/>
      <c r="M19" s="310"/>
      <c r="N19" s="308"/>
    </row>
    <row r="20" spans="1:30" x14ac:dyDescent="0.25">
      <c r="A20" s="26"/>
      <c r="B20" s="11"/>
      <c r="C20" s="11"/>
      <c r="D20" s="11"/>
      <c r="E20" s="318"/>
      <c r="F20" s="309"/>
      <c r="G20" s="310"/>
      <c r="H20" s="10"/>
      <c r="I20" s="10"/>
      <c r="L20" s="309"/>
      <c r="M20" s="310"/>
      <c r="N20" s="308"/>
    </row>
    <row r="21" spans="1:30" x14ac:dyDescent="0.25">
      <c r="A21" s="26"/>
      <c r="B21" s="44" t="s">
        <v>1292</v>
      </c>
      <c r="C21" s="11"/>
      <c r="D21" s="11"/>
      <c r="E21" s="318"/>
      <c r="F21" s="309"/>
      <c r="G21" s="309"/>
      <c r="H21" s="10"/>
      <c r="I21" s="10"/>
      <c r="L21" s="309"/>
      <c r="M21" s="310"/>
      <c r="N21" s="308"/>
    </row>
    <row r="22" spans="1:30" x14ac:dyDescent="0.25">
      <c r="A22" s="26"/>
      <c r="B22" s="43" t="s">
        <v>1634</v>
      </c>
      <c r="C22" s="11"/>
      <c r="D22" s="11"/>
      <c r="E22" s="318"/>
      <c r="F22" s="309"/>
      <c r="G22" s="310"/>
      <c r="H22" s="10"/>
      <c r="I22" s="10"/>
      <c r="L22" s="309"/>
      <c r="M22" s="310"/>
      <c r="N22" s="308"/>
    </row>
    <row r="23" spans="1:30" x14ac:dyDescent="0.25">
      <c r="A23" s="26"/>
      <c r="B23" s="11"/>
      <c r="C23" s="11"/>
      <c r="D23" s="11"/>
      <c r="E23" s="318"/>
      <c r="F23" s="309"/>
      <c r="G23" s="309"/>
      <c r="H23" s="10"/>
      <c r="I23" s="10"/>
    </row>
    <row r="24" spans="1:30" x14ac:dyDescent="0.25">
      <c r="A24" s="26"/>
      <c r="B24" s="270" t="s">
        <v>569</v>
      </c>
      <c r="C24" s="11"/>
      <c r="D24" s="11"/>
      <c r="E24" s="318"/>
      <c r="F24" s="309"/>
      <c r="G24" s="310"/>
      <c r="H24" s="10"/>
      <c r="I24" s="10"/>
    </row>
    <row r="25" spans="1:30" x14ac:dyDescent="0.25">
      <c r="A25" s="26"/>
      <c r="B25" s="261" t="s">
        <v>580</v>
      </c>
      <c r="C25" s="11"/>
      <c r="E25" s="308"/>
      <c r="F25" s="309"/>
      <c r="G25" s="309"/>
      <c r="H25" s="13"/>
      <c r="I25" s="10"/>
    </row>
    <row r="26" spans="1:30" x14ac:dyDescent="0.25">
      <c r="A26" s="26"/>
      <c r="C26" s="261" t="s">
        <v>581</v>
      </c>
      <c r="E26" s="308"/>
      <c r="F26" s="309"/>
      <c r="G26" s="310"/>
      <c r="H26" s="13"/>
      <c r="I26" s="10"/>
    </row>
    <row r="27" spans="1:30" x14ac:dyDescent="0.25">
      <c r="A27" s="26"/>
      <c r="C27" s="261" t="s">
        <v>582</v>
      </c>
      <c r="E27" s="308"/>
      <c r="F27" s="309"/>
      <c r="G27" s="309"/>
      <c r="H27" s="13"/>
      <c r="I27" s="10"/>
    </row>
    <row r="28" spans="1:30" x14ac:dyDescent="0.25">
      <c r="A28" s="26"/>
      <c r="B28" s="11"/>
      <c r="C28" s="11"/>
      <c r="D28" s="11"/>
      <c r="E28" s="312"/>
      <c r="F28" s="309"/>
      <c r="G28" s="310"/>
      <c r="H28" s="13"/>
      <c r="I28" s="10"/>
    </row>
    <row r="29" spans="1:30" x14ac:dyDescent="0.25">
      <c r="A29" s="26"/>
      <c r="B29" s="11"/>
      <c r="C29" s="11"/>
      <c r="E29" s="312"/>
      <c r="F29" s="309"/>
      <c r="G29" s="309"/>
      <c r="H29" s="13"/>
      <c r="I29" s="10"/>
    </row>
    <row r="30" spans="1:30" x14ac:dyDescent="0.25">
      <c r="A30" s="26"/>
      <c r="B30" s="11"/>
      <c r="C30" s="11"/>
      <c r="E30" s="312"/>
      <c r="F30" s="309"/>
      <c r="G30" s="310"/>
      <c r="H30" s="13"/>
      <c r="I30" s="10"/>
    </row>
    <row r="31" spans="1:30" x14ac:dyDescent="0.25">
      <c r="A31" s="26"/>
      <c r="B31" s="11"/>
      <c r="C31" s="309"/>
      <c r="D31" s="309"/>
      <c r="E31" s="312"/>
      <c r="F31" s="309"/>
      <c r="G31" s="309"/>
      <c r="H31" s="13"/>
      <c r="I31" s="10"/>
    </row>
    <row r="32" spans="1:30" x14ac:dyDescent="0.25">
      <c r="A32" s="26"/>
      <c r="B32" s="11"/>
      <c r="C32" s="309"/>
      <c r="D32" s="310"/>
      <c r="E32" s="312"/>
      <c r="F32" s="309"/>
      <c r="G32" s="310"/>
      <c r="H32" s="13"/>
      <c r="I32" s="10"/>
    </row>
    <row r="33" spans="1:9" x14ac:dyDescent="0.25">
      <c r="A33" s="26"/>
      <c r="B33" s="11"/>
      <c r="C33" s="309"/>
      <c r="D33" s="851"/>
      <c r="E33" s="312"/>
      <c r="F33" s="309"/>
      <c r="G33" s="309"/>
      <c r="H33" s="13"/>
      <c r="I33" s="10"/>
    </row>
    <row r="34" spans="1:9" x14ac:dyDescent="0.25">
      <c r="A34" s="26"/>
      <c r="B34" s="11"/>
      <c r="C34" s="309"/>
      <c r="D34" s="851"/>
      <c r="E34" s="312"/>
      <c r="F34" s="309"/>
      <c r="G34" s="310"/>
      <c r="H34" s="13"/>
      <c r="I34" s="10"/>
    </row>
    <row r="35" spans="1:9" x14ac:dyDescent="0.25">
      <c r="A35" s="26"/>
      <c r="B35" s="11"/>
      <c r="C35" s="11"/>
      <c r="D35" s="11"/>
      <c r="E35" s="312"/>
      <c r="F35" s="309"/>
      <c r="G35" s="309"/>
      <c r="H35" s="13"/>
      <c r="I35" s="10"/>
    </row>
    <row r="36" spans="1:9" x14ac:dyDescent="0.25">
      <c r="A36" s="26"/>
      <c r="E36" s="308"/>
      <c r="F36" s="309"/>
      <c r="G36" s="310"/>
      <c r="I36" s="10"/>
    </row>
    <row r="37" spans="1:9" x14ac:dyDescent="0.25">
      <c r="A37" s="26"/>
      <c r="B37" s="8"/>
      <c r="E37" s="308"/>
      <c r="F37" s="309"/>
      <c r="G37" s="851"/>
    </row>
    <row r="38" spans="1:9" x14ac:dyDescent="0.25">
      <c r="A38" s="26"/>
      <c r="E38" s="308"/>
      <c r="F38" s="309"/>
      <c r="G38" s="851"/>
    </row>
    <row r="39" spans="1:9" x14ac:dyDescent="0.25">
      <c r="A39" s="26"/>
    </row>
    <row r="40" spans="1:9" x14ac:dyDescent="0.25">
      <c r="A40" s="26"/>
    </row>
    <row r="41" spans="1:9" x14ac:dyDescent="0.25">
      <c r="A41" s="26"/>
    </row>
    <row r="42" spans="1:9" x14ac:dyDescent="0.25">
      <c r="A42" s="26"/>
    </row>
    <row r="43" spans="1:9" x14ac:dyDescent="0.25">
      <c r="A43" s="26"/>
    </row>
    <row r="44" spans="1:9" x14ac:dyDescent="0.25">
      <c r="A44" s="26"/>
    </row>
    <row r="45" spans="1:9" x14ac:dyDescent="0.25">
      <c r="A45" s="26"/>
    </row>
    <row r="46" spans="1:9" x14ac:dyDescent="0.25">
      <c r="A46" s="26"/>
    </row>
    <row r="47" spans="1:9" x14ac:dyDescent="0.25">
      <c r="A47" s="26"/>
    </row>
    <row r="48" spans="1:9" x14ac:dyDescent="0.25">
      <c r="A48" s="26"/>
    </row>
    <row r="49" spans="1:1" x14ac:dyDescent="0.25">
      <c r="A49" s="27"/>
    </row>
    <row r="50" spans="1:1" x14ac:dyDescent="0.25">
      <c r="A50" s="27"/>
    </row>
    <row r="51" spans="1:1" x14ac:dyDescent="0.25">
      <c r="A51" s="27"/>
    </row>
    <row r="52" spans="1:1" x14ac:dyDescent="0.25">
      <c r="A52" s="27"/>
    </row>
    <row r="53" spans="1:1" x14ac:dyDescent="0.25">
      <c r="A53" s="27"/>
    </row>
    <row r="54" spans="1:1" x14ac:dyDescent="0.25">
      <c r="A54" s="27"/>
    </row>
    <row r="55" spans="1:1" x14ac:dyDescent="0.25">
      <c r="A55" s="27"/>
    </row>
    <row r="56" spans="1:1" x14ac:dyDescent="0.25">
      <c r="A56" s="27"/>
    </row>
    <row r="57" spans="1:1" x14ac:dyDescent="0.25">
      <c r="A57" s="27"/>
    </row>
    <row r="58" spans="1:1" x14ac:dyDescent="0.25">
      <c r="A58" s="27"/>
    </row>
    <row r="59" spans="1:1" x14ac:dyDescent="0.25">
      <c r="A59" s="27"/>
    </row>
    <row r="60" spans="1:1" x14ac:dyDescent="0.25">
      <c r="A60" s="27"/>
    </row>
    <row r="61" spans="1:1" x14ac:dyDescent="0.25">
      <c r="A61" s="27"/>
    </row>
    <row r="62" spans="1:1" x14ac:dyDescent="0.25">
      <c r="A62" s="27"/>
    </row>
    <row r="63" spans="1:1" x14ac:dyDescent="0.25">
      <c r="A63" s="27"/>
    </row>
    <row r="64" spans="1:1" x14ac:dyDescent="0.25">
      <c r="A64" s="27"/>
    </row>
    <row r="65" spans="1:1" x14ac:dyDescent="0.25">
      <c r="A65" s="27"/>
    </row>
    <row r="66" spans="1:1" x14ac:dyDescent="0.25">
      <c r="A66" s="27"/>
    </row>
    <row r="67" spans="1:1" x14ac:dyDescent="0.25">
      <c r="A67" s="27"/>
    </row>
    <row r="68" spans="1:1" x14ac:dyDescent="0.25">
      <c r="A68" s="27"/>
    </row>
    <row r="69" spans="1:1" x14ac:dyDescent="0.25">
      <c r="A69" s="27"/>
    </row>
    <row r="70" spans="1:1" x14ac:dyDescent="0.25">
      <c r="A70" s="27"/>
    </row>
    <row r="71" spans="1:1" x14ac:dyDescent="0.25">
      <c r="A71" s="27"/>
    </row>
    <row r="72" spans="1:1" x14ac:dyDescent="0.25">
      <c r="A72" s="27"/>
    </row>
    <row r="73" spans="1:1" x14ac:dyDescent="0.25">
      <c r="A73" s="27"/>
    </row>
    <row r="74" spans="1:1" x14ac:dyDescent="0.25">
      <c r="A74" s="27"/>
    </row>
    <row r="75" spans="1:1" x14ac:dyDescent="0.25">
      <c r="A75" s="27"/>
    </row>
    <row r="76" spans="1:1" x14ac:dyDescent="0.25">
      <c r="A76" s="27"/>
    </row>
    <row r="77" spans="1:1" x14ac:dyDescent="0.25">
      <c r="A77" s="27"/>
    </row>
    <row r="78" spans="1:1" x14ac:dyDescent="0.25">
      <c r="A78" s="27"/>
    </row>
    <row r="79" spans="1:1" x14ac:dyDescent="0.25">
      <c r="A79" s="27"/>
    </row>
    <row r="80" spans="1:1" x14ac:dyDescent="0.25">
      <c r="A80" s="27"/>
    </row>
    <row r="81" spans="1:1" x14ac:dyDescent="0.25">
      <c r="A81" s="27"/>
    </row>
    <row r="82" spans="1:1" x14ac:dyDescent="0.25">
      <c r="A82" s="27"/>
    </row>
    <row r="83" spans="1:1" x14ac:dyDescent="0.25">
      <c r="A83" s="27"/>
    </row>
    <row r="84" spans="1:1" x14ac:dyDescent="0.25">
      <c r="A84" s="27"/>
    </row>
    <row r="85" spans="1:1" x14ac:dyDescent="0.25">
      <c r="A85" s="27"/>
    </row>
    <row r="86" spans="1:1" x14ac:dyDescent="0.25">
      <c r="A86" s="27"/>
    </row>
    <row r="87" spans="1:1" x14ac:dyDescent="0.25">
      <c r="A87" s="27"/>
    </row>
    <row r="88" spans="1:1" x14ac:dyDescent="0.25">
      <c r="A88" s="27"/>
    </row>
    <row r="89" spans="1:1" x14ac:dyDescent="0.25">
      <c r="A89" s="27"/>
    </row>
    <row r="90" spans="1:1" x14ac:dyDescent="0.25">
      <c r="A90" s="27"/>
    </row>
    <row r="91" spans="1:1" x14ac:dyDescent="0.25">
      <c r="A91" s="27"/>
    </row>
    <row r="92" spans="1:1" x14ac:dyDescent="0.25">
      <c r="A92" s="27"/>
    </row>
    <row r="93" spans="1:1" x14ac:dyDescent="0.25">
      <c r="A93" s="27"/>
    </row>
    <row r="94" spans="1:1" x14ac:dyDescent="0.25">
      <c r="A94" s="27"/>
    </row>
    <row r="95" spans="1:1" x14ac:dyDescent="0.25">
      <c r="A95" s="27"/>
    </row>
    <row r="96" spans="1:1" x14ac:dyDescent="0.25">
      <c r="A96" s="27"/>
    </row>
    <row r="97" spans="1:1" x14ac:dyDescent="0.25">
      <c r="A97" s="27"/>
    </row>
    <row r="98" spans="1:1" x14ac:dyDescent="0.25">
      <c r="A98" s="27"/>
    </row>
    <row r="99" spans="1:1" x14ac:dyDescent="0.25">
      <c r="A99" s="27"/>
    </row>
    <row r="100" spans="1:1" x14ac:dyDescent="0.25">
      <c r="A100" s="27"/>
    </row>
    <row r="101" spans="1:1" x14ac:dyDescent="0.25">
      <c r="A101" s="27"/>
    </row>
    <row r="102" spans="1:1" x14ac:dyDescent="0.25">
      <c r="A102" s="27"/>
    </row>
    <row r="103" spans="1:1" x14ac:dyDescent="0.25">
      <c r="A103" s="27"/>
    </row>
    <row r="104" spans="1:1" x14ac:dyDescent="0.25">
      <c r="A104" s="27"/>
    </row>
    <row r="105" spans="1:1" x14ac:dyDescent="0.25">
      <c r="A105" s="27"/>
    </row>
    <row r="106" spans="1:1" x14ac:dyDescent="0.25">
      <c r="A106" s="27"/>
    </row>
    <row r="107" spans="1:1" x14ac:dyDescent="0.25">
      <c r="A107" s="27"/>
    </row>
    <row r="108" spans="1:1" x14ac:dyDescent="0.25">
      <c r="A108" s="27"/>
    </row>
    <row r="109" spans="1:1" x14ac:dyDescent="0.25">
      <c r="A109" s="27"/>
    </row>
    <row r="110" spans="1:1" x14ac:dyDescent="0.25">
      <c r="A110" s="27"/>
    </row>
    <row r="111" spans="1:1" x14ac:dyDescent="0.25">
      <c r="A111" s="27"/>
    </row>
    <row r="112" spans="1:1" x14ac:dyDescent="0.25">
      <c r="A112" s="27"/>
    </row>
    <row r="113" spans="1:1" x14ac:dyDescent="0.25">
      <c r="A113" s="27"/>
    </row>
    <row r="114" spans="1:1" x14ac:dyDescent="0.25">
      <c r="A114" s="27"/>
    </row>
    <row r="115" spans="1:1" x14ac:dyDescent="0.25">
      <c r="A115" s="27"/>
    </row>
    <row r="116" spans="1:1" x14ac:dyDescent="0.25">
      <c r="A116" s="27"/>
    </row>
    <row r="117" spans="1:1" x14ac:dyDescent="0.25">
      <c r="A117" s="27"/>
    </row>
    <row r="118" spans="1:1" x14ac:dyDescent="0.25">
      <c r="A118" s="27"/>
    </row>
    <row r="119" spans="1:1" x14ac:dyDescent="0.25">
      <c r="A119" s="27"/>
    </row>
    <row r="120" spans="1:1" x14ac:dyDescent="0.25">
      <c r="A120" s="27"/>
    </row>
    <row r="121" spans="1:1" x14ac:dyDescent="0.25">
      <c r="A121" s="27"/>
    </row>
    <row r="122" spans="1:1" x14ac:dyDescent="0.25">
      <c r="A122" s="27"/>
    </row>
    <row r="123" spans="1:1" x14ac:dyDescent="0.25">
      <c r="A123" s="27"/>
    </row>
    <row r="124" spans="1:1" x14ac:dyDescent="0.25">
      <c r="A124" s="27"/>
    </row>
    <row r="125" spans="1:1" x14ac:dyDescent="0.25">
      <c r="A125" s="27"/>
    </row>
    <row r="126" spans="1:1" x14ac:dyDescent="0.25">
      <c r="A126" s="27"/>
    </row>
    <row r="127" spans="1:1" x14ac:dyDescent="0.25">
      <c r="A127" s="27"/>
    </row>
    <row r="128" spans="1:1" x14ac:dyDescent="0.25">
      <c r="A128" s="27"/>
    </row>
    <row r="129" spans="1:1" x14ac:dyDescent="0.25">
      <c r="A129" s="27"/>
    </row>
    <row r="130" spans="1:1" x14ac:dyDescent="0.25">
      <c r="A130" s="27"/>
    </row>
    <row r="131" spans="1:1" x14ac:dyDescent="0.25">
      <c r="A131" s="27"/>
    </row>
    <row r="132" spans="1:1" x14ac:dyDescent="0.25">
      <c r="A132" s="27"/>
    </row>
    <row r="133" spans="1:1" x14ac:dyDescent="0.25">
      <c r="A133" s="27"/>
    </row>
    <row r="134" spans="1:1" x14ac:dyDescent="0.25">
      <c r="A134" s="27"/>
    </row>
    <row r="135" spans="1:1" x14ac:dyDescent="0.25">
      <c r="A135" s="27"/>
    </row>
    <row r="136" spans="1:1" x14ac:dyDescent="0.25">
      <c r="A136" s="27"/>
    </row>
    <row r="137" spans="1:1" x14ac:dyDescent="0.25">
      <c r="A137" s="27"/>
    </row>
    <row r="138" spans="1:1" x14ac:dyDescent="0.25">
      <c r="A138" s="27"/>
    </row>
    <row r="139" spans="1:1" x14ac:dyDescent="0.25">
      <c r="A139" s="27"/>
    </row>
    <row r="140" spans="1:1" x14ac:dyDescent="0.25">
      <c r="A140" s="27"/>
    </row>
    <row r="141" spans="1:1" x14ac:dyDescent="0.25">
      <c r="A141" s="27"/>
    </row>
    <row r="142" spans="1:1" x14ac:dyDescent="0.25">
      <c r="A142" s="27"/>
    </row>
    <row r="143" spans="1:1" x14ac:dyDescent="0.25">
      <c r="A143" s="27"/>
    </row>
    <row r="144" spans="1:1" x14ac:dyDescent="0.25">
      <c r="A144" s="27"/>
    </row>
    <row r="145" spans="1:1" x14ac:dyDescent="0.25">
      <c r="A145" s="27"/>
    </row>
    <row r="146" spans="1:1" x14ac:dyDescent="0.25">
      <c r="A146" s="27"/>
    </row>
    <row r="147" spans="1:1" x14ac:dyDescent="0.25">
      <c r="A147" s="27"/>
    </row>
    <row r="148" spans="1:1" x14ac:dyDescent="0.25">
      <c r="A148" s="27"/>
    </row>
    <row r="149" spans="1:1" x14ac:dyDescent="0.25">
      <c r="A149" s="27"/>
    </row>
    <row r="150" spans="1:1" x14ac:dyDescent="0.25">
      <c r="A150" s="27"/>
    </row>
    <row r="151" spans="1:1" x14ac:dyDescent="0.25">
      <c r="A151" s="27"/>
    </row>
    <row r="152" spans="1:1" x14ac:dyDescent="0.25">
      <c r="A152" s="27"/>
    </row>
    <row r="153" spans="1:1" x14ac:dyDescent="0.25">
      <c r="A153" s="27"/>
    </row>
    <row r="154" spans="1:1" x14ac:dyDescent="0.25">
      <c r="A154" s="27"/>
    </row>
    <row r="155" spans="1:1" x14ac:dyDescent="0.25">
      <c r="A155" s="27"/>
    </row>
    <row r="156" spans="1:1" x14ac:dyDescent="0.25">
      <c r="A156" s="27"/>
    </row>
    <row r="157" spans="1:1" x14ac:dyDescent="0.25">
      <c r="A157" s="27"/>
    </row>
    <row r="158" spans="1:1" x14ac:dyDescent="0.25">
      <c r="A158" s="27"/>
    </row>
    <row r="159" spans="1:1" x14ac:dyDescent="0.25">
      <c r="A159" s="27"/>
    </row>
    <row r="160" spans="1:1" x14ac:dyDescent="0.25">
      <c r="A160" s="27"/>
    </row>
    <row r="161" spans="1:1" x14ac:dyDescent="0.25">
      <c r="A161" s="27"/>
    </row>
    <row r="162" spans="1:1" x14ac:dyDescent="0.25">
      <c r="A162" s="27"/>
    </row>
    <row r="163" spans="1:1" x14ac:dyDescent="0.25">
      <c r="A163" s="27"/>
    </row>
    <row r="164" spans="1:1" x14ac:dyDescent="0.25">
      <c r="A164" s="27"/>
    </row>
    <row r="165" spans="1:1" x14ac:dyDescent="0.25">
      <c r="A165" s="27"/>
    </row>
    <row r="166" spans="1:1" x14ac:dyDescent="0.25">
      <c r="A166" s="27"/>
    </row>
    <row r="167" spans="1:1" x14ac:dyDescent="0.25">
      <c r="A167" s="27"/>
    </row>
    <row r="168" spans="1:1" x14ac:dyDescent="0.25">
      <c r="A168" s="27"/>
    </row>
    <row r="169" spans="1:1" x14ac:dyDescent="0.25">
      <c r="A169" s="27"/>
    </row>
    <row r="170" spans="1:1" x14ac:dyDescent="0.25">
      <c r="A170" s="27"/>
    </row>
    <row r="171" spans="1:1" x14ac:dyDescent="0.25">
      <c r="A171" s="27"/>
    </row>
    <row r="172" spans="1:1" x14ac:dyDescent="0.25">
      <c r="A172" s="27"/>
    </row>
    <row r="173" spans="1:1" x14ac:dyDescent="0.25">
      <c r="A173" s="27"/>
    </row>
    <row r="174" spans="1:1" x14ac:dyDescent="0.25">
      <c r="A174" s="27"/>
    </row>
    <row r="175" spans="1:1" x14ac:dyDescent="0.25">
      <c r="A175" s="27"/>
    </row>
    <row r="176" spans="1:1" x14ac:dyDescent="0.25">
      <c r="A176" s="27"/>
    </row>
    <row r="177" spans="1:1" x14ac:dyDescent="0.25">
      <c r="A177" s="27"/>
    </row>
    <row r="178" spans="1:1" x14ac:dyDescent="0.25">
      <c r="A178" s="27"/>
    </row>
    <row r="179" spans="1:1" x14ac:dyDescent="0.25">
      <c r="A179" s="27"/>
    </row>
    <row r="180" spans="1:1" x14ac:dyDescent="0.25">
      <c r="A180" s="27"/>
    </row>
    <row r="181" spans="1:1" x14ac:dyDescent="0.25">
      <c r="A181" s="27"/>
    </row>
    <row r="182" spans="1:1" x14ac:dyDescent="0.25">
      <c r="A182" s="27"/>
    </row>
    <row r="183" spans="1:1" x14ac:dyDescent="0.25">
      <c r="A183" s="27"/>
    </row>
    <row r="184" spans="1:1" x14ac:dyDescent="0.25">
      <c r="A184" s="27"/>
    </row>
    <row r="185" spans="1:1" x14ac:dyDescent="0.25">
      <c r="A185" s="27"/>
    </row>
    <row r="186" spans="1:1" x14ac:dyDescent="0.25">
      <c r="A186" s="27"/>
    </row>
    <row r="187" spans="1:1" x14ac:dyDescent="0.25">
      <c r="A187" s="27"/>
    </row>
    <row r="188" spans="1:1" x14ac:dyDescent="0.25">
      <c r="A188" s="27"/>
    </row>
    <row r="189" spans="1:1" x14ac:dyDescent="0.25">
      <c r="A189" s="27"/>
    </row>
    <row r="190" spans="1:1" x14ac:dyDescent="0.25">
      <c r="A190" s="27"/>
    </row>
    <row r="191" spans="1:1" x14ac:dyDescent="0.25">
      <c r="A191" s="27"/>
    </row>
    <row r="192" spans="1:1" x14ac:dyDescent="0.25">
      <c r="A192" s="27"/>
    </row>
    <row r="193" spans="1:1" x14ac:dyDescent="0.25">
      <c r="A193" s="27"/>
    </row>
    <row r="194" spans="1:1" x14ac:dyDescent="0.25">
      <c r="A194" s="27"/>
    </row>
    <row r="195" spans="1:1" x14ac:dyDescent="0.25">
      <c r="A195" s="27"/>
    </row>
    <row r="196" spans="1:1" x14ac:dyDescent="0.25">
      <c r="A196" s="27"/>
    </row>
    <row r="197" spans="1:1" x14ac:dyDescent="0.25">
      <c r="A197" s="27"/>
    </row>
    <row r="198" spans="1:1" x14ac:dyDescent="0.25">
      <c r="A198" s="27"/>
    </row>
    <row r="199" spans="1:1" x14ac:dyDescent="0.25">
      <c r="A199" s="27"/>
    </row>
    <row r="200" spans="1:1" x14ac:dyDescent="0.25">
      <c r="A200" s="27"/>
    </row>
    <row r="201" spans="1:1" x14ac:dyDescent="0.25">
      <c r="A201" s="27"/>
    </row>
    <row r="202" spans="1:1" x14ac:dyDescent="0.25">
      <c r="A202" s="27"/>
    </row>
    <row r="203" spans="1:1" x14ac:dyDescent="0.25">
      <c r="A203" s="27"/>
    </row>
    <row r="204" spans="1:1" x14ac:dyDescent="0.25">
      <c r="A204" s="27"/>
    </row>
    <row r="205" spans="1:1" x14ac:dyDescent="0.25">
      <c r="A205" s="27"/>
    </row>
    <row r="206" spans="1:1" x14ac:dyDescent="0.25">
      <c r="A206" s="27"/>
    </row>
    <row r="207" spans="1:1" x14ac:dyDescent="0.25">
      <c r="A207" s="27"/>
    </row>
    <row r="208" spans="1:1" x14ac:dyDescent="0.25">
      <c r="A208" s="27"/>
    </row>
    <row r="209" spans="1:1" x14ac:dyDescent="0.25">
      <c r="A209" s="27"/>
    </row>
    <row r="210" spans="1:1" x14ac:dyDescent="0.25">
      <c r="A210" s="27"/>
    </row>
    <row r="211" spans="1:1" x14ac:dyDescent="0.25">
      <c r="A211" s="27"/>
    </row>
    <row r="212" spans="1:1" x14ac:dyDescent="0.25">
      <c r="A212" s="27"/>
    </row>
    <row r="213" spans="1:1" x14ac:dyDescent="0.25">
      <c r="A213" s="27"/>
    </row>
    <row r="214" spans="1:1" x14ac:dyDescent="0.25">
      <c r="A214" s="27"/>
    </row>
    <row r="215" spans="1:1" x14ac:dyDescent="0.25">
      <c r="A215" s="27"/>
    </row>
    <row r="216" spans="1:1" x14ac:dyDescent="0.25">
      <c r="A216" s="27"/>
    </row>
    <row r="217" spans="1:1" x14ac:dyDescent="0.25">
      <c r="A217" s="27"/>
    </row>
    <row r="218" spans="1:1" x14ac:dyDescent="0.25">
      <c r="A218" s="27"/>
    </row>
    <row r="219" spans="1:1" x14ac:dyDescent="0.25">
      <c r="A219" s="27"/>
    </row>
    <row r="220" spans="1:1" x14ac:dyDescent="0.25">
      <c r="A220" s="27"/>
    </row>
    <row r="221" spans="1:1" x14ac:dyDescent="0.25">
      <c r="A221" s="27"/>
    </row>
    <row r="222" spans="1:1" x14ac:dyDescent="0.25">
      <c r="A222" s="27"/>
    </row>
    <row r="223" spans="1:1" x14ac:dyDescent="0.25">
      <c r="A223" s="27"/>
    </row>
    <row r="224" spans="1:1" x14ac:dyDescent="0.25">
      <c r="A224" s="27"/>
    </row>
    <row r="225" spans="1:1" x14ac:dyDescent="0.25">
      <c r="A225" s="27"/>
    </row>
    <row r="226" spans="1:1" x14ac:dyDescent="0.25">
      <c r="A226" s="27"/>
    </row>
    <row r="227" spans="1:1" x14ac:dyDescent="0.25">
      <c r="A227" s="27"/>
    </row>
    <row r="228" spans="1:1" x14ac:dyDescent="0.25">
      <c r="A228" s="27"/>
    </row>
    <row r="229" spans="1:1" x14ac:dyDescent="0.25">
      <c r="A229" s="27"/>
    </row>
    <row r="230" spans="1:1" x14ac:dyDescent="0.25">
      <c r="A230" s="27"/>
    </row>
    <row r="231" spans="1:1" x14ac:dyDescent="0.25">
      <c r="A231" s="27"/>
    </row>
    <row r="232" spans="1:1" x14ac:dyDescent="0.25">
      <c r="A232" s="27"/>
    </row>
    <row r="233" spans="1:1" x14ac:dyDescent="0.25">
      <c r="A233" s="27"/>
    </row>
    <row r="234" spans="1:1" x14ac:dyDescent="0.25">
      <c r="A234" s="27"/>
    </row>
    <row r="235" spans="1:1" x14ac:dyDescent="0.25">
      <c r="A235" s="27"/>
    </row>
    <row r="236" spans="1:1" x14ac:dyDescent="0.25">
      <c r="A236" s="27"/>
    </row>
    <row r="237" spans="1:1" x14ac:dyDescent="0.25">
      <c r="A237" s="27"/>
    </row>
    <row r="238" spans="1:1" x14ac:dyDescent="0.25">
      <c r="A238" s="27"/>
    </row>
    <row r="239" spans="1:1" x14ac:dyDescent="0.25">
      <c r="A239" s="27"/>
    </row>
    <row r="240" spans="1:1" x14ac:dyDescent="0.25">
      <c r="A240" s="27"/>
    </row>
    <row r="241" spans="1:1" x14ac:dyDescent="0.25">
      <c r="A241" s="27"/>
    </row>
    <row r="242" spans="1:1" x14ac:dyDescent="0.25">
      <c r="A242" s="27"/>
    </row>
    <row r="243" spans="1:1" x14ac:dyDescent="0.25">
      <c r="A243" s="27"/>
    </row>
    <row r="244" spans="1:1" x14ac:dyDescent="0.25">
      <c r="A244" s="27"/>
    </row>
    <row r="245" spans="1:1" x14ac:dyDescent="0.25">
      <c r="A245" s="27"/>
    </row>
    <row r="246" spans="1:1" x14ac:dyDescent="0.25">
      <c r="A246" s="27"/>
    </row>
    <row r="247" spans="1:1" x14ac:dyDescent="0.25">
      <c r="A247" s="27"/>
    </row>
    <row r="248" spans="1:1" x14ac:dyDescent="0.25">
      <c r="A248" s="27"/>
    </row>
    <row r="249" spans="1:1" x14ac:dyDescent="0.25">
      <c r="A249" s="27"/>
    </row>
    <row r="250" spans="1:1" x14ac:dyDescent="0.25">
      <c r="A250" s="27"/>
    </row>
    <row r="251" spans="1:1" x14ac:dyDescent="0.25">
      <c r="A251" s="27"/>
    </row>
    <row r="252" spans="1:1" x14ac:dyDescent="0.25">
      <c r="A252" s="27"/>
    </row>
    <row r="253" spans="1:1" x14ac:dyDescent="0.25">
      <c r="A253" s="27"/>
    </row>
    <row r="254" spans="1:1" x14ac:dyDescent="0.25">
      <c r="A254" s="27"/>
    </row>
    <row r="255" spans="1:1" x14ac:dyDescent="0.25">
      <c r="A255" s="27"/>
    </row>
    <row r="256" spans="1:1" x14ac:dyDescent="0.25">
      <c r="A256" s="27"/>
    </row>
    <row r="257" spans="1:1" x14ac:dyDescent="0.25">
      <c r="A257" s="27"/>
    </row>
    <row r="258" spans="1:1" x14ac:dyDescent="0.25">
      <c r="A258" s="27"/>
    </row>
    <row r="259" spans="1:1" x14ac:dyDescent="0.25">
      <c r="A259" s="27"/>
    </row>
    <row r="260" spans="1:1" x14ac:dyDescent="0.25">
      <c r="A260" s="27"/>
    </row>
    <row r="261" spans="1:1" x14ac:dyDescent="0.25">
      <c r="A261" s="27"/>
    </row>
    <row r="262" spans="1:1" x14ac:dyDescent="0.25">
      <c r="A262" s="27"/>
    </row>
    <row r="263" spans="1:1" x14ac:dyDescent="0.25">
      <c r="A263" s="27"/>
    </row>
    <row r="264" spans="1:1" x14ac:dyDescent="0.25">
      <c r="A264" s="27"/>
    </row>
    <row r="265" spans="1:1" x14ac:dyDescent="0.25">
      <c r="A265" s="27"/>
    </row>
    <row r="266" spans="1:1" x14ac:dyDescent="0.25">
      <c r="A266" s="27"/>
    </row>
    <row r="267" spans="1:1" x14ac:dyDescent="0.25">
      <c r="A267" s="27"/>
    </row>
    <row r="268" spans="1:1" x14ac:dyDescent="0.25">
      <c r="A268" s="27"/>
    </row>
    <row r="269" spans="1:1" x14ac:dyDescent="0.25">
      <c r="A269" s="27"/>
    </row>
    <row r="270" spans="1:1" x14ac:dyDescent="0.25">
      <c r="A270" s="27"/>
    </row>
    <row r="271" spans="1:1" x14ac:dyDescent="0.25">
      <c r="A271" s="27"/>
    </row>
    <row r="272" spans="1:1" x14ac:dyDescent="0.25">
      <c r="A272" s="27"/>
    </row>
    <row r="273" spans="1:1" x14ac:dyDescent="0.25">
      <c r="A273" s="27"/>
    </row>
    <row r="274" spans="1:1" x14ac:dyDescent="0.25">
      <c r="A274" s="27"/>
    </row>
    <row r="275" spans="1:1" x14ac:dyDescent="0.25">
      <c r="A275" s="27"/>
    </row>
    <row r="276" spans="1:1" x14ac:dyDescent="0.25">
      <c r="A276" s="27"/>
    </row>
    <row r="277" spans="1:1" x14ac:dyDescent="0.25">
      <c r="A277" s="27"/>
    </row>
    <row r="278" spans="1:1" x14ac:dyDescent="0.25">
      <c r="A278" s="27"/>
    </row>
    <row r="279" spans="1:1" x14ac:dyDescent="0.25">
      <c r="A279" s="27"/>
    </row>
    <row r="280" spans="1:1" x14ac:dyDescent="0.25">
      <c r="A280" s="27"/>
    </row>
    <row r="281" spans="1:1" x14ac:dyDescent="0.25">
      <c r="A281" s="27"/>
    </row>
    <row r="282" spans="1:1" x14ac:dyDescent="0.25">
      <c r="A282" s="27"/>
    </row>
    <row r="283" spans="1:1" x14ac:dyDescent="0.25">
      <c r="A283" s="27"/>
    </row>
    <row r="284" spans="1:1" x14ac:dyDescent="0.25">
      <c r="A284" s="27"/>
    </row>
    <row r="285" spans="1:1" x14ac:dyDescent="0.25">
      <c r="A285" s="27"/>
    </row>
    <row r="286" spans="1:1" x14ac:dyDescent="0.25">
      <c r="A286" s="27"/>
    </row>
    <row r="287" spans="1:1" x14ac:dyDescent="0.25">
      <c r="A287" s="27"/>
    </row>
    <row r="288" spans="1:1" x14ac:dyDescent="0.25">
      <c r="A288" s="27"/>
    </row>
    <row r="289" spans="1:1" x14ac:dyDescent="0.25">
      <c r="A289" s="27"/>
    </row>
    <row r="290" spans="1:1" x14ac:dyDescent="0.25">
      <c r="A290" s="27"/>
    </row>
    <row r="291" spans="1:1" x14ac:dyDescent="0.25">
      <c r="A291" s="27"/>
    </row>
    <row r="292" spans="1:1" x14ac:dyDescent="0.25">
      <c r="A292" s="27"/>
    </row>
    <row r="293" spans="1:1" x14ac:dyDescent="0.25">
      <c r="A293" s="27"/>
    </row>
    <row r="294" spans="1:1" x14ac:dyDescent="0.25">
      <c r="A294" s="27"/>
    </row>
    <row r="295" spans="1:1" x14ac:dyDescent="0.25">
      <c r="A295" s="27"/>
    </row>
    <row r="296" spans="1:1" x14ac:dyDescent="0.25">
      <c r="A296" s="27"/>
    </row>
    <row r="297" spans="1:1" x14ac:dyDescent="0.25">
      <c r="A297" s="27"/>
    </row>
    <row r="298" spans="1:1" x14ac:dyDescent="0.25">
      <c r="A298" s="27"/>
    </row>
    <row r="299" spans="1:1" x14ac:dyDescent="0.25">
      <c r="A299" s="27"/>
    </row>
    <row r="300" spans="1:1" x14ac:dyDescent="0.25">
      <c r="A300" s="27"/>
    </row>
    <row r="301" spans="1:1" x14ac:dyDescent="0.25">
      <c r="A301" s="27"/>
    </row>
    <row r="302" spans="1:1" x14ac:dyDescent="0.25">
      <c r="A302" s="27"/>
    </row>
    <row r="303" spans="1:1" x14ac:dyDescent="0.25">
      <c r="A303" s="27"/>
    </row>
    <row r="304" spans="1:1" x14ac:dyDescent="0.25">
      <c r="A304" s="27"/>
    </row>
    <row r="305" spans="1:1" x14ac:dyDescent="0.25">
      <c r="A305" s="27"/>
    </row>
    <row r="306" spans="1:1" x14ac:dyDescent="0.25">
      <c r="A306" s="27"/>
    </row>
    <row r="307" spans="1:1" x14ac:dyDescent="0.25">
      <c r="A307" s="27"/>
    </row>
    <row r="308" spans="1:1" x14ac:dyDescent="0.25">
      <c r="A308" s="27"/>
    </row>
    <row r="309" spans="1:1" x14ac:dyDescent="0.25">
      <c r="A309" s="27"/>
    </row>
    <row r="310" spans="1:1" x14ac:dyDescent="0.25">
      <c r="A310" s="27"/>
    </row>
    <row r="311" spans="1:1" x14ac:dyDescent="0.25">
      <c r="A311" s="27"/>
    </row>
    <row r="312" spans="1:1" x14ac:dyDescent="0.25">
      <c r="A312" s="27"/>
    </row>
    <row r="313" spans="1:1" x14ac:dyDescent="0.25">
      <c r="A313" s="27"/>
    </row>
    <row r="314" spans="1:1" x14ac:dyDescent="0.25">
      <c r="A314" s="27"/>
    </row>
    <row r="315" spans="1:1" x14ac:dyDescent="0.25">
      <c r="A315" s="27"/>
    </row>
    <row r="316" spans="1:1" x14ac:dyDescent="0.25">
      <c r="A316" s="27"/>
    </row>
    <row r="317" spans="1:1" x14ac:dyDescent="0.25">
      <c r="A317" s="27"/>
    </row>
    <row r="318" spans="1:1" x14ac:dyDescent="0.25">
      <c r="A318" s="27"/>
    </row>
    <row r="319" spans="1:1" x14ac:dyDescent="0.25">
      <c r="A319" s="27"/>
    </row>
    <row r="320" spans="1:1" x14ac:dyDescent="0.25">
      <c r="A320" s="27"/>
    </row>
    <row r="321" spans="1:1" x14ac:dyDescent="0.25">
      <c r="A321" s="27"/>
    </row>
    <row r="322" spans="1:1" x14ac:dyDescent="0.25">
      <c r="A322" s="27"/>
    </row>
    <row r="323" spans="1:1" x14ac:dyDescent="0.25">
      <c r="A323" s="27"/>
    </row>
    <row r="324" spans="1:1" x14ac:dyDescent="0.25">
      <c r="A324" s="27"/>
    </row>
    <row r="325" spans="1:1" x14ac:dyDescent="0.25">
      <c r="A325" s="27"/>
    </row>
    <row r="326" spans="1:1" x14ac:dyDescent="0.25">
      <c r="A326" s="27"/>
    </row>
    <row r="327" spans="1:1" x14ac:dyDescent="0.25">
      <c r="A327" s="27"/>
    </row>
    <row r="328" spans="1:1" x14ac:dyDescent="0.25">
      <c r="A328" s="27"/>
    </row>
    <row r="329" spans="1:1" x14ac:dyDescent="0.25">
      <c r="A329" s="27"/>
    </row>
    <row r="330" spans="1:1" x14ac:dyDescent="0.25">
      <c r="A330" s="27"/>
    </row>
    <row r="331" spans="1:1" x14ac:dyDescent="0.25">
      <c r="A331" s="27"/>
    </row>
    <row r="332" spans="1:1" x14ac:dyDescent="0.25">
      <c r="A332" s="27"/>
    </row>
    <row r="333" spans="1:1" x14ac:dyDescent="0.25">
      <c r="A333" s="27"/>
    </row>
    <row r="334" spans="1:1" x14ac:dyDescent="0.25">
      <c r="A334" s="27"/>
    </row>
    <row r="335" spans="1:1" x14ac:dyDescent="0.25">
      <c r="A335" s="27"/>
    </row>
    <row r="336" spans="1:1" x14ac:dyDescent="0.25">
      <c r="A336" s="27"/>
    </row>
    <row r="337" spans="1:1" x14ac:dyDescent="0.25">
      <c r="A337" s="27"/>
    </row>
    <row r="338" spans="1:1" x14ac:dyDescent="0.25">
      <c r="A338" s="27"/>
    </row>
    <row r="339" spans="1:1" x14ac:dyDescent="0.25">
      <c r="A339" s="27"/>
    </row>
    <row r="340" spans="1:1" x14ac:dyDescent="0.25">
      <c r="A340" s="27"/>
    </row>
    <row r="341" spans="1:1" x14ac:dyDescent="0.25">
      <c r="A341" s="27"/>
    </row>
    <row r="342" spans="1:1" x14ac:dyDescent="0.25">
      <c r="A342" s="27"/>
    </row>
    <row r="343" spans="1:1" x14ac:dyDescent="0.25">
      <c r="A343" s="27"/>
    </row>
    <row r="344" spans="1:1" x14ac:dyDescent="0.25">
      <c r="A344" s="27"/>
    </row>
    <row r="345" spans="1:1" x14ac:dyDescent="0.25">
      <c r="A345" s="27"/>
    </row>
    <row r="346" spans="1:1" x14ac:dyDescent="0.25">
      <c r="A346" s="27"/>
    </row>
    <row r="347" spans="1:1" x14ac:dyDescent="0.25">
      <c r="A347" s="27"/>
    </row>
    <row r="348" spans="1:1" x14ac:dyDescent="0.25">
      <c r="A348" s="27"/>
    </row>
    <row r="349" spans="1:1" x14ac:dyDescent="0.25">
      <c r="A349" s="27"/>
    </row>
    <row r="350" spans="1:1" x14ac:dyDescent="0.25">
      <c r="A350" s="27"/>
    </row>
    <row r="351" spans="1:1" x14ac:dyDescent="0.25">
      <c r="A351" s="27"/>
    </row>
    <row r="352" spans="1:1" x14ac:dyDescent="0.25">
      <c r="A352" s="27"/>
    </row>
    <row r="353" spans="1:1" x14ac:dyDescent="0.25">
      <c r="A353" s="27"/>
    </row>
    <row r="354" spans="1:1" x14ac:dyDescent="0.25">
      <c r="A354" s="27"/>
    </row>
    <row r="355" spans="1:1" x14ac:dyDescent="0.25">
      <c r="A355" s="27"/>
    </row>
    <row r="356" spans="1:1" x14ac:dyDescent="0.25">
      <c r="A356" s="27"/>
    </row>
    <row r="357" spans="1:1" x14ac:dyDescent="0.25">
      <c r="A357" s="27"/>
    </row>
    <row r="358" spans="1:1" x14ac:dyDescent="0.25">
      <c r="A358" s="27"/>
    </row>
    <row r="359" spans="1:1" x14ac:dyDescent="0.25">
      <c r="A359" s="27"/>
    </row>
    <row r="360" spans="1:1" x14ac:dyDescent="0.25">
      <c r="A360" s="27"/>
    </row>
    <row r="361" spans="1:1" x14ac:dyDescent="0.25">
      <c r="A361" s="27"/>
    </row>
    <row r="362" spans="1:1" x14ac:dyDescent="0.25">
      <c r="A362" s="27"/>
    </row>
    <row r="363" spans="1:1" x14ac:dyDescent="0.25">
      <c r="A363" s="27"/>
    </row>
    <row r="364" spans="1:1" x14ac:dyDescent="0.25">
      <c r="A364" s="27"/>
    </row>
    <row r="365" spans="1:1" x14ac:dyDescent="0.25">
      <c r="A365" s="27"/>
    </row>
    <row r="366" spans="1:1" x14ac:dyDescent="0.25">
      <c r="A366" s="27"/>
    </row>
    <row r="367" spans="1:1" x14ac:dyDescent="0.25">
      <c r="A367" s="27"/>
    </row>
    <row r="368" spans="1:1" x14ac:dyDescent="0.25">
      <c r="A368" s="27"/>
    </row>
    <row r="369" spans="1:1" x14ac:dyDescent="0.25">
      <c r="A369" s="27"/>
    </row>
    <row r="370" spans="1:1" x14ac:dyDescent="0.25">
      <c r="A370" s="27"/>
    </row>
    <row r="371" spans="1:1" x14ac:dyDescent="0.25">
      <c r="A371" s="27"/>
    </row>
    <row r="372" spans="1:1" x14ac:dyDescent="0.25">
      <c r="A372" s="27"/>
    </row>
    <row r="373" spans="1:1" x14ac:dyDescent="0.25">
      <c r="A373" s="27"/>
    </row>
    <row r="374" spans="1:1" x14ac:dyDescent="0.25">
      <c r="A374" s="27"/>
    </row>
    <row r="375" spans="1:1" x14ac:dyDescent="0.25">
      <c r="A375" s="27"/>
    </row>
    <row r="376" spans="1:1" x14ac:dyDescent="0.25">
      <c r="A376" s="27"/>
    </row>
    <row r="377" spans="1:1" x14ac:dyDescent="0.25">
      <c r="A377" s="27"/>
    </row>
    <row r="378" spans="1:1" x14ac:dyDescent="0.25">
      <c r="A378" s="27"/>
    </row>
    <row r="379" spans="1:1" x14ac:dyDescent="0.25">
      <c r="A379" s="27"/>
    </row>
    <row r="380" spans="1:1" x14ac:dyDescent="0.25">
      <c r="A380" s="27"/>
    </row>
    <row r="381" spans="1:1" x14ac:dyDescent="0.25">
      <c r="A381" s="27"/>
    </row>
    <row r="382" spans="1:1" x14ac:dyDescent="0.25">
      <c r="A382" s="27"/>
    </row>
    <row r="383" spans="1:1" x14ac:dyDescent="0.25">
      <c r="A383" s="27"/>
    </row>
    <row r="384" spans="1:1" x14ac:dyDescent="0.25">
      <c r="A384" s="27"/>
    </row>
    <row r="385" spans="1:1" x14ac:dyDescent="0.25">
      <c r="A385" s="27"/>
    </row>
    <row r="386" spans="1:1" x14ac:dyDescent="0.25">
      <c r="A386" s="27"/>
    </row>
    <row r="387" spans="1:1" x14ac:dyDescent="0.25">
      <c r="A387" s="27"/>
    </row>
    <row r="388" spans="1:1" x14ac:dyDescent="0.25">
      <c r="A388" s="27"/>
    </row>
    <row r="389" spans="1:1" x14ac:dyDescent="0.25">
      <c r="A389" s="27"/>
    </row>
    <row r="390" spans="1:1" x14ac:dyDescent="0.25">
      <c r="A390" s="27"/>
    </row>
    <row r="391" spans="1:1" x14ac:dyDescent="0.25">
      <c r="A391" s="27"/>
    </row>
    <row r="392" spans="1:1" x14ac:dyDescent="0.25">
      <c r="A392" s="27"/>
    </row>
    <row r="393" spans="1:1" x14ac:dyDescent="0.25">
      <c r="A393" s="27"/>
    </row>
    <row r="394" spans="1:1" x14ac:dyDescent="0.25">
      <c r="A394" s="27"/>
    </row>
    <row r="395" spans="1:1" x14ac:dyDescent="0.25">
      <c r="A395" s="27"/>
    </row>
    <row r="396" spans="1:1" x14ac:dyDescent="0.25">
      <c r="A396" s="27"/>
    </row>
    <row r="397" spans="1:1" x14ac:dyDescent="0.25">
      <c r="A397" s="27"/>
    </row>
    <row r="398" spans="1:1" x14ac:dyDescent="0.25">
      <c r="A398" s="27"/>
    </row>
    <row r="399" spans="1:1" x14ac:dyDescent="0.25">
      <c r="A399" s="27"/>
    </row>
    <row r="400" spans="1:1" x14ac:dyDescent="0.25">
      <c r="A400" s="27"/>
    </row>
    <row r="401" spans="1:1" x14ac:dyDescent="0.25">
      <c r="A401" s="27"/>
    </row>
    <row r="402" spans="1:1" x14ac:dyDescent="0.25">
      <c r="A402" s="27"/>
    </row>
    <row r="403" spans="1:1" x14ac:dyDescent="0.25">
      <c r="A403" s="27"/>
    </row>
    <row r="404" spans="1:1" x14ac:dyDescent="0.25">
      <c r="A404" s="27"/>
    </row>
    <row r="405" spans="1:1" x14ac:dyDescent="0.25">
      <c r="A405" s="27"/>
    </row>
    <row r="406" spans="1:1" x14ac:dyDescent="0.25">
      <c r="A406" s="27"/>
    </row>
    <row r="407" spans="1:1" x14ac:dyDescent="0.25">
      <c r="A407" s="27"/>
    </row>
    <row r="408" spans="1:1" x14ac:dyDescent="0.25">
      <c r="A408" s="27"/>
    </row>
    <row r="409" spans="1:1" x14ac:dyDescent="0.25">
      <c r="A409" s="27"/>
    </row>
    <row r="410" spans="1:1" x14ac:dyDescent="0.25">
      <c r="A410" s="27"/>
    </row>
    <row r="411" spans="1:1" x14ac:dyDescent="0.25">
      <c r="A411" s="27"/>
    </row>
    <row r="412" spans="1:1" x14ac:dyDescent="0.25">
      <c r="A412" s="27"/>
    </row>
    <row r="413" spans="1:1" x14ac:dyDescent="0.25">
      <c r="A413" s="27"/>
    </row>
    <row r="414" spans="1:1" x14ac:dyDescent="0.25">
      <c r="A414" s="27"/>
    </row>
    <row r="415" spans="1:1" x14ac:dyDescent="0.25">
      <c r="A415" s="27"/>
    </row>
    <row r="416" spans="1:1" x14ac:dyDescent="0.25">
      <c r="A416" s="27"/>
    </row>
    <row r="417" spans="1:1" x14ac:dyDescent="0.25">
      <c r="A417" s="27"/>
    </row>
    <row r="418" spans="1:1" x14ac:dyDescent="0.25">
      <c r="A418" s="27"/>
    </row>
    <row r="419" spans="1:1" x14ac:dyDescent="0.25">
      <c r="A419" s="27"/>
    </row>
    <row r="420" spans="1:1" x14ac:dyDescent="0.25">
      <c r="A420" s="27"/>
    </row>
    <row r="421" spans="1:1" x14ac:dyDescent="0.25">
      <c r="A421" s="27"/>
    </row>
    <row r="422" spans="1:1" x14ac:dyDescent="0.25">
      <c r="A422" s="27"/>
    </row>
    <row r="423" spans="1:1" x14ac:dyDescent="0.25">
      <c r="A423" s="27"/>
    </row>
    <row r="424" spans="1:1" x14ac:dyDescent="0.25">
      <c r="A424" s="27"/>
    </row>
    <row r="425" spans="1:1" x14ac:dyDescent="0.25">
      <c r="A425" s="27"/>
    </row>
    <row r="426" spans="1:1" x14ac:dyDescent="0.25">
      <c r="A426" s="27"/>
    </row>
    <row r="427" spans="1:1" x14ac:dyDescent="0.25">
      <c r="A427" s="27"/>
    </row>
    <row r="428" spans="1:1" x14ac:dyDescent="0.25">
      <c r="A428" s="27"/>
    </row>
    <row r="429" spans="1:1" x14ac:dyDescent="0.25">
      <c r="A429" s="27"/>
    </row>
    <row r="430" spans="1:1" x14ac:dyDescent="0.25">
      <c r="A430" s="27"/>
    </row>
    <row r="431" spans="1:1" x14ac:dyDescent="0.25">
      <c r="A431" s="27"/>
    </row>
    <row r="432" spans="1:1" x14ac:dyDescent="0.25">
      <c r="A432" s="27"/>
    </row>
    <row r="433" spans="1:1" x14ac:dyDescent="0.25">
      <c r="A433" s="27"/>
    </row>
    <row r="434" spans="1:1" x14ac:dyDescent="0.25">
      <c r="A434" s="27"/>
    </row>
    <row r="435" spans="1:1" x14ac:dyDescent="0.25">
      <c r="A435" s="27"/>
    </row>
    <row r="436" spans="1:1" x14ac:dyDescent="0.25">
      <c r="A436" s="27"/>
    </row>
    <row r="437" spans="1:1" x14ac:dyDescent="0.25">
      <c r="A437" s="27"/>
    </row>
    <row r="438" spans="1:1" x14ac:dyDescent="0.25">
      <c r="A438" s="27"/>
    </row>
    <row r="439" spans="1:1" x14ac:dyDescent="0.25">
      <c r="A439" s="27"/>
    </row>
    <row r="440" spans="1:1" x14ac:dyDescent="0.25">
      <c r="A440" s="27"/>
    </row>
    <row r="441" spans="1:1" x14ac:dyDescent="0.25">
      <c r="A441" s="27"/>
    </row>
    <row r="442" spans="1:1" x14ac:dyDescent="0.25">
      <c r="A442" s="27"/>
    </row>
    <row r="443" spans="1:1" x14ac:dyDescent="0.25">
      <c r="A443" s="27"/>
    </row>
    <row r="444" spans="1:1" x14ac:dyDescent="0.25">
      <c r="A444" s="27"/>
    </row>
    <row r="445" spans="1:1" x14ac:dyDescent="0.25">
      <c r="A445" s="27"/>
    </row>
    <row r="446" spans="1:1" x14ac:dyDescent="0.25">
      <c r="A446" s="27"/>
    </row>
    <row r="447" spans="1:1" x14ac:dyDescent="0.25">
      <c r="A447" s="27"/>
    </row>
    <row r="448" spans="1:1" x14ac:dyDescent="0.25">
      <c r="A448" s="27"/>
    </row>
    <row r="449" spans="1:1" x14ac:dyDescent="0.25">
      <c r="A449" s="27"/>
    </row>
    <row r="450" spans="1:1" x14ac:dyDescent="0.25">
      <c r="A450" s="27"/>
    </row>
    <row r="451" spans="1:1" x14ac:dyDescent="0.25">
      <c r="A451" s="27"/>
    </row>
    <row r="452" spans="1:1" x14ac:dyDescent="0.25">
      <c r="A452" s="27"/>
    </row>
    <row r="453" spans="1:1" x14ac:dyDescent="0.25">
      <c r="A453" s="27"/>
    </row>
    <row r="454" spans="1:1" x14ac:dyDescent="0.25">
      <c r="A454" s="27"/>
    </row>
    <row r="455" spans="1:1" x14ac:dyDescent="0.25">
      <c r="A455" s="27"/>
    </row>
    <row r="456" spans="1:1" x14ac:dyDescent="0.25">
      <c r="A456" s="27"/>
    </row>
    <row r="457" spans="1:1" x14ac:dyDescent="0.25">
      <c r="A457" s="27"/>
    </row>
    <row r="458" spans="1:1" x14ac:dyDescent="0.25">
      <c r="A458" s="27"/>
    </row>
    <row r="459" spans="1:1" x14ac:dyDescent="0.25">
      <c r="A459" s="27"/>
    </row>
    <row r="460" spans="1:1" x14ac:dyDescent="0.25">
      <c r="A460" s="27"/>
    </row>
    <row r="461" spans="1:1" x14ac:dyDescent="0.25">
      <c r="A461" s="27"/>
    </row>
    <row r="462" spans="1:1" x14ac:dyDescent="0.25">
      <c r="A462" s="27"/>
    </row>
    <row r="463" spans="1:1" x14ac:dyDescent="0.25">
      <c r="A463" s="27"/>
    </row>
    <row r="464" spans="1:1" x14ac:dyDescent="0.25">
      <c r="A464" s="27"/>
    </row>
    <row r="465" spans="1:1" x14ac:dyDescent="0.25">
      <c r="A465" s="27"/>
    </row>
    <row r="466" spans="1:1" x14ac:dyDescent="0.25">
      <c r="A466" s="27"/>
    </row>
    <row r="467" spans="1:1" x14ac:dyDescent="0.25">
      <c r="A467" s="27"/>
    </row>
    <row r="468" spans="1:1" x14ac:dyDescent="0.25">
      <c r="A468" s="27"/>
    </row>
    <row r="469" spans="1:1" x14ac:dyDescent="0.25">
      <c r="A469" s="27"/>
    </row>
    <row r="470" spans="1:1" x14ac:dyDescent="0.25">
      <c r="A470" s="27"/>
    </row>
    <row r="471" spans="1:1" x14ac:dyDescent="0.25">
      <c r="A471" s="27"/>
    </row>
    <row r="472" spans="1:1" x14ac:dyDescent="0.25">
      <c r="A472" s="27"/>
    </row>
    <row r="473" spans="1:1" x14ac:dyDescent="0.25">
      <c r="A473" s="27"/>
    </row>
    <row r="474" spans="1:1" x14ac:dyDescent="0.25">
      <c r="A474" s="27"/>
    </row>
    <row r="475" spans="1:1" x14ac:dyDescent="0.25">
      <c r="A475" s="27"/>
    </row>
    <row r="476" spans="1:1" x14ac:dyDescent="0.25">
      <c r="A476" s="27"/>
    </row>
    <row r="477" spans="1:1" x14ac:dyDescent="0.25">
      <c r="A477" s="27"/>
    </row>
    <row r="478" spans="1:1" x14ac:dyDescent="0.25">
      <c r="A478" s="27"/>
    </row>
    <row r="479" spans="1:1" x14ac:dyDescent="0.25">
      <c r="A479" s="27"/>
    </row>
    <row r="480" spans="1:1" x14ac:dyDescent="0.25">
      <c r="A480" s="27"/>
    </row>
    <row r="481" spans="1:1" x14ac:dyDescent="0.25">
      <c r="A481" s="27"/>
    </row>
    <row r="482" spans="1:1" x14ac:dyDescent="0.25">
      <c r="A482" s="27"/>
    </row>
    <row r="483" spans="1:1" x14ac:dyDescent="0.25">
      <c r="A483" s="27"/>
    </row>
    <row r="484" spans="1:1" x14ac:dyDescent="0.25">
      <c r="A484" s="27"/>
    </row>
    <row r="485" spans="1:1" x14ac:dyDescent="0.25">
      <c r="A485" s="27"/>
    </row>
    <row r="486" spans="1:1" x14ac:dyDescent="0.25">
      <c r="A486" s="27"/>
    </row>
    <row r="487" spans="1:1" x14ac:dyDescent="0.25">
      <c r="A487" s="27"/>
    </row>
    <row r="488" spans="1:1" x14ac:dyDescent="0.25">
      <c r="A488" s="27"/>
    </row>
    <row r="489" spans="1:1" x14ac:dyDescent="0.25">
      <c r="A489" s="27"/>
    </row>
    <row r="490" spans="1:1" x14ac:dyDescent="0.25">
      <c r="A490" s="27"/>
    </row>
    <row r="491" spans="1:1" x14ac:dyDescent="0.25">
      <c r="A491" s="27"/>
    </row>
    <row r="492" spans="1:1" x14ac:dyDescent="0.25">
      <c r="A492" s="27"/>
    </row>
    <row r="493" spans="1:1" x14ac:dyDescent="0.25">
      <c r="A493" s="27"/>
    </row>
    <row r="494" spans="1:1" x14ac:dyDescent="0.25">
      <c r="A494" s="27"/>
    </row>
    <row r="495" spans="1:1" x14ac:dyDescent="0.25">
      <c r="A495" s="27"/>
    </row>
    <row r="496" spans="1:1" x14ac:dyDescent="0.25">
      <c r="A496" s="27"/>
    </row>
    <row r="497" spans="1:1" x14ac:dyDescent="0.25">
      <c r="A497" s="27"/>
    </row>
    <row r="498" spans="1:1" x14ac:dyDescent="0.25">
      <c r="A498" s="27"/>
    </row>
    <row r="499" spans="1:1" x14ac:dyDescent="0.25">
      <c r="A499" s="27"/>
    </row>
    <row r="500" spans="1:1" x14ac:dyDescent="0.25">
      <c r="A500" s="27"/>
    </row>
    <row r="501" spans="1:1" x14ac:dyDescent="0.25">
      <c r="A501" s="27"/>
    </row>
    <row r="502" spans="1:1" x14ac:dyDescent="0.25">
      <c r="A502" s="27"/>
    </row>
    <row r="503" spans="1:1" x14ac:dyDescent="0.25">
      <c r="A503" s="27"/>
    </row>
    <row r="504" spans="1:1" x14ac:dyDescent="0.25">
      <c r="A504" s="27"/>
    </row>
    <row r="505" spans="1:1" x14ac:dyDescent="0.25">
      <c r="A505" s="27"/>
    </row>
    <row r="506" spans="1:1" x14ac:dyDescent="0.25">
      <c r="A506" s="27"/>
    </row>
    <row r="507" spans="1:1" x14ac:dyDescent="0.25">
      <c r="A507" s="27"/>
    </row>
    <row r="508" spans="1:1" x14ac:dyDescent="0.25">
      <c r="A508" s="27"/>
    </row>
    <row r="509" spans="1:1" x14ac:dyDescent="0.25">
      <c r="A509" s="27"/>
    </row>
    <row r="510" spans="1:1" x14ac:dyDescent="0.25">
      <c r="A510" s="27"/>
    </row>
    <row r="511" spans="1:1" x14ac:dyDescent="0.25">
      <c r="A511" s="27"/>
    </row>
    <row r="512" spans="1:1" x14ac:dyDescent="0.25">
      <c r="A512" s="27"/>
    </row>
    <row r="513" spans="1:1" x14ac:dyDescent="0.25">
      <c r="A513" s="27"/>
    </row>
    <row r="514" spans="1:1" x14ac:dyDescent="0.25">
      <c r="A514" s="27"/>
    </row>
    <row r="515" spans="1:1" x14ac:dyDescent="0.25">
      <c r="A515" s="27"/>
    </row>
    <row r="516" spans="1:1" x14ac:dyDescent="0.25">
      <c r="A516" s="27"/>
    </row>
    <row r="517" spans="1:1" x14ac:dyDescent="0.25">
      <c r="A517" s="27"/>
    </row>
    <row r="518" spans="1:1" x14ac:dyDescent="0.25">
      <c r="A518" s="27"/>
    </row>
    <row r="519" spans="1:1" x14ac:dyDescent="0.25">
      <c r="A519" s="27"/>
    </row>
    <row r="520" spans="1:1" x14ac:dyDescent="0.25">
      <c r="A520" s="27"/>
    </row>
    <row r="521" spans="1:1" x14ac:dyDescent="0.25">
      <c r="A521" s="27"/>
    </row>
    <row r="522" spans="1:1" x14ac:dyDescent="0.25">
      <c r="A522" s="27"/>
    </row>
    <row r="523" spans="1:1" x14ac:dyDescent="0.25">
      <c r="A523" s="27"/>
    </row>
    <row r="524" spans="1:1" x14ac:dyDescent="0.25">
      <c r="A524" s="27"/>
    </row>
    <row r="525" spans="1:1" x14ac:dyDescent="0.25">
      <c r="A525" s="27"/>
    </row>
    <row r="526" spans="1:1" x14ac:dyDescent="0.25">
      <c r="A526" s="27"/>
    </row>
    <row r="527" spans="1:1" x14ac:dyDescent="0.25">
      <c r="A527" s="27"/>
    </row>
    <row r="528" spans="1:1" x14ac:dyDescent="0.25">
      <c r="A528" s="27"/>
    </row>
    <row r="529" spans="1:1" x14ac:dyDescent="0.25">
      <c r="A529" s="27"/>
    </row>
    <row r="530" spans="1:1" x14ac:dyDescent="0.25">
      <c r="A530" s="27"/>
    </row>
    <row r="531" spans="1:1" x14ac:dyDescent="0.25">
      <c r="A531" s="27"/>
    </row>
    <row r="532" spans="1:1" x14ac:dyDescent="0.25">
      <c r="A532" s="27"/>
    </row>
    <row r="533" spans="1:1" x14ac:dyDescent="0.25">
      <c r="A533" s="27"/>
    </row>
    <row r="534" spans="1:1" x14ac:dyDescent="0.25">
      <c r="A534" s="27"/>
    </row>
    <row r="535" spans="1:1" x14ac:dyDescent="0.25">
      <c r="A535" s="27"/>
    </row>
    <row r="536" spans="1:1" x14ac:dyDescent="0.25">
      <c r="A536" s="27"/>
    </row>
    <row r="537" spans="1:1" x14ac:dyDescent="0.25">
      <c r="A537" s="27"/>
    </row>
    <row r="538" spans="1:1" x14ac:dyDescent="0.25">
      <c r="A538" s="27"/>
    </row>
    <row r="539" spans="1:1" x14ac:dyDescent="0.25">
      <c r="A539" s="27"/>
    </row>
    <row r="540" spans="1:1" x14ac:dyDescent="0.25">
      <c r="A540" s="27"/>
    </row>
    <row r="541" spans="1:1" x14ac:dyDescent="0.25">
      <c r="A541" s="27"/>
    </row>
    <row r="542" spans="1:1" x14ac:dyDescent="0.25">
      <c r="A542" s="27"/>
    </row>
    <row r="543" spans="1:1" x14ac:dyDescent="0.25">
      <c r="A543" s="27"/>
    </row>
    <row r="544" spans="1:1" x14ac:dyDescent="0.25">
      <c r="A544" s="27"/>
    </row>
    <row r="545" spans="1:1" x14ac:dyDescent="0.25">
      <c r="A545" s="27"/>
    </row>
    <row r="546" spans="1:1" x14ac:dyDescent="0.25">
      <c r="A546" s="27"/>
    </row>
    <row r="547" spans="1:1" x14ac:dyDescent="0.25">
      <c r="A547" s="27"/>
    </row>
    <row r="548" spans="1:1" x14ac:dyDescent="0.25">
      <c r="A548" s="27"/>
    </row>
    <row r="549" spans="1:1" x14ac:dyDescent="0.25">
      <c r="A549" s="27"/>
    </row>
    <row r="550" spans="1:1" x14ac:dyDescent="0.25">
      <c r="A550" s="27"/>
    </row>
    <row r="551" spans="1:1" x14ac:dyDescent="0.25">
      <c r="A551" s="27"/>
    </row>
    <row r="552" spans="1:1" x14ac:dyDescent="0.25">
      <c r="A552" s="27"/>
    </row>
    <row r="553" spans="1:1" x14ac:dyDescent="0.25">
      <c r="A553" s="27"/>
    </row>
    <row r="554" spans="1:1" x14ac:dyDescent="0.25">
      <c r="A554" s="27"/>
    </row>
    <row r="555" spans="1:1" x14ac:dyDescent="0.25">
      <c r="A555" s="27"/>
    </row>
    <row r="556" spans="1:1" x14ac:dyDescent="0.25">
      <c r="A556" s="27"/>
    </row>
    <row r="557" spans="1:1" x14ac:dyDescent="0.25">
      <c r="A557" s="27"/>
    </row>
    <row r="558" spans="1:1" x14ac:dyDescent="0.25">
      <c r="A558" s="27"/>
    </row>
    <row r="559" spans="1:1" x14ac:dyDescent="0.25">
      <c r="A559" s="27"/>
    </row>
    <row r="560" spans="1:1" x14ac:dyDescent="0.25">
      <c r="A560" s="27"/>
    </row>
    <row r="561" spans="1:1" x14ac:dyDescent="0.25">
      <c r="A561" s="27"/>
    </row>
    <row r="562" spans="1:1" x14ac:dyDescent="0.25">
      <c r="A562" s="27"/>
    </row>
    <row r="563" spans="1:1" x14ac:dyDescent="0.25">
      <c r="A563" s="27"/>
    </row>
    <row r="564" spans="1:1" x14ac:dyDescent="0.25">
      <c r="A564" s="27"/>
    </row>
    <row r="565" spans="1:1" x14ac:dyDescent="0.25">
      <c r="A565" s="27"/>
    </row>
    <row r="566" spans="1:1" x14ac:dyDescent="0.25">
      <c r="A566" s="27"/>
    </row>
    <row r="567" spans="1:1" x14ac:dyDescent="0.25">
      <c r="A567" s="27"/>
    </row>
    <row r="568" spans="1:1" x14ac:dyDescent="0.25">
      <c r="A568" s="27"/>
    </row>
    <row r="569" spans="1:1" x14ac:dyDescent="0.25">
      <c r="A569" s="27"/>
    </row>
    <row r="570" spans="1:1" x14ac:dyDescent="0.25">
      <c r="A570" s="27"/>
    </row>
    <row r="571" spans="1:1" x14ac:dyDescent="0.25">
      <c r="A571" s="27"/>
    </row>
    <row r="572" spans="1:1" x14ac:dyDescent="0.25">
      <c r="A572" s="27"/>
    </row>
    <row r="573" spans="1:1" x14ac:dyDescent="0.25">
      <c r="A573" s="27"/>
    </row>
    <row r="574" spans="1:1" x14ac:dyDescent="0.25">
      <c r="A574" s="27"/>
    </row>
    <row r="575" spans="1:1" x14ac:dyDescent="0.25">
      <c r="A575" s="27"/>
    </row>
    <row r="576" spans="1:1" x14ac:dyDescent="0.25">
      <c r="A576" s="27"/>
    </row>
    <row r="577" spans="1:1" x14ac:dyDescent="0.25">
      <c r="A577" s="27"/>
    </row>
    <row r="578" spans="1:1" x14ac:dyDescent="0.25">
      <c r="A578" s="27"/>
    </row>
    <row r="579" spans="1:1" x14ac:dyDescent="0.25">
      <c r="A579" s="27"/>
    </row>
    <row r="580" spans="1:1" x14ac:dyDescent="0.25">
      <c r="A580" s="27"/>
    </row>
    <row r="581" spans="1:1" x14ac:dyDescent="0.25">
      <c r="A581" s="27"/>
    </row>
  </sheetData>
  <sortState ref="A1:D7">
    <sortCondition descending="1" ref="A1:A7"/>
  </sortState>
  <mergeCells count="2">
    <mergeCell ref="D33:D34"/>
    <mergeCell ref="G37:G38"/>
  </mergeCells>
  <pageMargins left="0.7" right="0.7" top="0.75" bottom="0.75" header="0.3" footer="0.3"/>
  <pageSetup paperSize="9" orientation="portrait"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4"/>
  <sheetViews>
    <sheetView workbookViewId="0">
      <pane xSplit="1" ySplit="3" topLeftCell="B4" activePane="bottomRight" state="frozen"/>
      <selection pane="topRight" activeCell="B1" sqref="B1"/>
      <selection pane="bottomLeft" activeCell="A3" sqref="A3"/>
      <selection pane="bottomRight" activeCell="A4" sqref="A4"/>
    </sheetView>
  </sheetViews>
  <sheetFormatPr baseColWidth="10" defaultRowHeight="15" x14ac:dyDescent="0.25"/>
  <cols>
    <col min="1" max="1" width="12.7109375" customWidth="1"/>
    <col min="3" max="3" width="13.85546875" bestFit="1" customWidth="1"/>
    <col min="4" max="4" width="15.42578125" bestFit="1" customWidth="1"/>
    <col min="5" max="5" width="18" bestFit="1" customWidth="1"/>
    <col min="6" max="6" width="30.5703125" customWidth="1"/>
    <col min="7" max="7" width="14.28515625" customWidth="1"/>
    <col min="8" max="8" width="78.85546875" customWidth="1"/>
  </cols>
  <sheetData>
    <row r="1" spans="1:8" hidden="1" x14ac:dyDescent="0.25">
      <c r="A1" t="s">
        <v>419</v>
      </c>
      <c r="B1" t="s">
        <v>498</v>
      </c>
      <c r="C1" t="s">
        <v>499</v>
      </c>
      <c r="D1" t="s">
        <v>500</v>
      </c>
      <c r="E1" t="s">
        <v>501</v>
      </c>
    </row>
    <row r="2" spans="1:8" x14ac:dyDescent="0.25">
      <c r="A2" s="783" t="s">
        <v>1946</v>
      </c>
      <c r="B2" s="783" t="s">
        <v>381</v>
      </c>
      <c r="C2" s="788" t="s">
        <v>391</v>
      </c>
      <c r="D2" s="788"/>
      <c r="E2" s="788"/>
      <c r="F2" s="788" t="s">
        <v>126</v>
      </c>
      <c r="G2" s="783" t="s">
        <v>134</v>
      </c>
      <c r="H2" s="788" t="s">
        <v>12</v>
      </c>
    </row>
    <row r="3" spans="1:8" ht="30" customHeight="1" x14ac:dyDescent="0.25">
      <c r="A3" s="783"/>
      <c r="B3" s="783"/>
      <c r="C3" s="33" t="s">
        <v>382</v>
      </c>
      <c r="D3" s="33" t="s">
        <v>394</v>
      </c>
      <c r="E3" s="33" t="s">
        <v>383</v>
      </c>
      <c r="F3" s="788"/>
      <c r="G3" s="783"/>
      <c r="H3" s="788"/>
    </row>
    <row r="4" spans="1:8" x14ac:dyDescent="0.25">
      <c r="A4" s="40">
        <v>41275</v>
      </c>
      <c r="B4" s="638"/>
      <c r="C4" s="303">
        <v>0.74280000000000002</v>
      </c>
      <c r="D4" s="303">
        <v>3.2000000000000002E-3</v>
      </c>
      <c r="E4" s="303">
        <v>1.2606999999999999</v>
      </c>
      <c r="F4" s="70" t="s">
        <v>698</v>
      </c>
      <c r="G4" s="41">
        <v>41272</v>
      </c>
    </row>
    <row r="5" spans="1:8" x14ac:dyDescent="0.25">
      <c r="A5" s="40">
        <v>40909</v>
      </c>
      <c r="B5" s="544"/>
      <c r="C5" s="29">
        <v>0.68589999999999995</v>
      </c>
      <c r="D5" s="29">
        <v>3.3E-3</v>
      </c>
      <c r="E5" s="29">
        <v>1.2155</v>
      </c>
      <c r="F5" t="s">
        <v>624</v>
      </c>
      <c r="G5" s="13">
        <v>40907</v>
      </c>
    </row>
    <row r="6" spans="1:8" x14ac:dyDescent="0.25">
      <c r="A6" s="40">
        <v>40544</v>
      </c>
      <c r="B6" s="544"/>
      <c r="C6" s="29">
        <v>0.65390000000000004</v>
      </c>
      <c r="D6" s="29">
        <v>3.3E-3</v>
      </c>
      <c r="E6" s="29">
        <v>1.1414</v>
      </c>
      <c r="F6" t="s">
        <v>387</v>
      </c>
      <c r="G6" s="31">
        <v>40548</v>
      </c>
    </row>
    <row r="7" spans="1:8" x14ac:dyDescent="0.25">
      <c r="A7" s="40">
        <v>40179</v>
      </c>
      <c r="B7" s="544"/>
      <c r="C7" s="29">
        <v>0.62139999999999995</v>
      </c>
      <c r="D7" s="29">
        <v>3.3E-3</v>
      </c>
      <c r="E7" s="29">
        <v>1.0863</v>
      </c>
      <c r="F7" t="s">
        <v>385</v>
      </c>
      <c r="G7" s="31">
        <v>40194</v>
      </c>
    </row>
    <row r="8" spans="1:8" x14ac:dyDescent="0.25">
      <c r="A8" s="40">
        <v>40148</v>
      </c>
      <c r="B8" s="544"/>
      <c r="C8" s="29">
        <v>0.40139999999999998</v>
      </c>
      <c r="D8" s="29">
        <v>3.2000000000000002E-3</v>
      </c>
      <c r="E8" s="29">
        <v>1.0839000000000001</v>
      </c>
      <c r="F8" t="s">
        <v>388</v>
      </c>
      <c r="G8" s="31">
        <v>40167</v>
      </c>
    </row>
    <row r="9" spans="1:8" x14ac:dyDescent="0.25">
      <c r="A9" s="40">
        <v>39814</v>
      </c>
      <c r="B9" s="544"/>
      <c r="C9" s="29">
        <v>0.60140000000000005</v>
      </c>
      <c r="D9" s="29">
        <v>3.2000000000000002E-3</v>
      </c>
      <c r="E9" s="29">
        <v>1.0839000000000001</v>
      </c>
      <c r="F9" t="s">
        <v>384</v>
      </c>
      <c r="G9" s="31">
        <v>39813</v>
      </c>
    </row>
    <row r="10" spans="1:8" x14ac:dyDescent="0.25">
      <c r="A10" s="40">
        <v>39448</v>
      </c>
      <c r="B10" s="544"/>
      <c r="C10" s="29">
        <v>0.55710000000000004</v>
      </c>
      <c r="D10" s="29">
        <v>3.0999999999999999E-3</v>
      </c>
      <c r="E10" s="29">
        <v>1.0349999999999999</v>
      </c>
      <c r="F10" t="s">
        <v>386</v>
      </c>
      <c r="G10" s="31">
        <v>39464</v>
      </c>
    </row>
    <row r="11" spans="1:8" x14ac:dyDescent="0.25">
      <c r="A11" s="40">
        <v>39083</v>
      </c>
      <c r="B11" s="544"/>
      <c r="C11" s="29">
        <v>0.50739999999999996</v>
      </c>
      <c r="D11" s="29">
        <v>3.0999999999999999E-3</v>
      </c>
      <c r="E11" s="29">
        <v>1.0105</v>
      </c>
      <c r="F11" t="s">
        <v>389</v>
      </c>
      <c r="G11" s="31">
        <v>39082</v>
      </c>
    </row>
    <row r="12" spans="1:8" ht="17.25" customHeight="1" x14ac:dyDescent="0.25">
      <c r="A12" s="40">
        <v>38718</v>
      </c>
      <c r="B12" s="544"/>
      <c r="C12" s="29">
        <v>0.499</v>
      </c>
      <c r="D12" s="29">
        <v>3.0000000000000001E-3</v>
      </c>
      <c r="E12" s="29">
        <v>1</v>
      </c>
      <c r="F12" s="383" t="s">
        <v>390</v>
      </c>
      <c r="G12" s="31">
        <v>38725</v>
      </c>
      <c r="H12" s="412" t="s">
        <v>1630</v>
      </c>
    </row>
    <row r="13" spans="1:8" x14ac:dyDescent="0.25">
      <c r="A13" s="40">
        <v>38353</v>
      </c>
      <c r="B13" s="29">
        <v>0.59399999999999997</v>
      </c>
      <c r="C13" s="639"/>
      <c r="D13" s="497"/>
      <c r="E13" s="601"/>
    </row>
    <row r="14" spans="1:8" x14ac:dyDescent="0.25">
      <c r="A14" s="40">
        <v>37987</v>
      </c>
      <c r="B14" s="29">
        <v>0.56799999999999995</v>
      </c>
      <c r="C14" s="519"/>
      <c r="D14" s="519"/>
      <c r="E14" s="601"/>
    </row>
    <row r="15" spans="1:8" x14ac:dyDescent="0.25">
      <c r="A15" s="40">
        <v>37622</v>
      </c>
      <c r="B15" s="29">
        <v>0.52700000000000002</v>
      </c>
      <c r="C15" s="519"/>
      <c r="D15" s="519"/>
      <c r="E15" s="601"/>
    </row>
    <row r="16" spans="1:8" x14ac:dyDescent="0.25">
      <c r="A16" s="40">
        <v>37257</v>
      </c>
      <c r="B16" s="29">
        <v>0.52300000000000002</v>
      </c>
      <c r="C16" s="519"/>
      <c r="D16" s="519"/>
      <c r="E16" s="601"/>
    </row>
    <row r="17" spans="1:5" x14ac:dyDescent="0.25">
      <c r="A17" s="40">
        <v>36892</v>
      </c>
      <c r="B17" s="29">
        <v>0.48699999999999999</v>
      </c>
      <c r="C17" s="601"/>
      <c r="D17" s="601"/>
      <c r="E17" s="601"/>
    </row>
    <row r="18" spans="1:5" x14ac:dyDescent="0.25">
      <c r="A18" s="40">
        <v>36526</v>
      </c>
      <c r="B18" s="29">
        <v>0.49199999999999999</v>
      </c>
      <c r="C18" s="601"/>
      <c r="D18" s="601"/>
      <c r="E18" s="601"/>
    </row>
    <row r="19" spans="1:5" x14ac:dyDescent="0.25">
      <c r="A19" s="40">
        <v>36161</v>
      </c>
      <c r="B19" s="29">
        <v>0.48599999999999999</v>
      </c>
      <c r="C19" s="601"/>
      <c r="D19" s="601"/>
      <c r="E19" s="601"/>
    </row>
    <row r="20" spans="1:5" x14ac:dyDescent="0.25">
      <c r="A20" s="40">
        <v>35796</v>
      </c>
      <c r="B20" s="29">
        <v>0.47399999999999998</v>
      </c>
      <c r="C20" s="601"/>
      <c r="D20" s="601"/>
      <c r="E20" s="601"/>
    </row>
    <row r="21" spans="1:5" x14ac:dyDescent="0.25">
      <c r="A21" s="40">
        <v>35431</v>
      </c>
      <c r="B21" s="29">
        <v>0.47399999999999998</v>
      </c>
      <c r="C21" s="601"/>
      <c r="D21" s="601"/>
      <c r="E21" s="601"/>
    </row>
    <row r="22" spans="1:5" x14ac:dyDescent="0.25">
      <c r="A22" s="40">
        <v>35065</v>
      </c>
      <c r="B22" s="29">
        <v>0.46200000000000002</v>
      </c>
      <c r="C22" s="601"/>
      <c r="D22" s="601"/>
      <c r="E22" s="601"/>
    </row>
    <row r="23" spans="1:5" x14ac:dyDescent="0.25">
      <c r="A23" s="40">
        <v>34700</v>
      </c>
      <c r="B23" s="29">
        <v>0.48599999999999999</v>
      </c>
      <c r="C23" s="601"/>
      <c r="D23" s="601"/>
      <c r="E23" s="601"/>
    </row>
    <row r="25" spans="1:5" x14ac:dyDescent="0.25">
      <c r="B25" s="8" t="s">
        <v>117</v>
      </c>
    </row>
    <row r="26" spans="1:5" x14ac:dyDescent="0.25">
      <c r="B26" t="s">
        <v>1635</v>
      </c>
    </row>
    <row r="27" spans="1:5" x14ac:dyDescent="0.25">
      <c r="B27" t="s">
        <v>1636</v>
      </c>
    </row>
    <row r="29" spans="1:5" x14ac:dyDescent="0.25">
      <c r="B29" s="8" t="s">
        <v>549</v>
      </c>
    </row>
    <row r="30" spans="1:5" x14ac:dyDescent="0.25">
      <c r="B30" t="s">
        <v>614</v>
      </c>
    </row>
    <row r="31" spans="1:5" x14ac:dyDescent="0.25">
      <c r="B31" s="70" t="s">
        <v>699</v>
      </c>
    </row>
    <row r="32" spans="1:5" x14ac:dyDescent="0.25">
      <c r="B32" s="8"/>
    </row>
    <row r="33" spans="2:2" x14ac:dyDescent="0.25">
      <c r="B33" s="8" t="s">
        <v>367</v>
      </c>
    </row>
    <row r="34" spans="2:2" x14ac:dyDescent="0.25">
      <c r="B34" t="s">
        <v>625</v>
      </c>
    </row>
  </sheetData>
  <mergeCells count="6">
    <mergeCell ref="H2:H3"/>
    <mergeCell ref="B2:B3"/>
    <mergeCell ref="C2:E2"/>
    <mergeCell ref="G2:G3"/>
    <mergeCell ref="A2:A3"/>
    <mergeCell ref="F2:F3"/>
  </mergeCells>
  <pageMargins left="0.7" right="0.7" top="0.75" bottom="0.75" header="0.3" footer="0.3"/>
  <pageSetup paperSize="9" orientation="portrait"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
  <sheetViews>
    <sheetView workbookViewId="0">
      <pane xSplit="1" ySplit="3" topLeftCell="B4" activePane="bottomRight" state="frozen"/>
      <selection pane="topRight" activeCell="B1" sqref="B1"/>
      <selection pane="bottomLeft" activeCell="A3" sqref="A3"/>
      <selection pane="bottomRight" activeCell="A4" sqref="A4"/>
    </sheetView>
  </sheetViews>
  <sheetFormatPr baseColWidth="10" defaultRowHeight="15" x14ac:dyDescent="0.25"/>
  <cols>
    <col min="4" max="4" width="30.5703125" customWidth="1"/>
    <col min="5" max="5" width="14.85546875" customWidth="1"/>
  </cols>
  <sheetData>
    <row r="1" spans="1:5" hidden="1" x14ac:dyDescent="0.25">
      <c r="A1" t="s">
        <v>419</v>
      </c>
      <c r="B1" t="s">
        <v>503</v>
      </c>
      <c r="C1" t="s">
        <v>504</v>
      </c>
    </row>
    <row r="2" spans="1:5" x14ac:dyDescent="0.25">
      <c r="A2" s="783" t="s">
        <v>1946</v>
      </c>
      <c r="B2" s="791" t="s">
        <v>378</v>
      </c>
      <c r="C2" s="791"/>
      <c r="D2" s="783" t="s">
        <v>126</v>
      </c>
      <c r="E2" s="783" t="s">
        <v>345</v>
      </c>
    </row>
    <row r="3" spans="1:5" ht="30" customHeight="1" x14ac:dyDescent="0.25">
      <c r="A3" s="783"/>
      <c r="B3" s="33" t="s">
        <v>348</v>
      </c>
      <c r="C3" s="32" t="s">
        <v>379</v>
      </c>
      <c r="D3" s="783"/>
      <c r="E3" s="783"/>
    </row>
    <row r="4" spans="1:5" x14ac:dyDescent="0.25">
      <c r="A4" s="40">
        <v>38353</v>
      </c>
      <c r="B4" s="29">
        <v>0.05</v>
      </c>
      <c r="C4" s="29">
        <v>0.05</v>
      </c>
      <c r="D4" s="45" t="s">
        <v>380</v>
      </c>
      <c r="E4" s="41">
        <v>38157</v>
      </c>
    </row>
    <row r="5" spans="1:5" x14ac:dyDescent="0.25">
      <c r="A5" s="34"/>
      <c r="B5" s="29"/>
      <c r="C5" s="29"/>
      <c r="D5" s="23"/>
      <c r="E5" s="11"/>
    </row>
    <row r="6" spans="1:5" x14ac:dyDescent="0.25">
      <c r="A6" s="34"/>
      <c r="B6" s="44" t="s">
        <v>135</v>
      </c>
      <c r="C6" s="29"/>
      <c r="D6" s="23"/>
      <c r="E6" s="11"/>
    </row>
    <row r="7" spans="1:5" x14ac:dyDescent="0.25">
      <c r="A7" s="34"/>
      <c r="B7" s="43" t="s">
        <v>1629</v>
      </c>
      <c r="C7" s="29"/>
      <c r="D7" s="23"/>
      <c r="E7" s="11"/>
    </row>
    <row r="8" spans="1:5" x14ac:dyDescent="0.25">
      <c r="A8" s="34"/>
      <c r="B8" s="43"/>
      <c r="C8" s="29"/>
      <c r="D8" s="23"/>
      <c r="E8" s="11"/>
    </row>
    <row r="9" spans="1:5" x14ac:dyDescent="0.25">
      <c r="A9" s="34"/>
      <c r="B9" s="44" t="s">
        <v>367</v>
      </c>
      <c r="C9" s="29"/>
      <c r="D9" s="23"/>
      <c r="E9" s="11"/>
    </row>
    <row r="10" spans="1:5" x14ac:dyDescent="0.25">
      <c r="A10" s="34"/>
      <c r="B10" s="43" t="s">
        <v>1624</v>
      </c>
      <c r="C10" s="29"/>
      <c r="D10" s="23"/>
      <c r="E10" s="11"/>
    </row>
    <row r="11" spans="1:5" x14ac:dyDescent="0.25">
      <c r="A11" s="35"/>
      <c r="B11" s="228" t="s">
        <v>613</v>
      </c>
      <c r="C11" s="28"/>
      <c r="D11" s="22"/>
      <c r="E11" s="10"/>
    </row>
    <row r="12" spans="1:5" x14ac:dyDescent="0.25">
      <c r="B12" s="42"/>
    </row>
  </sheetData>
  <mergeCells count="4">
    <mergeCell ref="B2:C2"/>
    <mergeCell ref="D2:D3"/>
    <mergeCell ref="E2:E3"/>
    <mergeCell ref="A2:A3"/>
  </mergeCell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7"/>
  <sheetViews>
    <sheetView workbookViewId="0">
      <pane xSplit="1" ySplit="4" topLeftCell="G5" activePane="bottomRight" state="frozen"/>
      <selection pane="topRight" activeCell="B1" sqref="B1"/>
      <selection pane="bottomLeft" activeCell="A3" sqref="A3"/>
      <selection pane="bottomRight" activeCell="L21" sqref="L21"/>
    </sheetView>
  </sheetViews>
  <sheetFormatPr baseColWidth="10" defaultRowHeight="15" x14ac:dyDescent="0.25"/>
  <cols>
    <col min="1" max="1" width="12" customWidth="1"/>
    <col min="5" max="5" width="10.42578125" customWidth="1"/>
    <col min="7" max="7" width="10.28515625" customWidth="1"/>
    <col min="8" max="8" width="38.5703125" customWidth="1"/>
    <col min="9" max="9" width="34" customWidth="1"/>
    <col min="10" max="10" width="31.5703125" customWidth="1"/>
    <col min="11" max="11" width="31.140625" customWidth="1"/>
    <col min="12" max="12" width="14.7109375" customWidth="1"/>
    <col min="13" max="13" width="105" customWidth="1"/>
  </cols>
  <sheetData>
    <row r="1" spans="1:13" hidden="1" x14ac:dyDescent="0.25">
      <c r="A1" t="s">
        <v>419</v>
      </c>
      <c r="B1" s="27" t="s">
        <v>505</v>
      </c>
      <c r="C1" s="27" t="s">
        <v>506</v>
      </c>
      <c r="D1" s="27" t="s">
        <v>507</v>
      </c>
      <c r="E1" s="27" t="s">
        <v>583</v>
      </c>
      <c r="F1" s="27" t="s">
        <v>584</v>
      </c>
      <c r="G1" s="27" t="s">
        <v>585</v>
      </c>
    </row>
    <row r="2" spans="1:13" x14ac:dyDescent="0.25">
      <c r="A2" s="783" t="s">
        <v>1946</v>
      </c>
      <c r="B2" s="791" t="s">
        <v>399</v>
      </c>
      <c r="C2" s="791"/>
      <c r="D2" s="791"/>
      <c r="E2" s="788" t="s">
        <v>400</v>
      </c>
      <c r="F2" s="788" t="s">
        <v>401</v>
      </c>
      <c r="G2" s="788" t="s">
        <v>402</v>
      </c>
      <c r="H2" s="788" t="s">
        <v>126</v>
      </c>
      <c r="I2" s="788"/>
      <c r="J2" s="788"/>
      <c r="K2" s="788"/>
      <c r="L2" s="21"/>
      <c r="M2" s="788" t="s">
        <v>12</v>
      </c>
    </row>
    <row r="3" spans="1:13" ht="30" x14ac:dyDescent="0.25">
      <c r="A3" s="783"/>
      <c r="B3" s="788" t="s">
        <v>1752</v>
      </c>
      <c r="C3" s="788"/>
      <c r="D3" s="46" t="s">
        <v>140</v>
      </c>
      <c r="E3" s="788"/>
      <c r="F3" s="788"/>
      <c r="G3" s="788"/>
      <c r="H3" s="788"/>
      <c r="I3" s="788"/>
      <c r="J3" s="788"/>
      <c r="K3" s="788"/>
      <c r="L3" s="509" t="s">
        <v>134</v>
      </c>
      <c r="M3" s="788"/>
    </row>
    <row r="4" spans="1:13" x14ac:dyDescent="0.25">
      <c r="A4" s="783"/>
      <c r="B4" s="46" t="s">
        <v>395</v>
      </c>
      <c r="C4" s="46" t="s">
        <v>396</v>
      </c>
      <c r="D4" s="46"/>
      <c r="E4" s="46" t="s">
        <v>403</v>
      </c>
      <c r="F4" s="46" t="s">
        <v>404</v>
      </c>
      <c r="G4" s="46" t="s">
        <v>405</v>
      </c>
      <c r="H4" s="46" t="s">
        <v>399</v>
      </c>
      <c r="I4" s="581" t="s">
        <v>400</v>
      </c>
      <c r="J4" s="46" t="s">
        <v>401</v>
      </c>
      <c r="K4" s="46" t="s">
        <v>402</v>
      </c>
      <c r="L4" s="269"/>
      <c r="M4" s="788"/>
    </row>
    <row r="5" spans="1:13" x14ac:dyDescent="0.25">
      <c r="A5" s="40">
        <v>43831</v>
      </c>
      <c r="B5" s="305">
        <v>0.1086</v>
      </c>
      <c r="C5" s="609">
        <v>0.1086</v>
      </c>
      <c r="D5" s="303">
        <v>0.30499999999999999</v>
      </c>
      <c r="E5" s="303">
        <v>4.0000000000000001E-3</v>
      </c>
      <c r="F5" s="610"/>
      <c r="G5" s="379"/>
      <c r="H5" s="315" t="s">
        <v>1613</v>
      </c>
      <c r="I5" s="315" t="s">
        <v>1378</v>
      </c>
      <c r="J5" s="302"/>
      <c r="K5" s="302"/>
      <c r="L5" s="13">
        <v>41639</v>
      </c>
    </row>
    <row r="6" spans="1:13" x14ac:dyDescent="0.25">
      <c r="A6" s="40">
        <v>43466</v>
      </c>
      <c r="B6" s="306">
        <v>0.10589999999999999</v>
      </c>
      <c r="C6" s="319">
        <v>0.10589999999999999</v>
      </c>
      <c r="D6" s="303">
        <v>0.30499999999999999</v>
      </c>
      <c r="E6" s="303">
        <v>4.0000000000000001E-3</v>
      </c>
      <c r="F6" s="610"/>
      <c r="G6" s="379"/>
      <c r="H6" s="315" t="s">
        <v>1613</v>
      </c>
      <c r="I6" s="315" t="s">
        <v>1378</v>
      </c>
      <c r="J6" s="302"/>
      <c r="K6" s="302"/>
      <c r="L6" s="13">
        <v>41639</v>
      </c>
    </row>
    <row r="7" spans="1:13" x14ac:dyDescent="0.25">
      <c r="A7" s="40">
        <v>43101</v>
      </c>
      <c r="B7" s="306">
        <v>0.1032</v>
      </c>
      <c r="C7" s="319">
        <v>0.1032</v>
      </c>
      <c r="D7" s="303">
        <v>0.30499999999999999</v>
      </c>
      <c r="E7" s="303">
        <v>4.0000000000000001E-3</v>
      </c>
      <c r="F7" s="610"/>
      <c r="G7" s="379"/>
      <c r="H7" s="315" t="s">
        <v>1613</v>
      </c>
      <c r="I7" s="315" t="s">
        <v>1378</v>
      </c>
      <c r="J7" s="302"/>
      <c r="K7" s="302"/>
      <c r="L7" s="13">
        <v>41639</v>
      </c>
    </row>
    <row r="8" spans="1:13" x14ac:dyDescent="0.25">
      <c r="A8" s="40">
        <v>42736</v>
      </c>
      <c r="B8" s="320">
        <v>0.10050000000000001</v>
      </c>
      <c r="C8" s="303">
        <v>0.10050000000000001</v>
      </c>
      <c r="D8" s="303">
        <v>0.30499999999999999</v>
      </c>
      <c r="E8" s="303">
        <v>4.0000000000000001E-3</v>
      </c>
      <c r="F8" s="610"/>
      <c r="G8" s="379"/>
      <c r="H8" s="315" t="s">
        <v>1613</v>
      </c>
      <c r="I8" s="315" t="s">
        <v>1378</v>
      </c>
      <c r="J8" s="302"/>
      <c r="K8" s="302"/>
      <c r="L8" s="13">
        <v>41639</v>
      </c>
    </row>
    <row r="9" spans="1:13" x14ac:dyDescent="0.25">
      <c r="A9" s="40">
        <v>42370</v>
      </c>
      <c r="B9" s="303">
        <v>9.7799999999999998E-2</v>
      </c>
      <c r="C9" s="303">
        <v>9.7799999999999998E-2</v>
      </c>
      <c r="D9" s="303">
        <v>0.30499999999999999</v>
      </c>
      <c r="E9" s="303">
        <v>4.0000000000000001E-3</v>
      </c>
      <c r="F9" s="611"/>
      <c r="G9" s="303"/>
      <c r="H9" s="315" t="s">
        <v>1613</v>
      </c>
      <c r="I9" s="315" t="s">
        <v>1378</v>
      </c>
      <c r="J9" s="302"/>
      <c r="K9" s="302"/>
      <c r="L9" s="13">
        <v>41639</v>
      </c>
      <c r="M9" s="319"/>
    </row>
    <row r="10" spans="1:13" x14ac:dyDescent="0.25">
      <c r="A10" s="40">
        <v>42005</v>
      </c>
      <c r="B10" s="303">
        <v>9.4600000000000004E-2</v>
      </c>
      <c r="C10" s="303">
        <v>9.4600000000000004E-2</v>
      </c>
      <c r="D10" s="303">
        <v>0.30449999999999999</v>
      </c>
      <c r="E10" s="303">
        <v>4.0000000000000001E-3</v>
      </c>
      <c r="F10" s="611"/>
      <c r="G10" s="303"/>
      <c r="H10" s="315" t="s">
        <v>1613</v>
      </c>
      <c r="I10" s="315" t="s">
        <v>1378</v>
      </c>
      <c r="J10" s="302"/>
      <c r="K10" s="302"/>
      <c r="L10" s="13">
        <v>41639</v>
      </c>
      <c r="M10" s="319"/>
    </row>
    <row r="11" spans="1:13" x14ac:dyDescent="0.25">
      <c r="A11" s="40">
        <v>41640</v>
      </c>
      <c r="B11" s="303">
        <v>9.1399999999999995E-2</v>
      </c>
      <c r="C11" s="303">
        <v>9.1399999999999995E-2</v>
      </c>
      <c r="D11" s="303">
        <v>0.30399999999999999</v>
      </c>
      <c r="E11" s="303">
        <v>4.0000000000000001E-3</v>
      </c>
      <c r="F11" s="611"/>
      <c r="G11" s="28">
        <v>0.01</v>
      </c>
      <c r="H11" s="315" t="s">
        <v>1613</v>
      </c>
      <c r="I11" s="315" t="s">
        <v>1378</v>
      </c>
      <c r="J11" s="302"/>
      <c r="K11" s="302"/>
      <c r="L11" s="13">
        <v>41639</v>
      </c>
      <c r="M11" s="319"/>
    </row>
    <row r="12" spans="1:13" x14ac:dyDescent="0.25">
      <c r="A12" s="40">
        <v>41275</v>
      </c>
      <c r="B12" s="77">
        <v>8.7599999999999997E-2</v>
      </c>
      <c r="C12" s="320">
        <v>8.7599999999999997E-2</v>
      </c>
      <c r="D12" s="29">
        <v>0.28849999999999998</v>
      </c>
      <c r="E12" s="303">
        <v>4.0000000000000001E-3</v>
      </c>
      <c r="F12" s="611"/>
      <c r="G12" s="28">
        <v>0.01</v>
      </c>
      <c r="H12" s="315" t="s">
        <v>1378</v>
      </c>
      <c r="I12" s="315" t="s">
        <v>704</v>
      </c>
      <c r="J12" s="10"/>
      <c r="K12" s="302" t="s">
        <v>1963</v>
      </c>
      <c r="L12" s="13">
        <v>41273</v>
      </c>
      <c r="M12" s="320"/>
    </row>
    <row r="13" spans="1:13" x14ac:dyDescent="0.25">
      <c r="A13" s="40">
        <v>41214</v>
      </c>
      <c r="B13" s="77">
        <v>8.4900000000000003E-2</v>
      </c>
      <c r="C13" s="380">
        <v>8.4900000000000003E-2</v>
      </c>
      <c r="D13" s="380">
        <v>0.27400000000000002</v>
      </c>
      <c r="E13" s="28">
        <v>5.0000000000000001E-3</v>
      </c>
      <c r="F13" s="612"/>
      <c r="G13" s="28">
        <v>0.01</v>
      </c>
      <c r="H13" s="315" t="s">
        <v>1378</v>
      </c>
      <c r="I13" s="315"/>
      <c r="L13" s="13">
        <v>41273</v>
      </c>
      <c r="M13" s="608" t="s">
        <v>1612</v>
      </c>
    </row>
    <row r="14" spans="1:13" x14ac:dyDescent="0.25">
      <c r="A14" s="40">
        <v>40909</v>
      </c>
      <c r="B14" s="304">
        <v>8.3900000000000002E-2</v>
      </c>
      <c r="C14" s="29">
        <v>8.3900000000000002E-2</v>
      </c>
      <c r="D14" s="29">
        <v>0.27300000000000002</v>
      </c>
      <c r="E14" s="28">
        <v>5.0000000000000001E-3</v>
      </c>
      <c r="F14" s="612"/>
      <c r="G14" s="28">
        <v>0.01</v>
      </c>
      <c r="H14" s="315" t="s">
        <v>1378</v>
      </c>
      <c r="I14" s="315"/>
      <c r="J14" s="5"/>
      <c r="K14" s="38"/>
      <c r="L14" s="13">
        <v>41273</v>
      </c>
      <c r="M14" s="303"/>
    </row>
    <row r="15" spans="1:13" x14ac:dyDescent="0.25">
      <c r="A15" s="40">
        <v>40595</v>
      </c>
      <c r="B15" s="29">
        <v>8.1199999999999994E-2</v>
      </c>
      <c r="C15" s="29">
        <v>8.1199999999999994E-2</v>
      </c>
      <c r="D15" s="29">
        <v>0.27300000000000002</v>
      </c>
      <c r="E15" s="28">
        <v>5.0000000000000001E-3</v>
      </c>
      <c r="F15" s="612"/>
      <c r="G15" s="28">
        <v>0.01</v>
      </c>
      <c r="H15" s="45" t="s">
        <v>701</v>
      </c>
      <c r="I15" s="45"/>
      <c r="J15" s="38"/>
      <c r="K15" s="38"/>
      <c r="L15" s="302" t="s">
        <v>702</v>
      </c>
      <c r="M15" s="303"/>
    </row>
    <row r="16" spans="1:13" x14ac:dyDescent="0.25">
      <c r="A16" s="24">
        <v>40544</v>
      </c>
      <c r="B16" s="29">
        <v>8.1199999999999994E-2</v>
      </c>
      <c r="C16" s="29">
        <v>7.85E-2</v>
      </c>
      <c r="D16" s="29">
        <v>0.27300000000000002</v>
      </c>
      <c r="E16" s="28">
        <v>5.0000000000000001E-3</v>
      </c>
      <c r="F16" s="612"/>
      <c r="G16" s="28">
        <v>0.01</v>
      </c>
      <c r="H16" t="s">
        <v>397</v>
      </c>
      <c r="L16" s="13">
        <v>40543</v>
      </c>
      <c r="M16" s="77"/>
    </row>
    <row r="17" spans="1:13" x14ac:dyDescent="0.25">
      <c r="A17" s="68">
        <v>38353</v>
      </c>
      <c r="B17" s="28">
        <v>7.85E-2</v>
      </c>
      <c r="C17" s="28">
        <v>7.85E-2</v>
      </c>
      <c r="D17" s="28">
        <v>0.27300000000000002</v>
      </c>
      <c r="E17" s="28">
        <v>5.0000000000000001E-3</v>
      </c>
      <c r="F17" s="28">
        <v>5.0000000000000001E-3</v>
      </c>
      <c r="G17" s="28">
        <v>0.01</v>
      </c>
      <c r="H17" t="s">
        <v>626</v>
      </c>
      <c r="L17" s="13">
        <v>37639</v>
      </c>
      <c r="M17" s="77"/>
    </row>
    <row r="18" spans="1:13" x14ac:dyDescent="0.25">
      <c r="A18" s="68">
        <v>37987</v>
      </c>
      <c r="B18" s="28">
        <v>7.85E-2</v>
      </c>
      <c r="C18" s="28">
        <v>7.85E-2</v>
      </c>
      <c r="D18" s="28">
        <v>0.26900000000000002</v>
      </c>
      <c r="E18" s="28">
        <v>5.0000000000000001E-3</v>
      </c>
      <c r="F18" s="28">
        <v>5.0000000000000001E-3</v>
      </c>
      <c r="G18" s="28">
        <v>0.01</v>
      </c>
      <c r="H18" t="s">
        <v>626</v>
      </c>
      <c r="L18" s="13">
        <v>37639</v>
      </c>
      <c r="M18" s="304"/>
    </row>
    <row r="19" spans="1:13" x14ac:dyDescent="0.25">
      <c r="A19" s="68">
        <v>37622</v>
      </c>
      <c r="B19" s="28">
        <v>7.85E-2</v>
      </c>
      <c r="C19" s="28">
        <v>7.85E-2</v>
      </c>
      <c r="D19" s="28">
        <v>0.26500000000000001</v>
      </c>
      <c r="E19" s="28">
        <v>5.0000000000000001E-3</v>
      </c>
      <c r="F19" s="28">
        <v>5.0000000000000001E-3</v>
      </c>
      <c r="G19" s="28">
        <v>0.01</v>
      </c>
      <c r="H19" t="s">
        <v>626</v>
      </c>
      <c r="L19" s="13">
        <v>37639</v>
      </c>
    </row>
    <row r="20" spans="1:13" x14ac:dyDescent="0.25">
      <c r="A20" s="68">
        <v>37257</v>
      </c>
      <c r="B20" s="28">
        <v>7.85E-2</v>
      </c>
      <c r="C20" s="28">
        <v>7.85E-2</v>
      </c>
      <c r="D20" s="28">
        <v>0.26100000000000001</v>
      </c>
      <c r="E20" s="28">
        <v>5.0000000000000001E-3</v>
      </c>
      <c r="F20" s="28">
        <v>5.0000000000000001E-3</v>
      </c>
      <c r="G20" s="28">
        <v>0.01</v>
      </c>
      <c r="J20" s="739" t="s">
        <v>1714</v>
      </c>
      <c r="K20" t="s">
        <v>1620</v>
      </c>
      <c r="L20" s="13">
        <v>37297</v>
      </c>
    </row>
    <row r="21" spans="1:13" x14ac:dyDescent="0.25">
      <c r="A21" s="68">
        <v>36892</v>
      </c>
      <c r="B21" s="28">
        <v>7.85E-2</v>
      </c>
      <c r="C21" s="28">
        <v>7.85E-2</v>
      </c>
      <c r="D21" s="28">
        <v>0.26100000000000001</v>
      </c>
      <c r="E21" s="28">
        <v>5.0000000000000001E-3</v>
      </c>
      <c r="F21" s="28">
        <v>2E-3</v>
      </c>
      <c r="G21" s="28">
        <v>8.0000000000000002E-3</v>
      </c>
      <c r="H21" s="739" t="s">
        <v>1714</v>
      </c>
    </row>
    <row r="22" spans="1:13" x14ac:dyDescent="0.25">
      <c r="A22" s="68">
        <v>36526</v>
      </c>
      <c r="B22" s="28">
        <v>7.85E-2</v>
      </c>
      <c r="C22" s="28">
        <v>7.85E-2</v>
      </c>
      <c r="D22" s="28">
        <v>0.25600000000000001</v>
      </c>
      <c r="E22" s="28">
        <v>5.0000000000000001E-3</v>
      </c>
      <c r="F22" s="28">
        <v>2E-3</v>
      </c>
      <c r="G22" s="28">
        <v>8.0000000000000002E-3</v>
      </c>
      <c r="H22" s="739" t="s">
        <v>1714</v>
      </c>
      <c r="K22" t="s">
        <v>408</v>
      </c>
    </row>
    <row r="23" spans="1:13" x14ac:dyDescent="0.25">
      <c r="A23" s="68">
        <v>36161</v>
      </c>
      <c r="B23" s="28">
        <v>7.85E-2</v>
      </c>
      <c r="C23" s="28">
        <v>7.85E-2</v>
      </c>
      <c r="D23" s="28">
        <v>0.251</v>
      </c>
      <c r="E23" s="28">
        <v>5.0000000000000001E-3</v>
      </c>
      <c r="F23" s="28">
        <v>2E-3</v>
      </c>
      <c r="G23" s="28">
        <v>6.7000000000000002E-3</v>
      </c>
      <c r="K23" t="s">
        <v>406</v>
      </c>
    </row>
    <row r="24" spans="1:13" x14ac:dyDescent="0.25">
      <c r="A24" s="68">
        <v>34700</v>
      </c>
      <c r="B24" s="28">
        <v>7.85E-2</v>
      </c>
      <c r="C24" s="28">
        <v>7.85E-2</v>
      </c>
      <c r="D24" s="28">
        <v>0.251</v>
      </c>
      <c r="E24" s="28">
        <v>5.0000000000000001E-3</v>
      </c>
      <c r="F24" s="28">
        <v>2E-3</v>
      </c>
      <c r="G24" s="28">
        <v>4.4999999999999997E-3</v>
      </c>
      <c r="H24" s="739" t="s">
        <v>1714</v>
      </c>
      <c r="K24" t="s">
        <v>407</v>
      </c>
    </row>
    <row r="25" spans="1:13" x14ac:dyDescent="0.25">
      <c r="A25" s="68">
        <v>33270</v>
      </c>
      <c r="B25" s="28">
        <v>7.85E-2</v>
      </c>
      <c r="C25" s="28">
        <v>7.85E-2</v>
      </c>
      <c r="D25" s="28">
        <v>0.21299999999999999</v>
      </c>
      <c r="E25" s="28">
        <v>5.0000000000000001E-3</v>
      </c>
      <c r="F25" s="28">
        <v>2E-3</v>
      </c>
      <c r="G25" s="523"/>
      <c r="H25" t="s">
        <v>398</v>
      </c>
      <c r="K25" s="601"/>
    </row>
    <row r="26" spans="1:13" x14ac:dyDescent="0.25">
      <c r="A26" s="68">
        <v>32509</v>
      </c>
      <c r="B26" s="28">
        <v>8.8999999999999996E-2</v>
      </c>
      <c r="C26" s="28">
        <v>8.8999999999999996E-2</v>
      </c>
      <c r="D26" s="28">
        <v>0.19700000000000001</v>
      </c>
      <c r="E26" s="28">
        <v>5.0000000000000001E-3</v>
      </c>
      <c r="F26" s="28">
        <v>2E-3</v>
      </c>
      <c r="G26" s="523"/>
      <c r="H26" t="s">
        <v>674</v>
      </c>
      <c r="K26" s="601"/>
    </row>
    <row r="27" spans="1:13" x14ac:dyDescent="0.25">
      <c r="A27" s="68">
        <v>32143</v>
      </c>
      <c r="B27" s="28">
        <v>7.9000000000000001E-2</v>
      </c>
      <c r="C27" s="28">
        <v>7.9000000000000001E-2</v>
      </c>
      <c r="D27" s="28">
        <v>0.182</v>
      </c>
      <c r="E27" s="28">
        <v>5.0000000000000001E-3</v>
      </c>
      <c r="F27" s="28">
        <v>2E-3</v>
      </c>
      <c r="G27" s="523"/>
      <c r="H27" s="30"/>
      <c r="I27" s="30"/>
      <c r="K27" s="643"/>
    </row>
    <row r="28" spans="1:13" x14ac:dyDescent="0.25">
      <c r="A28" s="68">
        <v>31959</v>
      </c>
      <c r="B28" s="28">
        <v>7.9000000000000001E-2</v>
      </c>
      <c r="C28" s="28">
        <v>7.9000000000000001E-2</v>
      </c>
      <c r="D28" s="28">
        <v>0.152</v>
      </c>
      <c r="E28" s="28">
        <v>5.0000000000000001E-3</v>
      </c>
      <c r="F28" s="28">
        <v>2E-3</v>
      </c>
      <c r="G28" s="523"/>
      <c r="H28" s="30"/>
      <c r="I28" s="30"/>
      <c r="J28" s="30"/>
      <c r="K28" s="643"/>
    </row>
    <row r="29" spans="1:13" x14ac:dyDescent="0.25">
      <c r="A29" s="68">
        <v>31778</v>
      </c>
      <c r="B29" s="28">
        <v>7.6999999999999999E-2</v>
      </c>
      <c r="C29" s="28">
        <v>7.6999999999999999E-2</v>
      </c>
      <c r="D29" s="28">
        <v>0.152</v>
      </c>
      <c r="E29" s="28">
        <v>5.0000000000000001E-3</v>
      </c>
      <c r="F29" s="28">
        <v>2E-3</v>
      </c>
      <c r="G29" s="523"/>
      <c r="H29" s="23" t="s">
        <v>412</v>
      </c>
      <c r="I29" s="30"/>
      <c r="J29" s="37">
        <v>31970</v>
      </c>
      <c r="K29" s="643"/>
    </row>
    <row r="30" spans="1:13" x14ac:dyDescent="0.25">
      <c r="A30" s="68">
        <v>31625</v>
      </c>
      <c r="B30" s="28">
        <v>7.6999999999999999E-2</v>
      </c>
      <c r="C30" s="28">
        <v>7.6999999999999999E-2</v>
      </c>
      <c r="D30" s="28">
        <v>0.10199999999999999</v>
      </c>
      <c r="E30" s="28">
        <v>5.0000000000000001E-3</v>
      </c>
      <c r="F30" s="28">
        <v>2E-3</v>
      </c>
      <c r="G30" s="523"/>
      <c r="H30" s="23" t="s">
        <v>340</v>
      </c>
      <c r="I30" s="30"/>
      <c r="J30" s="37">
        <v>31643</v>
      </c>
      <c r="K30" s="643"/>
    </row>
    <row r="31" spans="1:13" x14ac:dyDescent="0.25">
      <c r="A31" s="68">
        <v>30682</v>
      </c>
      <c r="B31" s="28">
        <v>7.0000000000000007E-2</v>
      </c>
      <c r="C31" s="28">
        <v>7.0000000000000007E-2</v>
      </c>
      <c r="D31" s="28">
        <v>0.10199999999999999</v>
      </c>
      <c r="E31" s="28">
        <v>5.0000000000000001E-3</v>
      </c>
      <c r="F31" s="28">
        <v>2E-3</v>
      </c>
      <c r="G31" s="523"/>
      <c r="H31" s="23" t="s">
        <v>1628</v>
      </c>
      <c r="I31" s="30"/>
      <c r="J31" s="37">
        <v>30680</v>
      </c>
      <c r="K31" s="643"/>
    </row>
    <row r="32" spans="1:13" x14ac:dyDescent="0.25">
      <c r="A32" s="68">
        <v>30341</v>
      </c>
      <c r="B32" s="28">
        <v>0.06</v>
      </c>
      <c r="C32" s="28">
        <v>0.06</v>
      </c>
      <c r="D32" s="28">
        <v>0.107</v>
      </c>
      <c r="E32" s="28">
        <v>5.0000000000000001E-3</v>
      </c>
      <c r="F32" s="523"/>
      <c r="G32" s="523"/>
      <c r="H32" s="739" t="s">
        <v>1714</v>
      </c>
      <c r="I32" s="30"/>
      <c r="J32" s="612"/>
      <c r="K32" s="612"/>
    </row>
    <row r="33" spans="1:16" x14ac:dyDescent="0.25">
      <c r="A33" s="68">
        <v>30042</v>
      </c>
      <c r="B33" s="28">
        <v>0.06</v>
      </c>
      <c r="C33" s="28">
        <v>0.06</v>
      </c>
      <c r="D33" s="28">
        <v>0.125</v>
      </c>
      <c r="E33" s="28">
        <v>5.0000000000000001E-3</v>
      </c>
      <c r="F33" s="523"/>
      <c r="G33" s="523"/>
      <c r="H33" s="739" t="s">
        <v>1714</v>
      </c>
      <c r="I33" s="30"/>
      <c r="J33" s="612"/>
      <c r="K33" s="612"/>
    </row>
    <row r="34" spans="1:16" x14ac:dyDescent="0.25">
      <c r="A34" s="68">
        <v>29952</v>
      </c>
      <c r="B34" s="28">
        <v>0.06</v>
      </c>
      <c r="C34" s="28">
        <v>0.06</v>
      </c>
      <c r="D34" s="28">
        <v>0.13</v>
      </c>
      <c r="E34" s="28">
        <v>5.0000000000000001E-3</v>
      </c>
      <c r="F34" s="523"/>
      <c r="G34" s="523"/>
      <c r="H34" s="30"/>
      <c r="I34" s="739" t="s">
        <v>1714</v>
      </c>
      <c r="J34" s="612"/>
      <c r="K34" s="612"/>
    </row>
    <row r="35" spans="1:16" x14ac:dyDescent="0.25">
      <c r="A35" s="68">
        <v>29587</v>
      </c>
      <c r="B35" s="28">
        <v>0.06</v>
      </c>
      <c r="C35" s="28">
        <v>0.06</v>
      </c>
      <c r="D35" s="28">
        <v>0.13</v>
      </c>
      <c r="E35" s="28">
        <v>4.0000000000000001E-3</v>
      </c>
      <c r="F35" s="523"/>
      <c r="G35" s="523"/>
      <c r="H35" s="739" t="s">
        <v>1714</v>
      </c>
      <c r="I35" s="30"/>
      <c r="J35" s="642"/>
      <c r="K35" s="642"/>
      <c r="L35" s="527"/>
      <c r="M35" s="527"/>
      <c r="N35" s="527"/>
      <c r="O35" s="528"/>
      <c r="P35" s="529"/>
    </row>
    <row r="36" spans="1:16" x14ac:dyDescent="0.25">
      <c r="A36" s="68">
        <v>29403</v>
      </c>
      <c r="B36" s="28">
        <v>0.06</v>
      </c>
      <c r="C36" s="28">
        <v>0.06</v>
      </c>
      <c r="D36" s="28">
        <v>0.06</v>
      </c>
      <c r="E36" s="28">
        <v>4.0000000000000001E-3</v>
      </c>
      <c r="F36" s="523"/>
      <c r="G36" s="523"/>
      <c r="H36" s="739" t="s">
        <v>1714</v>
      </c>
      <c r="I36" s="739" t="s">
        <v>1714</v>
      </c>
      <c r="J36" s="642"/>
      <c r="K36" s="642"/>
      <c r="L36" s="527"/>
      <c r="M36" s="527"/>
      <c r="N36" s="527"/>
      <c r="O36" s="528"/>
      <c r="P36" s="528"/>
    </row>
    <row r="37" spans="1:16" x14ac:dyDescent="0.25">
      <c r="A37" s="68">
        <v>28126</v>
      </c>
      <c r="B37" s="28">
        <v>0.06</v>
      </c>
      <c r="C37" s="28">
        <v>0.06</v>
      </c>
      <c r="D37" s="28">
        <v>0.18</v>
      </c>
      <c r="E37" s="28">
        <v>2E-3</v>
      </c>
      <c r="F37" s="523"/>
      <c r="G37" s="523"/>
      <c r="H37" s="739" t="s">
        <v>1714</v>
      </c>
      <c r="I37" s="30"/>
      <c r="J37" s="642"/>
      <c r="K37" s="642"/>
      <c r="L37" s="527"/>
      <c r="M37" s="527"/>
      <c r="N37" s="527"/>
      <c r="O37" s="528"/>
      <c r="P37" s="528"/>
    </row>
    <row r="38" spans="1:16" x14ac:dyDescent="0.25">
      <c r="A38" s="68">
        <v>27030</v>
      </c>
      <c r="B38" s="28">
        <v>0.06</v>
      </c>
      <c r="C38" s="28">
        <v>0.06</v>
      </c>
      <c r="D38" s="28">
        <v>0.19600000000000001</v>
      </c>
      <c r="E38" s="28">
        <v>2E-3</v>
      </c>
      <c r="F38" s="523"/>
      <c r="G38" s="523"/>
      <c r="H38" s="739" t="s">
        <v>1714</v>
      </c>
      <c r="I38" s="30"/>
      <c r="J38" s="642"/>
      <c r="K38" s="642"/>
      <c r="L38" s="527"/>
      <c r="M38" s="527"/>
      <c r="N38" s="527"/>
      <c r="O38" s="528"/>
      <c r="P38" s="528"/>
    </row>
    <row r="39" spans="1:16" x14ac:dyDescent="0.25">
      <c r="A39" s="68">
        <v>26573</v>
      </c>
      <c r="B39" s="28">
        <v>0.06</v>
      </c>
      <c r="C39" s="28">
        <v>0.06</v>
      </c>
      <c r="D39" s="28">
        <v>0.182</v>
      </c>
      <c r="E39" s="28">
        <v>2E-3</v>
      </c>
      <c r="F39" s="523"/>
      <c r="G39" s="523"/>
      <c r="H39" s="739"/>
      <c r="I39" s="30"/>
      <c r="J39" s="612"/>
      <c r="K39" s="601"/>
    </row>
    <row r="40" spans="1:16" x14ac:dyDescent="0.25">
      <c r="A40" s="68">
        <v>25781</v>
      </c>
      <c r="B40" s="28">
        <v>0.06</v>
      </c>
      <c r="C40" s="28">
        <v>0.06</v>
      </c>
      <c r="D40" s="28">
        <v>0.182</v>
      </c>
      <c r="E40" s="28">
        <v>3.0000000000000001E-3</v>
      </c>
      <c r="F40" s="523"/>
      <c r="G40" s="523"/>
      <c r="H40" s="739" t="s">
        <v>1714</v>
      </c>
      <c r="I40" s="30"/>
      <c r="J40" s="612"/>
      <c r="K40" s="601"/>
    </row>
    <row r="41" spans="1:16" x14ac:dyDescent="0.25">
      <c r="A41" s="68">
        <v>24593</v>
      </c>
      <c r="B41" s="28">
        <v>0.06</v>
      </c>
      <c r="C41" s="28">
        <v>0.06</v>
      </c>
      <c r="D41" s="28">
        <v>0.18</v>
      </c>
      <c r="E41" s="28">
        <v>3.0000000000000001E-3</v>
      </c>
      <c r="F41" s="523"/>
      <c r="G41" s="523"/>
      <c r="H41" s="739"/>
      <c r="I41" s="30"/>
      <c r="J41" s="612"/>
      <c r="K41" s="601"/>
    </row>
    <row r="42" spans="1:16" x14ac:dyDescent="0.25">
      <c r="A42" s="68">
        <v>23559</v>
      </c>
      <c r="B42" s="28">
        <v>0.06</v>
      </c>
      <c r="C42" s="28">
        <v>0.06</v>
      </c>
      <c r="D42" s="28">
        <v>0.18</v>
      </c>
      <c r="E42" s="28">
        <v>6.0000000000000001E-3</v>
      </c>
      <c r="F42" s="523"/>
      <c r="G42" s="523"/>
      <c r="H42" s="739"/>
      <c r="I42" s="30"/>
      <c r="J42" s="612"/>
      <c r="K42" s="601"/>
    </row>
    <row r="43" spans="1:16" x14ac:dyDescent="0.25">
      <c r="A43" s="68">
        <v>22647</v>
      </c>
      <c r="B43" s="28">
        <v>0.06</v>
      </c>
      <c r="C43" s="28">
        <v>0.06</v>
      </c>
      <c r="D43" s="28">
        <v>0.18</v>
      </c>
      <c r="E43" s="523"/>
      <c r="F43" s="523"/>
      <c r="G43" s="523"/>
      <c r="H43" s="739" t="s">
        <v>1714</v>
      </c>
      <c r="I43" s="612"/>
      <c r="J43" s="601"/>
      <c r="K43" s="601"/>
    </row>
    <row r="44" spans="1:16" x14ac:dyDescent="0.25">
      <c r="A44" s="68">
        <v>22282</v>
      </c>
      <c r="B44" s="28">
        <v>0.06</v>
      </c>
      <c r="C44" s="28">
        <v>0.06</v>
      </c>
      <c r="D44" s="28">
        <v>0.2</v>
      </c>
      <c r="E44" s="523"/>
      <c r="F44" s="523"/>
      <c r="G44" s="523"/>
      <c r="H44" s="739" t="s">
        <v>1714</v>
      </c>
      <c r="I44" s="612"/>
      <c r="J44" s="601"/>
      <c r="K44" s="601"/>
    </row>
    <row r="45" spans="1:16" x14ac:dyDescent="0.25">
      <c r="A45" s="68">
        <v>20180</v>
      </c>
      <c r="B45" s="28">
        <v>0.06</v>
      </c>
      <c r="C45" s="28">
        <v>0.06</v>
      </c>
      <c r="D45" s="28">
        <v>0.18</v>
      </c>
      <c r="E45" s="523"/>
      <c r="F45" s="523"/>
      <c r="G45" s="523"/>
      <c r="H45" s="739" t="s">
        <v>1714</v>
      </c>
      <c r="I45" s="612"/>
      <c r="J45" s="601"/>
      <c r="K45" s="601"/>
    </row>
    <row r="46" spans="1:16" x14ac:dyDescent="0.25">
      <c r="A46" s="68">
        <v>19815</v>
      </c>
      <c r="B46" s="28">
        <v>0.06</v>
      </c>
      <c r="C46" s="28">
        <v>0.06</v>
      </c>
      <c r="D46" s="28">
        <v>0.21</v>
      </c>
      <c r="E46" s="523"/>
      <c r="F46" s="523"/>
      <c r="G46" s="523"/>
      <c r="H46" s="739" t="s">
        <v>1714</v>
      </c>
      <c r="I46" s="612"/>
      <c r="J46" s="601"/>
      <c r="K46" s="601"/>
    </row>
    <row r="47" spans="1:16" x14ac:dyDescent="0.25">
      <c r="A47" s="68">
        <v>18629</v>
      </c>
      <c r="B47" s="28">
        <v>0.06</v>
      </c>
      <c r="C47" s="28">
        <v>0.06</v>
      </c>
      <c r="D47" s="28">
        <v>0.18</v>
      </c>
      <c r="E47" s="523"/>
      <c r="F47" s="523"/>
      <c r="G47" s="523"/>
      <c r="H47" s="739" t="s">
        <v>1714</v>
      </c>
      <c r="I47" s="612"/>
      <c r="J47" s="601"/>
      <c r="K47" s="601"/>
    </row>
    <row r="48" spans="1:16" x14ac:dyDescent="0.25">
      <c r="A48" s="68">
        <v>17429</v>
      </c>
      <c r="B48" s="28">
        <v>0.06</v>
      </c>
      <c r="C48" s="28">
        <v>0.06</v>
      </c>
      <c r="D48" s="28">
        <v>0.12</v>
      </c>
      <c r="E48" s="523"/>
      <c r="F48" s="523"/>
      <c r="G48" s="523"/>
      <c r="H48" s="30" t="s">
        <v>1627</v>
      </c>
      <c r="I48" s="30"/>
      <c r="L48" s="13">
        <v>16575</v>
      </c>
    </row>
    <row r="49" spans="2:7" x14ac:dyDescent="0.25">
      <c r="B49" s="488"/>
      <c r="C49" s="488"/>
      <c r="D49" s="488"/>
      <c r="E49" s="488"/>
      <c r="F49" s="409"/>
      <c r="G49" s="409"/>
    </row>
    <row r="50" spans="2:7" x14ac:dyDescent="0.25">
      <c r="B50" s="8" t="s">
        <v>117</v>
      </c>
      <c r="C50" s="18"/>
      <c r="D50" s="18"/>
      <c r="E50" s="30"/>
      <c r="F50" s="30"/>
      <c r="G50" s="30"/>
    </row>
    <row r="51" spans="2:7" x14ac:dyDescent="0.25">
      <c r="B51" s="70" t="s">
        <v>1711</v>
      </c>
      <c r="C51" s="18"/>
      <c r="D51" s="18"/>
      <c r="E51" s="30"/>
      <c r="F51" s="30"/>
      <c r="G51" s="30"/>
    </row>
    <row r="52" spans="2:7" x14ac:dyDescent="0.25">
      <c r="B52" s="70" t="s">
        <v>1640</v>
      </c>
      <c r="C52" s="18"/>
      <c r="D52" s="18"/>
      <c r="E52" s="30"/>
      <c r="F52" s="30"/>
      <c r="G52" s="30"/>
    </row>
    <row r="53" spans="2:7" x14ac:dyDescent="0.25">
      <c r="B53" s="8"/>
      <c r="C53" s="18"/>
      <c r="D53" s="18"/>
      <c r="E53" s="30"/>
      <c r="F53" s="30"/>
      <c r="G53" s="30"/>
    </row>
    <row r="54" spans="2:7" x14ac:dyDescent="0.25">
      <c r="B54" s="69" t="s">
        <v>1712</v>
      </c>
      <c r="C54" s="18"/>
      <c r="D54" s="18"/>
      <c r="E54" s="30"/>
      <c r="F54" s="30"/>
      <c r="G54" s="30"/>
    </row>
    <row r="55" spans="2:7" x14ac:dyDescent="0.25">
      <c r="B55" t="s">
        <v>1616</v>
      </c>
      <c r="C55" s="18"/>
      <c r="D55" s="18"/>
      <c r="E55" s="30"/>
      <c r="F55" s="30"/>
      <c r="G55" s="30"/>
    </row>
    <row r="56" spans="2:7" x14ac:dyDescent="0.25">
      <c r="B56" t="s">
        <v>1615</v>
      </c>
      <c r="C56" s="18"/>
      <c r="D56" s="18"/>
      <c r="E56" s="30"/>
      <c r="F56" s="30"/>
      <c r="G56" s="30"/>
    </row>
    <row r="57" spans="2:7" x14ac:dyDescent="0.25">
      <c r="B57" t="s">
        <v>1614</v>
      </c>
      <c r="C57" s="18"/>
      <c r="D57" s="18"/>
      <c r="E57" s="30"/>
      <c r="F57" s="30"/>
      <c r="G57" s="30"/>
    </row>
    <row r="58" spans="2:7" x14ac:dyDescent="0.25">
      <c r="B58" t="s">
        <v>1617</v>
      </c>
      <c r="C58" s="18"/>
      <c r="D58" s="18"/>
      <c r="E58" s="30"/>
      <c r="F58" s="30"/>
    </row>
    <row r="59" spans="2:7" x14ac:dyDescent="0.25">
      <c r="B59" t="s">
        <v>1619</v>
      </c>
      <c r="C59" s="18"/>
      <c r="D59" s="18"/>
      <c r="E59" s="30"/>
      <c r="F59" s="30"/>
    </row>
    <row r="60" spans="2:7" x14ac:dyDescent="0.25">
      <c r="B60" t="s">
        <v>1618</v>
      </c>
      <c r="C60" s="18"/>
      <c r="D60" s="18"/>
      <c r="E60" s="30"/>
      <c r="F60" s="30"/>
    </row>
    <row r="61" spans="2:7" x14ac:dyDescent="0.25">
      <c r="C61" s="18"/>
      <c r="D61" s="18"/>
      <c r="E61" s="30"/>
      <c r="F61" s="30"/>
    </row>
    <row r="62" spans="2:7" x14ac:dyDescent="0.25">
      <c r="B62" t="s">
        <v>1713</v>
      </c>
      <c r="C62" s="18"/>
      <c r="D62" s="18"/>
      <c r="E62" s="30"/>
      <c r="F62" s="30"/>
    </row>
    <row r="63" spans="2:7" x14ac:dyDescent="0.25">
      <c r="C63" s="18"/>
      <c r="D63" s="18"/>
      <c r="E63" s="30"/>
      <c r="F63" s="30"/>
    </row>
    <row r="64" spans="2:7" x14ac:dyDescent="0.25">
      <c r="B64" s="8" t="s">
        <v>136</v>
      </c>
      <c r="C64" s="18"/>
      <c r="D64" s="18"/>
      <c r="E64" s="30"/>
      <c r="F64" s="30"/>
    </row>
    <row r="65" spans="2:2" x14ac:dyDescent="0.25">
      <c r="B65" t="s">
        <v>1626</v>
      </c>
    </row>
    <row r="66" spans="2:2" x14ac:dyDescent="0.25">
      <c r="B66" t="s">
        <v>703</v>
      </c>
    </row>
    <row r="67" spans="2:2" x14ac:dyDescent="0.25">
      <c r="B67" s="321"/>
    </row>
  </sheetData>
  <sortState ref="D16:J48">
    <sortCondition descending="1" ref="D16:D48"/>
  </sortState>
  <mergeCells count="8">
    <mergeCell ref="A2:A4"/>
    <mergeCell ref="B3:C3"/>
    <mergeCell ref="B2:D2"/>
    <mergeCell ref="H2:K3"/>
    <mergeCell ref="M2:M4"/>
    <mergeCell ref="E2:E3"/>
    <mergeCell ref="F2:F3"/>
    <mergeCell ref="G2:G3"/>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2"/>
  <sheetViews>
    <sheetView workbookViewId="0">
      <pane xSplit="1" ySplit="2" topLeftCell="C69" activePane="bottomRight" state="frozen"/>
      <selection pane="topRight" activeCell="B1" sqref="B1"/>
      <selection pane="bottomLeft" activeCell="A3" sqref="A3"/>
      <selection pane="bottomRight" activeCell="F88" sqref="F88"/>
    </sheetView>
  </sheetViews>
  <sheetFormatPr baseColWidth="10" defaultColWidth="11.42578125" defaultRowHeight="12.75" customHeight="1" x14ac:dyDescent="0.25"/>
  <cols>
    <col min="1" max="1" width="13.28515625" style="3" customWidth="1"/>
    <col min="2" max="2" width="17.5703125" style="3" customWidth="1"/>
    <col min="3" max="3" width="16.140625" style="3" customWidth="1"/>
    <col min="4" max="4" width="39.7109375" style="3" customWidth="1"/>
    <col min="5" max="5" width="13.28515625" style="3" customWidth="1"/>
    <col min="6" max="6" width="122.5703125" style="3" customWidth="1"/>
    <col min="7" max="16384" width="11.42578125" style="3"/>
  </cols>
  <sheetData>
    <row r="1" spans="1:6" ht="15" hidden="1" x14ac:dyDescent="0.25">
      <c r="A1" s="136" t="s">
        <v>419</v>
      </c>
      <c r="B1" s="136" t="s">
        <v>417</v>
      </c>
      <c r="C1" s="136" t="s">
        <v>418</v>
      </c>
      <c r="D1" s="122"/>
      <c r="E1" s="122"/>
      <c r="F1" s="48"/>
    </row>
    <row r="2" spans="1:6" ht="45" x14ac:dyDescent="0.25">
      <c r="A2" s="47" t="s">
        <v>1946</v>
      </c>
      <c r="B2" s="47" t="s">
        <v>115</v>
      </c>
      <c r="C2" s="47" t="s">
        <v>116</v>
      </c>
      <c r="D2" s="47" t="s">
        <v>126</v>
      </c>
      <c r="E2" s="47" t="s">
        <v>69</v>
      </c>
      <c r="F2" s="48" t="s">
        <v>12</v>
      </c>
    </row>
    <row r="3" spans="1:6" ht="15" x14ac:dyDescent="0.25">
      <c r="A3" s="517">
        <v>41640</v>
      </c>
      <c r="B3" s="295">
        <v>3129</v>
      </c>
      <c r="C3" s="50">
        <f>B3*12</f>
        <v>37548</v>
      </c>
      <c r="D3" s="97" t="s">
        <v>1113</v>
      </c>
      <c r="E3" s="52">
        <v>41597</v>
      </c>
      <c r="F3" s="445"/>
    </row>
    <row r="4" spans="1:6" ht="15" x14ac:dyDescent="0.25">
      <c r="A4" s="517">
        <v>41275</v>
      </c>
      <c r="B4" s="295">
        <v>3086</v>
      </c>
      <c r="C4" s="50">
        <f>B4*12</f>
        <v>37032</v>
      </c>
      <c r="D4" s="97" t="s">
        <v>1114</v>
      </c>
      <c r="E4" s="52">
        <v>41264</v>
      </c>
      <c r="F4" s="445"/>
    </row>
    <row r="5" spans="1:6" ht="15" x14ac:dyDescent="0.25">
      <c r="A5" s="24">
        <v>40909</v>
      </c>
      <c r="B5" s="49">
        <v>3031</v>
      </c>
      <c r="C5" s="50">
        <f>B5*12</f>
        <v>36372</v>
      </c>
      <c r="D5" s="97" t="s">
        <v>416</v>
      </c>
      <c r="E5" s="52">
        <v>40908</v>
      </c>
      <c r="F5" s="290"/>
    </row>
    <row r="6" spans="1:6" ht="15" x14ac:dyDescent="0.25">
      <c r="A6" s="24">
        <v>40544</v>
      </c>
      <c r="B6" s="49">
        <v>2946</v>
      </c>
      <c r="C6" s="50">
        <f>B6*12</f>
        <v>35352</v>
      </c>
      <c r="D6" s="51" t="s">
        <v>89</v>
      </c>
      <c r="E6" s="52">
        <v>40510</v>
      </c>
      <c r="F6" s="53"/>
    </row>
    <row r="7" spans="1:6" ht="15" x14ac:dyDescent="0.25">
      <c r="A7" s="24">
        <v>40179</v>
      </c>
      <c r="B7" s="49">
        <v>2885</v>
      </c>
      <c r="C7" s="50">
        <f t="shared" ref="C7:C56" si="0">B7*12</f>
        <v>34620</v>
      </c>
      <c r="D7" s="51" t="s">
        <v>90</v>
      </c>
      <c r="E7" s="52">
        <v>40143</v>
      </c>
      <c r="F7" s="53"/>
    </row>
    <row r="8" spans="1:6" ht="15" x14ac:dyDescent="0.25">
      <c r="A8" s="24">
        <v>39814</v>
      </c>
      <c r="B8" s="49">
        <v>2859</v>
      </c>
      <c r="C8" s="50">
        <f t="shared" si="0"/>
        <v>34308</v>
      </c>
      <c r="D8" s="51" t="s">
        <v>91</v>
      </c>
      <c r="E8" s="52">
        <v>39806</v>
      </c>
      <c r="F8" s="53"/>
    </row>
    <row r="9" spans="1:6" ht="15" x14ac:dyDescent="0.25">
      <c r="A9" s="24">
        <v>39448</v>
      </c>
      <c r="B9" s="49">
        <v>2773</v>
      </c>
      <c r="C9" s="50">
        <f t="shared" si="0"/>
        <v>33276</v>
      </c>
      <c r="D9" s="51" t="s">
        <v>70</v>
      </c>
      <c r="E9" s="52">
        <v>39396</v>
      </c>
      <c r="F9" s="53"/>
    </row>
    <row r="10" spans="1:6" ht="15" x14ac:dyDescent="0.25">
      <c r="A10" s="24">
        <v>39083</v>
      </c>
      <c r="B10" s="49">
        <v>2682</v>
      </c>
      <c r="C10" s="50">
        <f t="shared" si="0"/>
        <v>32184</v>
      </c>
      <c r="D10" s="51" t="s">
        <v>71</v>
      </c>
      <c r="E10" s="52">
        <v>39049</v>
      </c>
      <c r="F10" s="53"/>
    </row>
    <row r="11" spans="1:6" ht="15" x14ac:dyDescent="0.25">
      <c r="A11" s="24">
        <v>38718</v>
      </c>
      <c r="B11" s="49">
        <v>2589</v>
      </c>
      <c r="C11" s="50">
        <f t="shared" si="0"/>
        <v>31068</v>
      </c>
      <c r="D11" s="51" t="s">
        <v>72</v>
      </c>
      <c r="E11" s="52">
        <v>38695</v>
      </c>
      <c r="F11" s="53"/>
    </row>
    <row r="12" spans="1:6" ht="15" x14ac:dyDescent="0.25">
      <c r="A12" s="24">
        <v>38353</v>
      </c>
      <c r="B12" s="49">
        <v>2516</v>
      </c>
      <c r="C12" s="50">
        <f t="shared" si="0"/>
        <v>30192</v>
      </c>
      <c r="D12" s="51" t="s">
        <v>73</v>
      </c>
      <c r="E12" s="52">
        <v>38319</v>
      </c>
      <c r="F12" s="54"/>
    </row>
    <row r="13" spans="1:6" ht="15" x14ac:dyDescent="0.25">
      <c r="A13" s="24">
        <v>37987</v>
      </c>
      <c r="B13" s="49">
        <v>2476</v>
      </c>
      <c r="C13" s="50">
        <f t="shared" si="0"/>
        <v>29712</v>
      </c>
      <c r="D13" s="51" t="s">
        <v>74</v>
      </c>
      <c r="E13" s="52">
        <v>37961</v>
      </c>
      <c r="F13" s="53"/>
    </row>
    <row r="14" spans="1:6" ht="15" x14ac:dyDescent="0.25">
      <c r="A14" s="24">
        <v>37622</v>
      </c>
      <c r="B14" s="49">
        <v>2432</v>
      </c>
      <c r="C14" s="50">
        <f t="shared" si="0"/>
        <v>29184</v>
      </c>
      <c r="D14" s="51" t="s">
        <v>75</v>
      </c>
      <c r="E14" s="52">
        <v>37583</v>
      </c>
      <c r="F14" s="53"/>
    </row>
    <row r="15" spans="1:6" ht="15" x14ac:dyDescent="0.25">
      <c r="A15" s="24">
        <v>37257</v>
      </c>
      <c r="B15" s="49">
        <v>2352</v>
      </c>
      <c r="C15" s="50">
        <f t="shared" si="0"/>
        <v>28224</v>
      </c>
      <c r="D15" s="51" t="s">
        <v>76</v>
      </c>
      <c r="E15" s="52">
        <v>37212</v>
      </c>
      <c r="F15" s="53"/>
    </row>
    <row r="16" spans="1:6" ht="15" x14ac:dyDescent="0.25">
      <c r="A16" s="24">
        <v>36892</v>
      </c>
      <c r="B16" s="55">
        <v>14950</v>
      </c>
      <c r="C16" s="55">
        <f t="shared" si="0"/>
        <v>179400</v>
      </c>
      <c r="D16" s="56" t="s">
        <v>77</v>
      </c>
      <c r="E16" s="57">
        <v>36889</v>
      </c>
      <c r="F16" s="58"/>
    </row>
    <row r="17" spans="1:6" ht="15" x14ac:dyDescent="0.25">
      <c r="A17" s="24">
        <v>36526</v>
      </c>
      <c r="B17" s="55">
        <v>14700</v>
      </c>
      <c r="C17" s="55">
        <f t="shared" si="0"/>
        <v>176400</v>
      </c>
      <c r="D17" s="59" t="s">
        <v>78</v>
      </c>
      <c r="E17" s="60">
        <v>36504</v>
      </c>
      <c r="F17" s="58"/>
    </row>
    <row r="18" spans="1:6" ht="15" x14ac:dyDescent="0.25">
      <c r="A18" s="24">
        <v>36161</v>
      </c>
      <c r="B18" s="55">
        <v>14470</v>
      </c>
      <c r="C18" s="55">
        <f t="shared" si="0"/>
        <v>173640</v>
      </c>
      <c r="D18" s="59" t="s">
        <v>79</v>
      </c>
      <c r="E18" s="60">
        <v>36159</v>
      </c>
      <c r="F18" s="58"/>
    </row>
    <row r="19" spans="1:6" ht="15" x14ac:dyDescent="0.25">
      <c r="A19" s="24">
        <v>35796</v>
      </c>
      <c r="B19" s="55">
        <v>14090</v>
      </c>
      <c r="C19" s="55">
        <f t="shared" si="0"/>
        <v>169080</v>
      </c>
      <c r="D19" s="59" t="s">
        <v>80</v>
      </c>
      <c r="E19" s="60">
        <v>35794</v>
      </c>
      <c r="F19" s="58"/>
    </row>
    <row r="20" spans="1:6" ht="15" x14ac:dyDescent="0.25">
      <c r="A20" s="24">
        <v>35431</v>
      </c>
      <c r="B20" s="55">
        <v>13720</v>
      </c>
      <c r="C20" s="55">
        <f t="shared" si="0"/>
        <v>164640</v>
      </c>
      <c r="D20" s="59" t="s">
        <v>81</v>
      </c>
      <c r="E20" s="60">
        <v>35428</v>
      </c>
      <c r="F20" s="58" t="s">
        <v>51</v>
      </c>
    </row>
    <row r="21" spans="1:6" ht="15" x14ac:dyDescent="0.25">
      <c r="A21" s="24">
        <v>35247</v>
      </c>
      <c r="B21" s="55">
        <v>13540</v>
      </c>
      <c r="C21" s="55">
        <v>161220</v>
      </c>
      <c r="D21" s="59" t="s">
        <v>82</v>
      </c>
      <c r="E21" s="60">
        <v>35064</v>
      </c>
      <c r="F21" s="58" t="s">
        <v>1354</v>
      </c>
    </row>
    <row r="22" spans="1:6" ht="15" x14ac:dyDescent="0.25">
      <c r="A22" s="24">
        <v>35065</v>
      </c>
      <c r="B22" s="55">
        <v>13330</v>
      </c>
      <c r="C22" s="55">
        <v>161220</v>
      </c>
      <c r="D22" s="59" t="s">
        <v>82</v>
      </c>
      <c r="E22" s="60">
        <v>35064</v>
      </c>
      <c r="F22" s="58"/>
    </row>
    <row r="23" spans="1:6" ht="15" x14ac:dyDescent="0.25">
      <c r="A23" s="24">
        <v>34881</v>
      </c>
      <c r="B23" s="55">
        <v>13060</v>
      </c>
      <c r="C23" s="55">
        <v>155940</v>
      </c>
      <c r="D23" s="59" t="s">
        <v>1352</v>
      </c>
      <c r="E23" s="60">
        <v>34697</v>
      </c>
      <c r="F23" s="58"/>
    </row>
    <row r="24" spans="1:6" ht="15" x14ac:dyDescent="0.25">
      <c r="A24" s="24">
        <v>34700</v>
      </c>
      <c r="B24" s="55">
        <v>12930</v>
      </c>
      <c r="C24" s="55">
        <v>155940</v>
      </c>
      <c r="D24" s="59" t="s">
        <v>1352</v>
      </c>
      <c r="E24" s="60">
        <v>34697</v>
      </c>
      <c r="F24" s="58"/>
    </row>
    <row r="25" spans="1:6" ht="15" x14ac:dyDescent="0.25">
      <c r="A25" s="24">
        <v>34516</v>
      </c>
      <c r="B25" s="55">
        <v>12840</v>
      </c>
      <c r="C25" s="55">
        <v>153120</v>
      </c>
      <c r="D25" s="59" t="s">
        <v>83</v>
      </c>
      <c r="E25" s="60">
        <v>34320</v>
      </c>
      <c r="F25" s="58"/>
    </row>
    <row r="26" spans="1:6" ht="15" x14ac:dyDescent="0.25">
      <c r="A26" s="24">
        <v>34335</v>
      </c>
      <c r="B26" s="55">
        <v>12680</v>
      </c>
      <c r="C26" s="55">
        <v>153120</v>
      </c>
      <c r="D26" s="59" t="s">
        <v>83</v>
      </c>
      <c r="E26" s="60">
        <v>34320</v>
      </c>
      <c r="F26" s="58"/>
    </row>
    <row r="27" spans="1:6" ht="15" x14ac:dyDescent="0.25">
      <c r="A27" s="24">
        <v>34151</v>
      </c>
      <c r="B27" s="55">
        <v>12610</v>
      </c>
      <c r="C27" s="55">
        <v>149820</v>
      </c>
      <c r="D27" s="59" t="s">
        <v>84</v>
      </c>
      <c r="E27" s="60">
        <v>33968</v>
      </c>
      <c r="F27" s="58"/>
    </row>
    <row r="28" spans="1:6" ht="15" x14ac:dyDescent="0.25">
      <c r="A28" s="24">
        <v>33970</v>
      </c>
      <c r="B28" s="55">
        <v>12360</v>
      </c>
      <c r="C28" s="55">
        <v>149820</v>
      </c>
      <c r="D28" s="59" t="s">
        <v>84</v>
      </c>
      <c r="E28" s="60">
        <v>33968</v>
      </c>
      <c r="F28" s="58"/>
    </row>
    <row r="29" spans="1:6" ht="15" x14ac:dyDescent="0.25">
      <c r="A29" s="24">
        <v>33786</v>
      </c>
      <c r="B29" s="55">
        <v>12150</v>
      </c>
      <c r="C29" s="55">
        <v>144120</v>
      </c>
      <c r="D29" s="59" t="s">
        <v>85</v>
      </c>
      <c r="E29" s="60">
        <v>33603</v>
      </c>
      <c r="F29" s="58"/>
    </row>
    <row r="30" spans="1:6" ht="15" x14ac:dyDescent="0.25">
      <c r="A30" s="24">
        <v>33604</v>
      </c>
      <c r="B30" s="55">
        <v>11870</v>
      </c>
      <c r="C30" s="55">
        <v>144120</v>
      </c>
      <c r="D30" s="59" t="s">
        <v>85</v>
      </c>
      <c r="E30" s="60">
        <v>33603</v>
      </c>
      <c r="F30" s="58"/>
    </row>
    <row r="31" spans="1:6" ht="15" x14ac:dyDescent="0.25">
      <c r="A31" s="24">
        <v>33420</v>
      </c>
      <c r="B31" s="55">
        <v>11620</v>
      </c>
      <c r="C31" s="55">
        <v>137760</v>
      </c>
      <c r="D31" s="59" t="s">
        <v>86</v>
      </c>
      <c r="E31" s="60">
        <v>33239</v>
      </c>
      <c r="F31" s="58"/>
    </row>
    <row r="32" spans="1:6" ht="15" x14ac:dyDescent="0.25">
      <c r="A32" s="24">
        <v>33239</v>
      </c>
      <c r="B32" s="55">
        <v>11340</v>
      </c>
      <c r="C32" s="55">
        <v>137760</v>
      </c>
      <c r="D32" s="59" t="s">
        <v>86</v>
      </c>
      <c r="E32" s="60">
        <v>33239</v>
      </c>
      <c r="F32" s="58"/>
    </row>
    <row r="33" spans="1:6" ht="15" x14ac:dyDescent="0.25">
      <c r="A33" s="24">
        <v>33055</v>
      </c>
      <c r="B33" s="55">
        <v>11040</v>
      </c>
      <c r="C33" s="55">
        <v>131040</v>
      </c>
      <c r="D33" s="59" t="s">
        <v>87</v>
      </c>
      <c r="E33" s="60">
        <v>36163</v>
      </c>
      <c r="F33" s="58"/>
    </row>
    <row r="34" spans="1:6" ht="15" x14ac:dyDescent="0.25">
      <c r="A34" s="24">
        <v>32874</v>
      </c>
      <c r="B34" s="55">
        <v>10800</v>
      </c>
      <c r="C34" s="55">
        <v>131040</v>
      </c>
      <c r="D34" s="59" t="s">
        <v>87</v>
      </c>
      <c r="E34" s="60">
        <v>32876</v>
      </c>
      <c r="F34" s="58"/>
    </row>
    <row r="35" spans="1:6" ht="15" x14ac:dyDescent="0.25">
      <c r="A35" s="24">
        <v>32690</v>
      </c>
      <c r="B35" s="55">
        <v>10540</v>
      </c>
      <c r="C35" s="55">
        <v>125280</v>
      </c>
      <c r="D35" s="59" t="s">
        <v>93</v>
      </c>
      <c r="E35" s="60">
        <v>32690</v>
      </c>
      <c r="F35" s="58"/>
    </row>
    <row r="36" spans="1:6" ht="15" x14ac:dyDescent="0.25">
      <c r="A36" s="24">
        <v>32509</v>
      </c>
      <c r="B36" s="55">
        <v>10340</v>
      </c>
      <c r="C36" s="55">
        <v>125280</v>
      </c>
      <c r="D36" s="59" t="s">
        <v>94</v>
      </c>
      <c r="E36" s="60">
        <v>32508</v>
      </c>
      <c r="F36" s="58"/>
    </row>
    <row r="37" spans="1:6" ht="15" x14ac:dyDescent="0.25">
      <c r="A37" s="24">
        <v>32325</v>
      </c>
      <c r="B37" s="55">
        <v>10110</v>
      </c>
      <c r="C37" s="55">
        <v>120360</v>
      </c>
      <c r="D37" s="59" t="s">
        <v>95</v>
      </c>
      <c r="E37" s="60">
        <v>32141</v>
      </c>
      <c r="F37" s="58"/>
    </row>
    <row r="38" spans="1:6" ht="15" x14ac:dyDescent="0.25">
      <c r="A38" s="24">
        <v>32143</v>
      </c>
      <c r="B38" s="55">
        <v>9950</v>
      </c>
      <c r="C38" s="55">
        <v>120360</v>
      </c>
      <c r="D38" s="59" t="s">
        <v>96</v>
      </c>
      <c r="E38" s="60">
        <v>32141</v>
      </c>
      <c r="F38" s="58"/>
    </row>
    <row r="39" spans="1:6" ht="15" x14ac:dyDescent="0.25">
      <c r="A39" s="24">
        <v>31959</v>
      </c>
      <c r="B39" s="55">
        <v>9840</v>
      </c>
      <c r="C39" s="55">
        <v>116820</v>
      </c>
      <c r="D39" s="59" t="s">
        <v>97</v>
      </c>
      <c r="E39" s="60">
        <v>31778</v>
      </c>
      <c r="F39" s="58"/>
    </row>
    <row r="40" spans="1:6" ht="15" x14ac:dyDescent="0.25">
      <c r="A40" s="24">
        <v>31778</v>
      </c>
      <c r="B40" s="55">
        <v>9630</v>
      </c>
      <c r="C40" s="55">
        <v>116820</v>
      </c>
      <c r="D40" s="59" t="s">
        <v>98</v>
      </c>
      <c r="E40" s="60">
        <v>31778</v>
      </c>
      <c r="F40" s="58"/>
    </row>
    <row r="41" spans="1:6" ht="15" x14ac:dyDescent="0.25">
      <c r="A41" s="24">
        <v>31594</v>
      </c>
      <c r="B41" s="55">
        <v>9480</v>
      </c>
      <c r="C41" s="55">
        <v>112200</v>
      </c>
      <c r="D41" s="59" t="s">
        <v>99</v>
      </c>
      <c r="E41" s="60">
        <v>31413</v>
      </c>
      <c r="F41" s="58"/>
    </row>
    <row r="42" spans="1:6" ht="15" x14ac:dyDescent="0.25">
      <c r="A42" s="24">
        <v>31413</v>
      </c>
      <c r="B42" s="55">
        <v>9220</v>
      </c>
      <c r="C42" s="55">
        <v>112200</v>
      </c>
      <c r="D42" s="59" t="s">
        <v>100</v>
      </c>
      <c r="E42" s="60">
        <v>31413</v>
      </c>
      <c r="F42" s="58"/>
    </row>
    <row r="43" spans="1:6" ht="15" x14ac:dyDescent="0.25">
      <c r="A43" s="24">
        <v>31229</v>
      </c>
      <c r="B43" s="55">
        <v>9060</v>
      </c>
      <c r="C43" s="55">
        <v>106740</v>
      </c>
      <c r="D43" s="59" t="s">
        <v>101</v>
      </c>
      <c r="E43" s="60">
        <v>31045</v>
      </c>
      <c r="F43" s="58"/>
    </row>
    <row r="44" spans="1:6" ht="15" x14ac:dyDescent="0.25">
      <c r="A44" s="24">
        <v>31048</v>
      </c>
      <c r="B44" s="55">
        <v>8730</v>
      </c>
      <c r="C44" s="55">
        <v>106740</v>
      </c>
      <c r="D44" s="59" t="s">
        <v>102</v>
      </c>
      <c r="E44" s="60">
        <v>31045</v>
      </c>
      <c r="F44" s="58"/>
    </row>
    <row r="45" spans="1:6" ht="15" x14ac:dyDescent="0.25">
      <c r="A45" s="24">
        <v>30864</v>
      </c>
      <c r="B45" s="55">
        <v>8490</v>
      </c>
      <c r="C45" s="55">
        <v>99600</v>
      </c>
      <c r="D45" s="59" t="s">
        <v>103</v>
      </c>
      <c r="E45" s="60">
        <v>30863</v>
      </c>
      <c r="F45" s="58"/>
    </row>
    <row r="46" spans="1:6" ht="15" x14ac:dyDescent="0.25">
      <c r="A46" s="24">
        <v>30682</v>
      </c>
      <c r="B46" s="55">
        <v>8110</v>
      </c>
      <c r="C46" s="55">
        <v>99600</v>
      </c>
      <c r="D46" s="59" t="s">
        <v>104</v>
      </c>
      <c r="E46" s="60">
        <v>30681</v>
      </c>
      <c r="F46" s="58"/>
    </row>
    <row r="47" spans="1:6" ht="15" x14ac:dyDescent="0.25">
      <c r="A47" s="24">
        <v>30498</v>
      </c>
      <c r="B47" s="55">
        <v>7870</v>
      </c>
      <c r="C47" s="55">
        <v>91680</v>
      </c>
      <c r="D47" s="59" t="s">
        <v>105</v>
      </c>
      <c r="E47" s="60">
        <v>30496</v>
      </c>
      <c r="F47" s="58"/>
    </row>
    <row r="48" spans="1:6" ht="15" x14ac:dyDescent="0.25">
      <c r="A48" s="24">
        <v>30317</v>
      </c>
      <c r="B48" s="55">
        <v>7410</v>
      </c>
      <c r="C48" s="55">
        <v>91680</v>
      </c>
      <c r="D48" s="59" t="s">
        <v>106</v>
      </c>
      <c r="E48" s="60">
        <v>30314</v>
      </c>
      <c r="F48" s="58"/>
    </row>
    <row r="49" spans="1:6" ht="15" x14ac:dyDescent="0.25">
      <c r="A49" s="24">
        <v>30133</v>
      </c>
      <c r="B49" s="55">
        <v>7080</v>
      </c>
      <c r="C49" s="55">
        <v>82020</v>
      </c>
      <c r="D49" s="59" t="s">
        <v>107</v>
      </c>
      <c r="E49" s="60">
        <v>30132</v>
      </c>
      <c r="F49" s="58"/>
    </row>
    <row r="50" spans="1:6" ht="15" x14ac:dyDescent="0.25">
      <c r="A50" s="24">
        <v>29952</v>
      </c>
      <c r="B50" s="55">
        <v>6590</v>
      </c>
      <c r="C50" s="55">
        <v>82020</v>
      </c>
      <c r="D50" s="59" t="s">
        <v>108</v>
      </c>
      <c r="E50" s="60">
        <v>29951</v>
      </c>
      <c r="F50" s="58" t="s">
        <v>1202</v>
      </c>
    </row>
    <row r="51" spans="1:6" ht="15" x14ac:dyDescent="0.25">
      <c r="A51" s="24">
        <v>29587</v>
      </c>
      <c r="B51" s="55">
        <v>5730</v>
      </c>
      <c r="C51" s="55">
        <f t="shared" si="0"/>
        <v>68760</v>
      </c>
      <c r="D51" s="59" t="s">
        <v>109</v>
      </c>
      <c r="E51" s="60">
        <v>29583</v>
      </c>
      <c r="F51" s="58"/>
    </row>
    <row r="52" spans="1:6" ht="15" x14ac:dyDescent="0.25">
      <c r="A52" s="24">
        <v>29221</v>
      </c>
      <c r="B52" s="55">
        <v>5010</v>
      </c>
      <c r="C52" s="55">
        <f t="shared" si="0"/>
        <v>60120</v>
      </c>
      <c r="D52" s="59" t="s">
        <v>110</v>
      </c>
      <c r="E52" s="60">
        <v>29218</v>
      </c>
      <c r="F52" s="58"/>
    </row>
    <row r="53" spans="1:6" ht="15" x14ac:dyDescent="0.25">
      <c r="A53" s="24">
        <v>28856</v>
      </c>
      <c r="B53" s="55">
        <v>4470</v>
      </c>
      <c r="C53" s="55">
        <f t="shared" si="0"/>
        <v>53640</v>
      </c>
      <c r="D53" s="59" t="s">
        <v>111</v>
      </c>
      <c r="E53" s="60">
        <v>28852</v>
      </c>
      <c r="F53" s="58"/>
    </row>
    <row r="54" spans="1:6" ht="15" x14ac:dyDescent="0.25">
      <c r="A54" s="24">
        <v>28491</v>
      </c>
      <c r="B54" s="55">
        <v>4000</v>
      </c>
      <c r="C54" s="55">
        <f t="shared" si="0"/>
        <v>48000</v>
      </c>
      <c r="D54" s="59" t="s">
        <v>112</v>
      </c>
      <c r="E54" s="60">
        <v>28487</v>
      </c>
      <c r="F54" s="58"/>
    </row>
    <row r="55" spans="1:6" ht="15" x14ac:dyDescent="0.25">
      <c r="A55" s="24">
        <v>28126</v>
      </c>
      <c r="B55" s="55">
        <v>3610</v>
      </c>
      <c r="C55" s="55">
        <f t="shared" si="0"/>
        <v>43320</v>
      </c>
      <c r="D55" s="59" t="s">
        <v>113</v>
      </c>
      <c r="E55" s="60">
        <v>28124</v>
      </c>
      <c r="F55" s="58"/>
    </row>
    <row r="56" spans="1:6" ht="15" x14ac:dyDescent="0.25">
      <c r="A56" s="24">
        <v>27760</v>
      </c>
      <c r="B56" s="55">
        <v>3160</v>
      </c>
      <c r="C56" s="55">
        <f t="shared" si="0"/>
        <v>37920</v>
      </c>
      <c r="D56" s="59" t="s">
        <v>114</v>
      </c>
      <c r="E56" s="60">
        <v>27758</v>
      </c>
      <c r="F56" s="53"/>
    </row>
    <row r="57" spans="1:6" ht="15" x14ac:dyDescent="0.25">
      <c r="A57" s="24">
        <v>27395</v>
      </c>
      <c r="B57" s="55">
        <v>2750</v>
      </c>
      <c r="C57" s="55">
        <v>33000</v>
      </c>
      <c r="D57" s="62" t="s">
        <v>92</v>
      </c>
      <c r="E57" s="63">
        <v>27394</v>
      </c>
      <c r="F57" s="53"/>
    </row>
    <row r="58" spans="1:6" ht="15" x14ac:dyDescent="0.25">
      <c r="A58" s="24">
        <v>27030</v>
      </c>
      <c r="B58" s="55">
        <v>2320</v>
      </c>
      <c r="C58" s="55">
        <v>27840</v>
      </c>
      <c r="D58" s="62" t="s">
        <v>184</v>
      </c>
      <c r="E58" s="63">
        <v>27028</v>
      </c>
      <c r="F58" s="53"/>
    </row>
    <row r="59" spans="1:6" ht="15" x14ac:dyDescent="0.25">
      <c r="A59" s="24">
        <v>26665</v>
      </c>
      <c r="B59" s="55">
        <v>2040</v>
      </c>
      <c r="C59" s="55">
        <v>24480</v>
      </c>
      <c r="D59" s="62" t="s">
        <v>185</v>
      </c>
      <c r="E59" s="63">
        <v>26663</v>
      </c>
      <c r="F59" s="53"/>
    </row>
    <row r="60" spans="1:6" ht="15" x14ac:dyDescent="0.25">
      <c r="A60" s="24">
        <v>26299</v>
      </c>
      <c r="B60" s="55">
        <v>1830</v>
      </c>
      <c r="C60" s="55">
        <v>21960</v>
      </c>
      <c r="D60" s="62" t="s">
        <v>186</v>
      </c>
      <c r="E60" s="63">
        <v>26298</v>
      </c>
      <c r="F60" s="53"/>
    </row>
    <row r="61" spans="1:6" ht="15" x14ac:dyDescent="0.25">
      <c r="A61" s="24">
        <v>25934</v>
      </c>
      <c r="B61" s="55">
        <v>1650</v>
      </c>
      <c r="C61" s="55">
        <v>19800</v>
      </c>
      <c r="D61" s="62" t="s">
        <v>187</v>
      </c>
      <c r="E61" s="63">
        <v>25925</v>
      </c>
      <c r="F61" s="53"/>
    </row>
    <row r="62" spans="1:6" ht="15" x14ac:dyDescent="0.25">
      <c r="A62" s="24">
        <v>25569</v>
      </c>
      <c r="B62" s="55">
        <v>1500</v>
      </c>
      <c r="C62" s="55">
        <v>18000</v>
      </c>
      <c r="D62" s="62" t="s">
        <v>188</v>
      </c>
      <c r="E62" s="63">
        <v>25568</v>
      </c>
      <c r="F62" s="53"/>
    </row>
    <row r="63" spans="1:6" ht="15" x14ac:dyDescent="0.25">
      <c r="A63" s="24">
        <v>25204</v>
      </c>
      <c r="B63" s="55">
        <v>1360</v>
      </c>
      <c r="C63" s="55">
        <v>16320</v>
      </c>
      <c r="D63" s="62" t="s">
        <v>189</v>
      </c>
      <c r="E63" s="63">
        <v>25203</v>
      </c>
      <c r="F63" s="53"/>
    </row>
    <row r="64" spans="1:6" ht="15" x14ac:dyDescent="0.25">
      <c r="A64" s="24">
        <v>24838</v>
      </c>
      <c r="B64" s="55">
        <v>1200</v>
      </c>
      <c r="C64" s="55">
        <v>14400</v>
      </c>
      <c r="D64" s="62" t="s">
        <v>190</v>
      </c>
      <c r="E64" s="63">
        <v>24836</v>
      </c>
      <c r="F64" s="53"/>
    </row>
    <row r="65" spans="1:6" ht="15" x14ac:dyDescent="0.25">
      <c r="A65" s="24">
        <v>24473</v>
      </c>
      <c r="B65" s="55">
        <v>1140</v>
      </c>
      <c r="C65" s="55">
        <v>13680</v>
      </c>
      <c r="D65" s="62" t="s">
        <v>191</v>
      </c>
      <c r="E65" s="63">
        <v>24469</v>
      </c>
      <c r="F65" s="53"/>
    </row>
    <row r="66" spans="1:6" ht="15" x14ac:dyDescent="0.25">
      <c r="A66" s="24">
        <v>24108</v>
      </c>
      <c r="B66" s="55">
        <v>1080</v>
      </c>
      <c r="C66" s="55">
        <v>12960</v>
      </c>
      <c r="D66" s="62" t="s">
        <v>192</v>
      </c>
      <c r="E66" s="63">
        <v>24106</v>
      </c>
      <c r="F66" s="53"/>
    </row>
    <row r="67" spans="1:6" ht="15" x14ac:dyDescent="0.25">
      <c r="A67" s="24">
        <v>23743</v>
      </c>
      <c r="B67" s="55">
        <v>1020</v>
      </c>
      <c r="C67" s="55">
        <v>12240</v>
      </c>
      <c r="D67" s="62" t="s">
        <v>193</v>
      </c>
      <c r="E67" s="63">
        <v>23738</v>
      </c>
      <c r="F67" s="53"/>
    </row>
    <row r="68" spans="1:6" ht="15" x14ac:dyDescent="0.25">
      <c r="A68" s="24">
        <v>23377</v>
      </c>
      <c r="B68" s="55">
        <v>950</v>
      </c>
      <c r="C68" s="55">
        <v>11400</v>
      </c>
      <c r="D68" s="62" t="s">
        <v>194</v>
      </c>
      <c r="E68" s="63">
        <v>23374</v>
      </c>
      <c r="F68" s="53"/>
    </row>
    <row r="69" spans="1:6" ht="15" x14ac:dyDescent="0.25">
      <c r="A69" s="24">
        <v>23012</v>
      </c>
      <c r="B69" s="55">
        <v>870</v>
      </c>
      <c r="C69" s="55">
        <v>10440</v>
      </c>
      <c r="D69" s="62" t="s">
        <v>195</v>
      </c>
      <c r="E69" s="63">
        <v>23007</v>
      </c>
      <c r="F69" s="53"/>
    </row>
    <row r="70" spans="1:6" ht="15" x14ac:dyDescent="0.25">
      <c r="A70" s="24">
        <v>22647</v>
      </c>
      <c r="B70" s="55">
        <v>800</v>
      </c>
      <c r="C70" s="55">
        <v>9600</v>
      </c>
      <c r="D70" s="62" t="s">
        <v>196</v>
      </c>
      <c r="E70" s="63">
        <v>22645</v>
      </c>
      <c r="F70" s="58" t="s">
        <v>1203</v>
      </c>
    </row>
    <row r="71" spans="1:6" ht="15" x14ac:dyDescent="0.25">
      <c r="A71" s="24">
        <v>22372</v>
      </c>
      <c r="B71" s="55">
        <v>700</v>
      </c>
      <c r="C71" s="55">
        <v>8400</v>
      </c>
      <c r="D71" s="62" t="s">
        <v>197</v>
      </c>
      <c r="E71" s="63">
        <v>22330</v>
      </c>
      <c r="F71" s="53"/>
    </row>
    <row r="72" spans="1:6" ht="15" x14ac:dyDescent="0.25">
      <c r="A72" s="24">
        <v>22282</v>
      </c>
      <c r="B72" s="55">
        <v>600</v>
      </c>
      <c r="C72" s="55">
        <v>7200</v>
      </c>
      <c r="D72" s="62" t="s">
        <v>198</v>
      </c>
      <c r="E72" s="63">
        <v>22097</v>
      </c>
      <c r="F72" s="53"/>
    </row>
    <row r="73" spans="1:6" ht="15" x14ac:dyDescent="0.25">
      <c r="A73" s="24">
        <v>22098</v>
      </c>
      <c r="B73" s="55">
        <v>590</v>
      </c>
      <c r="C73" s="55">
        <v>7080</v>
      </c>
      <c r="D73" s="62" t="s">
        <v>198</v>
      </c>
      <c r="E73" s="63">
        <v>22097</v>
      </c>
      <c r="F73" s="53"/>
    </row>
    <row r="74" spans="1:6" ht="15" x14ac:dyDescent="0.25">
      <c r="A74" s="24">
        <v>21916</v>
      </c>
      <c r="B74" s="55">
        <v>550</v>
      </c>
      <c r="C74" s="55">
        <v>6600</v>
      </c>
      <c r="D74" s="62" t="s">
        <v>200</v>
      </c>
      <c r="E74" s="63">
        <v>21553</v>
      </c>
      <c r="F74" s="53" t="s">
        <v>199</v>
      </c>
    </row>
    <row r="75" spans="1:6" ht="15" x14ac:dyDescent="0.25">
      <c r="A75" s="24">
        <v>21551</v>
      </c>
      <c r="B75" s="55">
        <v>55000</v>
      </c>
      <c r="C75" s="55">
        <v>660000</v>
      </c>
      <c r="D75" s="62" t="s">
        <v>200</v>
      </c>
      <c r="E75" s="63">
        <v>21553</v>
      </c>
      <c r="F75" s="53"/>
    </row>
    <row r="76" spans="1:6" ht="15" x14ac:dyDescent="0.25">
      <c r="A76" s="24">
        <v>21186</v>
      </c>
      <c r="B76" s="55">
        <v>50000</v>
      </c>
      <c r="C76" s="55">
        <v>600000</v>
      </c>
      <c r="D76" s="62" t="s">
        <v>201</v>
      </c>
      <c r="E76" s="63">
        <v>21182</v>
      </c>
      <c r="F76" s="53"/>
    </row>
    <row r="77" spans="1:6" ht="15" x14ac:dyDescent="0.25">
      <c r="A77" s="24">
        <v>20363</v>
      </c>
      <c r="B77" s="55">
        <v>44000</v>
      </c>
      <c r="C77" s="55">
        <v>528000</v>
      </c>
      <c r="D77" s="62" t="s">
        <v>202</v>
      </c>
      <c r="E77" s="63">
        <v>20362</v>
      </c>
      <c r="F77" s="53"/>
    </row>
    <row r="78" spans="1:6" ht="15" x14ac:dyDescent="0.25">
      <c r="A78" s="24">
        <v>19085</v>
      </c>
      <c r="B78" s="55">
        <v>38000</v>
      </c>
      <c r="C78" s="55">
        <v>456000</v>
      </c>
      <c r="D78" s="62" t="s">
        <v>203</v>
      </c>
      <c r="E78" s="63">
        <v>19099</v>
      </c>
      <c r="F78" s="53"/>
    </row>
    <row r="79" spans="1:6" ht="15" x14ac:dyDescent="0.25">
      <c r="A79" s="24">
        <v>18902</v>
      </c>
      <c r="B79" s="55">
        <v>34000</v>
      </c>
      <c r="C79" s="55">
        <v>408000</v>
      </c>
      <c r="D79" s="62" t="s">
        <v>210</v>
      </c>
      <c r="E79" s="63">
        <v>18898</v>
      </c>
      <c r="F79" s="53" t="s">
        <v>211</v>
      </c>
    </row>
    <row r="80" spans="1:6" ht="15" x14ac:dyDescent="0.25">
      <c r="A80" s="24">
        <v>18629</v>
      </c>
      <c r="B80" s="55">
        <v>27000</v>
      </c>
      <c r="C80" s="55">
        <v>324000</v>
      </c>
      <c r="D80" s="62" t="s">
        <v>209</v>
      </c>
      <c r="E80" s="63">
        <v>18628</v>
      </c>
      <c r="F80" s="53"/>
    </row>
    <row r="81" spans="1:6" ht="15" x14ac:dyDescent="0.25">
      <c r="A81" s="24">
        <v>17958</v>
      </c>
      <c r="B81" s="55">
        <v>22000</v>
      </c>
      <c r="C81" s="55">
        <v>264000</v>
      </c>
      <c r="D81" s="62" t="s">
        <v>208</v>
      </c>
      <c r="E81" s="63">
        <v>17954</v>
      </c>
      <c r="F81" s="53"/>
    </row>
    <row r="82" spans="1:6" ht="15" x14ac:dyDescent="0.25">
      <c r="A82" s="24">
        <v>17593</v>
      </c>
      <c r="B82" s="55">
        <v>19000</v>
      </c>
      <c r="C82" s="55">
        <v>228000</v>
      </c>
      <c r="D82" s="62" t="s">
        <v>206</v>
      </c>
      <c r="E82" s="63">
        <v>17595</v>
      </c>
      <c r="F82" s="53"/>
    </row>
    <row r="83" spans="1:6" ht="15" x14ac:dyDescent="0.25">
      <c r="A83" s="24">
        <v>17441</v>
      </c>
      <c r="B83" s="55">
        <v>17000</v>
      </c>
      <c r="C83" s="55">
        <v>204000</v>
      </c>
      <c r="D83" s="62" t="s">
        <v>205</v>
      </c>
      <c r="E83" s="63">
        <v>17435</v>
      </c>
      <c r="F83" s="53"/>
    </row>
    <row r="84" spans="1:6" ht="15" x14ac:dyDescent="0.25">
      <c r="A84" s="24">
        <v>17076</v>
      </c>
      <c r="B84" s="55">
        <v>12500</v>
      </c>
      <c r="C84" s="55">
        <v>150000</v>
      </c>
      <c r="D84" s="62" t="s">
        <v>204</v>
      </c>
      <c r="E84" s="63">
        <v>17083</v>
      </c>
      <c r="F84" s="53"/>
    </row>
    <row r="85" spans="1:6" ht="15" x14ac:dyDescent="0.25">
      <c r="A85" s="24">
        <v>16984</v>
      </c>
      <c r="B85" s="55">
        <v>10000</v>
      </c>
      <c r="C85" s="55">
        <v>120000</v>
      </c>
      <c r="D85" s="64" t="s">
        <v>207</v>
      </c>
      <c r="E85" s="63">
        <v>16716</v>
      </c>
      <c r="F85" s="53"/>
    </row>
    <row r="86" spans="1:6" ht="15" x14ac:dyDescent="0.25">
      <c r="A86" s="24">
        <v>16528</v>
      </c>
      <c r="B86" s="686"/>
      <c r="C86" s="55">
        <v>120000</v>
      </c>
      <c r="D86" s="62" t="s">
        <v>61</v>
      </c>
      <c r="E86" s="62"/>
      <c r="F86" s="53"/>
    </row>
    <row r="87" spans="1:6" ht="15" x14ac:dyDescent="0.25">
      <c r="A87" s="24">
        <v>16316</v>
      </c>
      <c r="B87" s="686"/>
      <c r="C87" s="55">
        <v>60000</v>
      </c>
      <c r="D87" s="62" t="s">
        <v>62</v>
      </c>
      <c r="E87" s="62"/>
      <c r="F87" s="53"/>
    </row>
    <row r="88" spans="1:6" ht="15" x14ac:dyDescent="0.25">
      <c r="A88" s="24">
        <v>16072</v>
      </c>
      <c r="B88" s="686"/>
      <c r="C88" s="55">
        <v>48000</v>
      </c>
      <c r="D88" s="62" t="s">
        <v>63</v>
      </c>
      <c r="E88" s="62"/>
      <c r="F88" s="53"/>
    </row>
    <row r="89" spans="1:6" ht="15" x14ac:dyDescent="0.25">
      <c r="A89" s="24">
        <v>15342</v>
      </c>
      <c r="B89" s="686"/>
      <c r="C89" s="55">
        <v>42000</v>
      </c>
      <c r="D89" s="62" t="s">
        <v>63</v>
      </c>
      <c r="E89" s="62"/>
      <c r="F89" s="53"/>
    </row>
    <row r="90" spans="1:6" ht="15" x14ac:dyDescent="0.25">
      <c r="A90" s="24">
        <v>15067</v>
      </c>
      <c r="B90" s="686"/>
      <c r="C90" s="55">
        <v>30000</v>
      </c>
      <c r="D90" s="62" t="s">
        <v>64</v>
      </c>
      <c r="E90" s="62"/>
      <c r="F90" s="53"/>
    </row>
    <row r="91" spans="1:6" ht="15" x14ac:dyDescent="0.25">
      <c r="A91" s="24">
        <v>14062</v>
      </c>
      <c r="B91" s="686"/>
      <c r="C91" s="55">
        <v>18000</v>
      </c>
      <c r="D91" s="62" t="s">
        <v>65</v>
      </c>
      <c r="E91" s="63">
        <v>14046</v>
      </c>
      <c r="F91" s="53" t="s">
        <v>1232</v>
      </c>
    </row>
    <row r="92" spans="1:6" ht="15" x14ac:dyDescent="0.25">
      <c r="A92" s="24">
        <v>13516</v>
      </c>
      <c r="B92" s="686"/>
      <c r="C92" s="55">
        <v>15000</v>
      </c>
      <c r="D92" s="62" t="s">
        <v>66</v>
      </c>
      <c r="E92" s="62"/>
      <c r="F92" s="53" t="s">
        <v>1748</v>
      </c>
    </row>
    <row r="93" spans="1:6" ht="15" x14ac:dyDescent="0.25">
      <c r="A93" s="24">
        <v>13150</v>
      </c>
      <c r="B93" s="686"/>
      <c r="C93" s="55">
        <v>12000</v>
      </c>
      <c r="D93" s="62" t="s">
        <v>67</v>
      </c>
      <c r="E93" s="62"/>
      <c r="F93" s="53" t="s">
        <v>1748</v>
      </c>
    </row>
    <row r="94" spans="1:6" ht="15" x14ac:dyDescent="0.25">
      <c r="A94" s="24">
        <v>11140</v>
      </c>
      <c r="B94" s="686"/>
      <c r="C94" s="55">
        <v>10800</v>
      </c>
      <c r="D94" s="62" t="s">
        <v>68</v>
      </c>
      <c r="E94" s="62"/>
      <c r="F94" s="53" t="s">
        <v>1748</v>
      </c>
    </row>
    <row r="95" spans="1:6" x14ac:dyDescent="0.2">
      <c r="E95" s="6"/>
    </row>
    <row r="96" spans="1:6" ht="15" x14ac:dyDescent="0.2">
      <c r="B96" s="65" t="s">
        <v>1353</v>
      </c>
      <c r="E96" s="6"/>
    </row>
    <row r="97" spans="2:5" ht="15" x14ac:dyDescent="0.2">
      <c r="B97" s="53" t="s">
        <v>212</v>
      </c>
      <c r="E97" s="6"/>
    </row>
    <row r="98" spans="2:5" ht="15" x14ac:dyDescent="0.2">
      <c r="B98" s="53"/>
      <c r="E98" s="6"/>
    </row>
    <row r="99" spans="2:5" ht="15" x14ac:dyDescent="0.2">
      <c r="B99" s="65" t="s">
        <v>523</v>
      </c>
      <c r="E99" s="6"/>
    </row>
    <row r="100" spans="2:5" ht="12.75" customHeight="1" x14ac:dyDescent="0.25">
      <c r="B100" s="58" t="s">
        <v>1355</v>
      </c>
    </row>
    <row r="101" spans="2:5" ht="12.75" customHeight="1" x14ac:dyDescent="0.25">
      <c r="B101" s="58" t="s">
        <v>1356</v>
      </c>
    </row>
    <row r="102" spans="2:5" ht="12.75" customHeight="1" x14ac:dyDescent="0.25">
      <c r="B102" s="53"/>
    </row>
  </sheetData>
  <phoneticPr fontId="5" type="noConversion"/>
  <pageMargins left="0.75" right="0.75" top="1" bottom="1" header="0.4921259845" footer="0.4921259845"/>
  <pageSetup paperSize="9" orientation="portrait" r:id="rId1"/>
  <headerFooter alignWithMargins="0"/>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8"/>
  <sheetViews>
    <sheetView zoomScaleNormal="100" workbookViewId="0">
      <pane xSplit="1" ySplit="4" topLeftCell="I5" activePane="bottomRight" state="frozen"/>
      <selection pane="topRight" activeCell="B1" sqref="B1"/>
      <selection pane="bottomLeft" activeCell="A2" sqref="A2"/>
      <selection pane="bottomRight" activeCell="A5" sqref="A5"/>
    </sheetView>
  </sheetViews>
  <sheetFormatPr baseColWidth="10" defaultRowHeight="15" x14ac:dyDescent="0.25"/>
  <cols>
    <col min="4" max="4" width="12.85546875" customWidth="1"/>
    <col min="6" max="12" width="13.7109375" customWidth="1"/>
    <col min="13" max="13" width="24.28515625" customWidth="1"/>
    <col min="15" max="15" width="29.140625" customWidth="1"/>
  </cols>
  <sheetData>
    <row r="1" spans="1:16" hidden="1" x14ac:dyDescent="0.25">
      <c r="A1" t="s">
        <v>419</v>
      </c>
      <c r="B1" t="s">
        <v>1129</v>
      </c>
      <c r="C1" t="s">
        <v>1130</v>
      </c>
      <c r="D1" t="s">
        <v>1131</v>
      </c>
      <c r="E1" t="s">
        <v>1133</v>
      </c>
      <c r="F1" t="s">
        <v>1132</v>
      </c>
      <c r="G1" t="s">
        <v>508</v>
      </c>
      <c r="H1" t="s">
        <v>509</v>
      </c>
      <c r="I1" t="s">
        <v>514</v>
      </c>
      <c r="J1" t="s">
        <v>513</v>
      </c>
      <c r="K1" t="s">
        <v>510</v>
      </c>
      <c r="L1" t="s">
        <v>511</v>
      </c>
    </row>
    <row r="2" spans="1:16" x14ac:dyDescent="0.25">
      <c r="A2" s="783" t="s">
        <v>1946</v>
      </c>
      <c r="B2" s="812" t="s">
        <v>263</v>
      </c>
      <c r="C2" s="791" t="s">
        <v>350</v>
      </c>
      <c r="D2" s="791"/>
      <c r="E2" s="791"/>
      <c r="F2" s="791"/>
      <c r="G2" s="791" t="s">
        <v>351</v>
      </c>
      <c r="H2" s="791"/>
      <c r="I2" s="791"/>
      <c r="J2" s="791"/>
      <c r="K2" s="791"/>
      <c r="L2" s="791"/>
      <c r="M2" s="783" t="s">
        <v>368</v>
      </c>
      <c r="N2" s="783" t="s">
        <v>345</v>
      </c>
      <c r="O2" s="783" t="s">
        <v>369</v>
      </c>
      <c r="P2" s="783" t="s">
        <v>345</v>
      </c>
    </row>
    <row r="3" spans="1:16" ht="15" customHeight="1" x14ac:dyDescent="0.25">
      <c r="A3" s="783"/>
      <c r="B3" s="812"/>
      <c r="C3" s="788" t="s">
        <v>226</v>
      </c>
      <c r="D3" s="788"/>
      <c r="E3" s="791" t="s">
        <v>227</v>
      </c>
      <c r="F3" s="791"/>
      <c r="G3" s="788" t="s">
        <v>226</v>
      </c>
      <c r="H3" s="788"/>
      <c r="I3" s="791" t="s">
        <v>512</v>
      </c>
      <c r="J3" s="791"/>
      <c r="K3" s="791"/>
      <c r="L3" s="791"/>
      <c r="M3" s="783"/>
      <c r="N3" s="783"/>
      <c r="O3" s="783"/>
      <c r="P3" s="783"/>
    </row>
    <row r="4" spans="1:16" ht="30" customHeight="1" x14ac:dyDescent="0.25">
      <c r="A4" s="783"/>
      <c r="B4" s="812"/>
      <c r="C4" s="20" t="s">
        <v>348</v>
      </c>
      <c r="D4" s="20" t="s">
        <v>349</v>
      </c>
      <c r="E4" s="20" t="s">
        <v>348</v>
      </c>
      <c r="F4" s="20" t="s">
        <v>349</v>
      </c>
      <c r="G4" s="20" t="s">
        <v>348</v>
      </c>
      <c r="H4" s="20" t="s">
        <v>349</v>
      </c>
      <c r="I4" s="20" t="s">
        <v>348</v>
      </c>
      <c r="J4" s="207" t="s">
        <v>349</v>
      </c>
      <c r="K4" s="207" t="s">
        <v>348</v>
      </c>
      <c r="L4" s="20" t="s">
        <v>349</v>
      </c>
      <c r="M4" s="783"/>
      <c r="N4" s="783"/>
      <c r="O4" s="783"/>
      <c r="P4" s="783"/>
    </row>
    <row r="5" spans="1:16" ht="15.95" customHeight="1" x14ac:dyDescent="0.25">
      <c r="A5" s="40">
        <v>42736</v>
      </c>
      <c r="B5" s="377">
        <v>1.25</v>
      </c>
      <c r="C5" s="325">
        <v>2.24E-2</v>
      </c>
      <c r="D5" s="325">
        <v>3.3599999999999998E-2</v>
      </c>
      <c r="E5" s="325">
        <v>5.5599999999999997E-2</v>
      </c>
      <c r="F5" s="325">
        <v>0.1004</v>
      </c>
      <c r="G5" s="378">
        <v>2.8000000000000001E-2</v>
      </c>
      <c r="H5" s="11">
        <f t="shared" ref="H5:H7" si="0">$B5*D5</f>
        <v>4.1999999999999996E-2</v>
      </c>
      <c r="I5" s="640"/>
      <c r="J5" s="640"/>
      <c r="K5" s="378">
        <v>6.9500000000000006E-2</v>
      </c>
      <c r="L5" s="11">
        <f t="shared" ref="L5:L8" si="1">$B5*F5</f>
        <v>0.1255</v>
      </c>
      <c r="M5" s="324"/>
      <c r="N5" s="324"/>
      <c r="O5" t="s">
        <v>372</v>
      </c>
      <c r="P5" s="31">
        <v>39715</v>
      </c>
    </row>
    <row r="6" spans="1:16" ht="15.95" customHeight="1" x14ac:dyDescent="0.25">
      <c r="A6" s="40">
        <v>42370</v>
      </c>
      <c r="B6" s="377">
        <v>1.25</v>
      </c>
      <c r="C6" s="325">
        <v>2.1760000000000002E-2</v>
      </c>
      <c r="D6" s="325">
        <v>3.2640000000000002E-2</v>
      </c>
      <c r="E6" s="325">
        <v>5.3999999999999999E-2</v>
      </c>
      <c r="F6" s="325">
        <v>9.8799999999999999E-2</v>
      </c>
      <c r="G6" s="378">
        <v>2.7199999999999998E-2</v>
      </c>
      <c r="H6" s="11">
        <f t="shared" si="0"/>
        <v>4.0800000000000003E-2</v>
      </c>
      <c r="I6" s="640"/>
      <c r="J6" s="640"/>
      <c r="K6" s="378">
        <v>6.7500000000000004E-2</v>
      </c>
      <c r="L6" s="11">
        <f t="shared" si="1"/>
        <v>0.1235</v>
      </c>
      <c r="M6" s="324"/>
      <c r="N6" s="324"/>
      <c r="O6" t="s">
        <v>372</v>
      </c>
      <c r="P6" s="31">
        <v>39715</v>
      </c>
    </row>
    <row r="7" spans="1:16" ht="15.95" customHeight="1" x14ac:dyDescent="0.25">
      <c r="A7" s="40">
        <v>42005</v>
      </c>
      <c r="B7" s="377">
        <v>1.25</v>
      </c>
      <c r="C7" s="325">
        <v>2.112E-2</v>
      </c>
      <c r="D7" s="325">
        <v>3.168E-2</v>
      </c>
      <c r="E7" s="325">
        <v>5.2600000000000001E-2</v>
      </c>
      <c r="F7" s="325">
        <v>9.74E-2</v>
      </c>
      <c r="G7" s="378">
        <v>2.64E-2</v>
      </c>
      <c r="H7" s="11">
        <f t="shared" si="0"/>
        <v>3.9599999999999996E-2</v>
      </c>
      <c r="I7" s="640"/>
      <c r="J7" s="640"/>
      <c r="K7" s="378">
        <v>6.5799999999999997E-2</v>
      </c>
      <c r="L7" s="11">
        <f t="shared" si="1"/>
        <v>0.12175</v>
      </c>
      <c r="M7" s="324"/>
      <c r="N7" s="324"/>
      <c r="O7" t="s">
        <v>372</v>
      </c>
      <c r="P7" s="31">
        <v>39715</v>
      </c>
    </row>
    <row r="8" spans="1:16" ht="15.95" customHeight="1" x14ac:dyDescent="0.25">
      <c r="A8" s="40">
        <v>41640</v>
      </c>
      <c r="B8" s="377">
        <v>1.25</v>
      </c>
      <c r="C8" s="325">
        <v>2.0279999999999999E-2</v>
      </c>
      <c r="D8" s="325">
        <v>3.0419999999999999E-2</v>
      </c>
      <c r="E8" s="325">
        <v>5.0999999999999997E-2</v>
      </c>
      <c r="F8" s="325">
        <v>9.5799999999999996E-2</v>
      </c>
      <c r="G8" s="378">
        <v>2.5399999999999999E-2</v>
      </c>
      <c r="H8" s="11">
        <f>$B8*D8</f>
        <v>3.8024999999999996E-2</v>
      </c>
      <c r="I8" s="640"/>
      <c r="J8" s="640"/>
      <c r="K8" s="378">
        <v>6.3799999999999996E-2</v>
      </c>
      <c r="L8" s="11">
        <f t="shared" si="1"/>
        <v>0.11975</v>
      </c>
      <c r="M8" s="324"/>
      <c r="N8" s="324"/>
      <c r="O8" t="s">
        <v>372</v>
      </c>
      <c r="P8" s="31">
        <v>39715</v>
      </c>
    </row>
    <row r="9" spans="1:16" ht="15.95" customHeight="1" x14ac:dyDescent="0.25">
      <c r="A9" s="40">
        <v>41275</v>
      </c>
      <c r="B9" s="377">
        <v>1.25</v>
      </c>
      <c r="C9" s="325">
        <v>1.9599999999999999E-2</v>
      </c>
      <c r="D9" s="325">
        <v>2.9399999999999999E-2</v>
      </c>
      <c r="E9" s="325">
        <v>4.9799999999999997E-2</v>
      </c>
      <c r="F9" s="325">
        <v>9.4600000000000004E-2</v>
      </c>
      <c r="G9" s="378">
        <v>2.4500000000000001E-2</v>
      </c>
      <c r="H9" s="11">
        <f>$B9*D9</f>
        <v>3.6749999999999998E-2</v>
      </c>
      <c r="I9" s="641"/>
      <c r="J9" s="641"/>
      <c r="K9" s="378">
        <v>6.2300000000000001E-2</v>
      </c>
      <c r="L9" s="11">
        <f t="shared" ref="L9:L12" si="2">$B9*F9</f>
        <v>0.11825000000000001</v>
      </c>
      <c r="M9" s="324"/>
      <c r="N9" s="324"/>
      <c r="O9" t="s">
        <v>372</v>
      </c>
      <c r="P9" s="31">
        <v>39715</v>
      </c>
    </row>
    <row r="10" spans="1:16" ht="15.95" customHeight="1" x14ac:dyDescent="0.25">
      <c r="A10" s="25">
        <v>40909</v>
      </c>
      <c r="B10" s="377">
        <v>1.25</v>
      </c>
      <c r="C10" s="11">
        <v>1.8800000000000001E-2</v>
      </c>
      <c r="D10" s="11">
        <v>2.8199999999999999E-2</v>
      </c>
      <c r="E10" s="11">
        <v>4.8800000000000003E-2</v>
      </c>
      <c r="F10" s="11">
        <v>9.3600000000000003E-2</v>
      </c>
      <c r="G10" s="11">
        <f t="shared" ref="G10" si="3">$B10*C10</f>
        <v>2.35E-2</v>
      </c>
      <c r="H10" s="11">
        <f>$B10*D10</f>
        <v>3.5249999999999997E-2</v>
      </c>
      <c r="I10" s="519"/>
      <c r="J10" s="519"/>
      <c r="K10" s="11">
        <f>$B10*E10</f>
        <v>6.1000000000000006E-2</v>
      </c>
      <c r="L10" s="11">
        <f t="shared" si="2"/>
        <v>0.11700000000000001</v>
      </c>
      <c r="O10" t="s">
        <v>372</v>
      </c>
      <c r="P10" s="31">
        <v>39715</v>
      </c>
    </row>
    <row r="11" spans="1:16" ht="15.95" customHeight="1" x14ac:dyDescent="0.25">
      <c r="A11" s="25">
        <v>40544</v>
      </c>
      <c r="B11" s="377">
        <v>1.25</v>
      </c>
      <c r="C11" s="11">
        <v>1.8200000000000001E-2</v>
      </c>
      <c r="D11" s="11">
        <v>2.7300000000000001E-2</v>
      </c>
      <c r="E11" s="11">
        <v>4.8000000000000001E-2</v>
      </c>
      <c r="F11" s="11">
        <v>9.2799999999999994E-2</v>
      </c>
      <c r="G11" s="11">
        <f t="shared" ref="G11" si="4">$B11*C11</f>
        <v>2.2749999999999999E-2</v>
      </c>
      <c r="H11" s="11">
        <f t="shared" ref="H11:J17" si="5">$B11*D11</f>
        <v>3.4125000000000003E-2</v>
      </c>
      <c r="I11" s="519"/>
      <c r="J11" s="519"/>
      <c r="K11" s="11">
        <f t="shared" ref="K11:K12" si="6">$B11*E11</f>
        <v>0.06</v>
      </c>
      <c r="L11" s="11">
        <f t="shared" si="2"/>
        <v>0.11599999999999999</v>
      </c>
      <c r="O11" t="s">
        <v>372</v>
      </c>
      <c r="P11" s="31">
        <v>39715</v>
      </c>
    </row>
    <row r="12" spans="1:16" ht="15.95" customHeight="1" x14ac:dyDescent="0.25">
      <c r="A12" s="25">
        <v>33604</v>
      </c>
      <c r="B12" s="377">
        <v>1.25</v>
      </c>
      <c r="C12" s="11">
        <v>1.8000000000000002E-2</v>
      </c>
      <c r="D12" s="11">
        <v>2.7000000000000003E-2</v>
      </c>
      <c r="E12" s="11">
        <v>4.7599999999999996E-2</v>
      </c>
      <c r="F12" s="11">
        <v>9.2399999999999996E-2</v>
      </c>
      <c r="G12" s="11">
        <f t="shared" ref="G12" si="7">$B12*C12</f>
        <v>2.2500000000000003E-2</v>
      </c>
      <c r="H12" s="11">
        <f t="shared" ref="H12" si="8">$B12*D12</f>
        <v>3.3750000000000002E-2</v>
      </c>
      <c r="I12" s="519"/>
      <c r="J12" s="519"/>
      <c r="K12" s="11">
        <f t="shared" si="6"/>
        <v>5.9499999999999997E-2</v>
      </c>
      <c r="L12" s="11">
        <f t="shared" si="2"/>
        <v>0.11549999999999999</v>
      </c>
      <c r="M12" t="s">
        <v>361</v>
      </c>
      <c r="N12" s="13">
        <v>33606</v>
      </c>
    </row>
    <row r="13" spans="1:16" ht="15.95" customHeight="1" x14ac:dyDescent="0.25">
      <c r="A13" s="16">
        <v>33329</v>
      </c>
      <c r="B13" s="377">
        <v>1.2</v>
      </c>
      <c r="C13" s="11">
        <v>1.8000000000000002E-2</v>
      </c>
      <c r="D13" s="11">
        <v>2.7000000000000003E-2</v>
      </c>
      <c r="E13" s="11">
        <v>4.7599999999999996E-2</v>
      </c>
      <c r="F13" s="11">
        <v>9.2399999999999996E-2</v>
      </c>
      <c r="G13" s="11">
        <f t="shared" ref="G13:G16" si="9">$B13*C13</f>
        <v>2.1600000000000001E-2</v>
      </c>
      <c r="H13" s="11">
        <f t="shared" ref="H13:H16" si="10">$B13*D13</f>
        <v>3.2400000000000005E-2</v>
      </c>
      <c r="I13" s="11">
        <f t="shared" si="5"/>
        <v>5.711999999999999E-2</v>
      </c>
      <c r="J13" s="11">
        <f t="shared" si="5"/>
        <v>0.11087999999999999</v>
      </c>
      <c r="K13" s="519"/>
      <c r="L13" s="519"/>
      <c r="M13" t="s">
        <v>362</v>
      </c>
      <c r="N13" s="13">
        <v>33327</v>
      </c>
    </row>
    <row r="14" spans="1:16" ht="15.95" customHeight="1" x14ac:dyDescent="0.25">
      <c r="A14" s="16">
        <v>32509</v>
      </c>
      <c r="B14" s="377">
        <v>1.0900000000000001</v>
      </c>
      <c r="C14" s="11">
        <v>1.8000000000000002E-2</v>
      </c>
      <c r="D14" s="11">
        <v>2.7000000000000003E-2</v>
      </c>
      <c r="E14" s="11">
        <v>4.7599999999999996E-2</v>
      </c>
      <c r="F14" s="11">
        <v>9.2399999999999996E-2</v>
      </c>
      <c r="G14" s="11">
        <f t="shared" si="9"/>
        <v>1.9620000000000002E-2</v>
      </c>
      <c r="H14" s="11">
        <f t="shared" si="10"/>
        <v>2.9430000000000005E-2</v>
      </c>
      <c r="I14" s="11">
        <f t="shared" si="5"/>
        <v>5.1884E-2</v>
      </c>
      <c r="J14" s="11">
        <f t="shared" si="5"/>
        <v>0.100716</v>
      </c>
      <c r="K14" s="519"/>
      <c r="L14" s="519"/>
      <c r="M14" t="s">
        <v>360</v>
      </c>
      <c r="N14" s="31">
        <v>32511</v>
      </c>
      <c r="O14" t="s">
        <v>371</v>
      </c>
      <c r="P14" s="31">
        <v>32511</v>
      </c>
    </row>
    <row r="15" spans="1:16" ht="15.95" customHeight="1" x14ac:dyDescent="0.25">
      <c r="A15" s="16">
        <v>32143</v>
      </c>
      <c r="B15" s="377">
        <v>1</v>
      </c>
      <c r="C15" s="11">
        <v>1.4E-2</v>
      </c>
      <c r="D15" s="11">
        <v>2.1000000000000001E-2</v>
      </c>
      <c r="E15" s="11">
        <v>4.2500000000000003E-2</v>
      </c>
      <c r="F15" s="11">
        <v>8.2500000000000004E-2</v>
      </c>
      <c r="G15" s="11">
        <f t="shared" si="9"/>
        <v>1.4E-2</v>
      </c>
      <c r="H15" s="11">
        <f t="shared" si="10"/>
        <v>2.1000000000000001E-2</v>
      </c>
      <c r="I15" s="11">
        <f t="shared" si="5"/>
        <v>4.2500000000000003E-2</v>
      </c>
      <c r="J15" s="11">
        <f t="shared" si="5"/>
        <v>8.2500000000000004E-2</v>
      </c>
      <c r="K15" s="519"/>
      <c r="L15" s="519"/>
      <c r="M15" t="s">
        <v>359</v>
      </c>
      <c r="N15" s="31">
        <v>32139</v>
      </c>
    </row>
    <row r="16" spans="1:16" ht="15.95" customHeight="1" x14ac:dyDescent="0.25">
      <c r="A16" s="16">
        <v>30317</v>
      </c>
      <c r="B16" s="377">
        <v>0.8</v>
      </c>
      <c r="C16" s="11">
        <v>1.4E-2</v>
      </c>
      <c r="D16" s="11">
        <v>2.1000000000000001E-2</v>
      </c>
      <c r="E16" s="11">
        <v>4.2500000000000003E-2</v>
      </c>
      <c r="F16" s="11">
        <v>8.2500000000000004E-2</v>
      </c>
      <c r="G16" s="11">
        <f t="shared" si="9"/>
        <v>1.1200000000000002E-2</v>
      </c>
      <c r="H16" s="11">
        <f t="shared" si="10"/>
        <v>1.6800000000000002E-2</v>
      </c>
      <c r="I16" s="11">
        <f t="shared" si="5"/>
        <v>3.4000000000000002E-2</v>
      </c>
      <c r="J16" s="11">
        <f t="shared" si="5"/>
        <v>6.6000000000000003E-2</v>
      </c>
      <c r="K16" s="519"/>
      <c r="L16" s="519"/>
      <c r="M16" t="s">
        <v>358</v>
      </c>
      <c r="N16" s="31">
        <v>30314</v>
      </c>
    </row>
    <row r="17" spans="1:16" ht="15.95" customHeight="1" x14ac:dyDescent="0.25">
      <c r="A17" s="16">
        <v>25934</v>
      </c>
      <c r="B17" s="377">
        <v>0.6</v>
      </c>
      <c r="C17" s="11">
        <v>1.4E-2</v>
      </c>
      <c r="D17" s="11">
        <v>2.1000000000000001E-2</v>
      </c>
      <c r="E17" s="11">
        <v>4.2500000000000003E-2</v>
      </c>
      <c r="F17" s="11">
        <v>8.2500000000000004E-2</v>
      </c>
      <c r="G17" s="11">
        <f>$B17*C17</f>
        <v>8.3999999999999995E-3</v>
      </c>
      <c r="H17" s="11">
        <f t="shared" ref="H17" si="11">$B17*D17</f>
        <v>1.26E-2</v>
      </c>
      <c r="I17" s="11">
        <f t="shared" si="5"/>
        <v>2.5500000000000002E-2</v>
      </c>
      <c r="J17" s="11">
        <f t="shared" si="5"/>
        <v>4.9500000000000002E-2</v>
      </c>
      <c r="K17" s="519"/>
      <c r="L17" s="519"/>
      <c r="M17" t="s">
        <v>357</v>
      </c>
      <c r="N17" s="31">
        <v>25952</v>
      </c>
      <c r="O17" t="s">
        <v>352</v>
      </c>
      <c r="P17" s="31">
        <v>25932</v>
      </c>
    </row>
    <row r="18" spans="1:16" x14ac:dyDescent="0.25">
      <c r="C18" s="30"/>
      <c r="G18" s="11"/>
      <c r="H18" s="11"/>
      <c r="I18" s="11"/>
      <c r="J18" s="11"/>
      <c r="K18" s="11"/>
    </row>
    <row r="19" spans="1:16" x14ac:dyDescent="0.25">
      <c r="B19" s="8" t="s">
        <v>117</v>
      </c>
      <c r="G19" s="11"/>
      <c r="H19" s="11"/>
      <c r="I19" s="11"/>
      <c r="J19" s="11"/>
      <c r="K19" s="11"/>
    </row>
    <row r="20" spans="1:16" x14ac:dyDescent="0.25">
      <c r="B20" s="70" t="s">
        <v>1637</v>
      </c>
      <c r="G20" s="11"/>
      <c r="H20" s="11"/>
      <c r="I20" s="11"/>
      <c r="J20" s="11"/>
      <c r="K20" s="11"/>
    </row>
    <row r="21" spans="1:16" x14ac:dyDescent="0.25">
      <c r="B21" s="70" t="s">
        <v>1638</v>
      </c>
      <c r="G21" s="11"/>
      <c r="H21" s="11"/>
      <c r="I21" s="11"/>
      <c r="J21" s="11"/>
      <c r="K21" s="11"/>
    </row>
    <row r="22" spans="1:16" x14ac:dyDescent="0.25">
      <c r="B22" t="s">
        <v>1639</v>
      </c>
      <c r="G22" s="11"/>
      <c r="H22" s="11"/>
      <c r="I22" s="11"/>
      <c r="J22" s="11"/>
      <c r="K22" s="11"/>
    </row>
    <row r="23" spans="1:16" x14ac:dyDescent="0.25">
      <c r="B23" t="s">
        <v>363</v>
      </c>
      <c r="C23" t="s">
        <v>366</v>
      </c>
    </row>
    <row r="24" spans="1:16" x14ac:dyDescent="0.25">
      <c r="B24" t="s">
        <v>365</v>
      </c>
      <c r="C24" t="s">
        <v>364</v>
      </c>
    </row>
    <row r="25" spans="1:16" x14ac:dyDescent="0.25">
      <c r="C25" t="s">
        <v>353</v>
      </c>
    </row>
    <row r="26" spans="1:16" x14ac:dyDescent="0.25">
      <c r="C26" t="s">
        <v>354</v>
      </c>
    </row>
    <row r="27" spans="1:16" x14ac:dyDescent="0.25">
      <c r="C27" t="s">
        <v>355</v>
      </c>
    </row>
    <row r="28" spans="1:16" x14ac:dyDescent="0.25">
      <c r="C28" s="22" t="s">
        <v>705</v>
      </c>
    </row>
    <row r="29" spans="1:16" x14ac:dyDescent="0.25">
      <c r="B29" s="8" t="s">
        <v>367</v>
      </c>
    </row>
    <row r="30" spans="1:16" x14ac:dyDescent="0.25">
      <c r="C30" t="s">
        <v>356</v>
      </c>
    </row>
    <row r="31" spans="1:16" x14ac:dyDescent="0.25">
      <c r="C31" t="s">
        <v>370</v>
      </c>
    </row>
    <row r="34" spans="2:6" x14ac:dyDescent="0.25">
      <c r="B34" s="322"/>
      <c r="C34" s="322"/>
      <c r="D34" s="322"/>
      <c r="E34" s="322"/>
      <c r="F34" s="322"/>
    </row>
    <row r="35" spans="2:6" x14ac:dyDescent="0.25">
      <c r="B35" s="299"/>
      <c r="F35" s="299"/>
    </row>
    <row r="36" spans="2:6" x14ac:dyDescent="0.25">
      <c r="B36" s="299"/>
    </row>
    <row r="37" spans="2:6" x14ac:dyDescent="0.25">
      <c r="B37" s="299"/>
    </row>
    <row r="38" spans="2:6" x14ac:dyDescent="0.25">
      <c r="B38" s="299"/>
    </row>
  </sheetData>
  <mergeCells count="12">
    <mergeCell ref="A2:A4"/>
    <mergeCell ref="C3:D3"/>
    <mergeCell ref="E3:F3"/>
    <mergeCell ref="C2:F2"/>
    <mergeCell ref="G2:L2"/>
    <mergeCell ref="G3:H3"/>
    <mergeCell ref="I3:L3"/>
    <mergeCell ref="O2:O4"/>
    <mergeCell ref="P2:P4"/>
    <mergeCell ref="M2:M4"/>
    <mergeCell ref="N2:N4"/>
    <mergeCell ref="B2:B4"/>
  </mergeCells>
  <pageMargins left="0.7" right="0.7" top="0.75" bottom="0.75" header="0.3" footer="0.3"/>
  <pageSetup paperSize="9" orientation="portrait"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5"/>
  <sheetViews>
    <sheetView zoomScaleNormal="100" workbookViewId="0">
      <pane xSplit="1" ySplit="2" topLeftCell="B3" activePane="bottomRight" state="frozen"/>
      <selection pane="topRight" activeCell="B1" sqref="B1"/>
      <selection pane="bottomLeft" activeCell="A2" sqref="A2"/>
      <selection pane="bottomRight" activeCell="A2" sqref="A2"/>
    </sheetView>
  </sheetViews>
  <sheetFormatPr baseColWidth="10" defaultRowHeight="15" x14ac:dyDescent="0.25"/>
  <cols>
    <col min="1" max="1" width="14.140625" customWidth="1"/>
    <col min="2" max="2" width="13.28515625" customWidth="1"/>
    <col min="3" max="4" width="17" customWidth="1"/>
    <col min="5" max="5" width="12.85546875" customWidth="1"/>
    <col min="6" max="6" width="17" customWidth="1"/>
    <col min="7" max="7" width="30.140625" customWidth="1"/>
    <col min="8" max="8" width="12.5703125" customWidth="1"/>
    <col min="9" max="9" width="42.85546875" customWidth="1"/>
  </cols>
  <sheetData>
    <row r="1" spans="1:9" ht="16.5" hidden="1" customHeight="1" x14ac:dyDescent="0.25">
      <c r="A1" t="s">
        <v>419</v>
      </c>
      <c r="B1" t="s">
        <v>502</v>
      </c>
      <c r="C1" t="s">
        <v>689</v>
      </c>
      <c r="D1" t="s">
        <v>1128</v>
      </c>
      <c r="E1" t="s">
        <v>1127</v>
      </c>
    </row>
    <row r="2" spans="1:9" ht="45" x14ac:dyDescent="0.25">
      <c r="A2" s="725" t="s">
        <v>1946</v>
      </c>
      <c r="B2" s="20" t="s">
        <v>346</v>
      </c>
      <c r="C2" s="274" t="s">
        <v>374</v>
      </c>
      <c r="D2" s="274" t="s">
        <v>675</v>
      </c>
      <c r="E2" s="274" t="s">
        <v>676</v>
      </c>
      <c r="F2" s="274" t="s">
        <v>677</v>
      </c>
      <c r="G2" s="20" t="s">
        <v>126</v>
      </c>
      <c r="H2" s="19" t="s">
        <v>345</v>
      </c>
      <c r="I2" s="491" t="s">
        <v>12</v>
      </c>
    </row>
    <row r="3" spans="1:9" x14ac:dyDescent="0.25">
      <c r="A3" s="80">
        <v>41275</v>
      </c>
      <c r="B3" s="29">
        <v>0.01</v>
      </c>
      <c r="C3" s="276">
        <f>INT(F3/12*100)/100</f>
        <v>1430.76</v>
      </c>
      <c r="D3" s="327">
        <v>55.563499999999998</v>
      </c>
      <c r="E3" s="285">
        <v>309</v>
      </c>
      <c r="F3" s="276">
        <f>D3*E3</f>
        <v>17169.121499999997</v>
      </c>
      <c r="G3" t="s">
        <v>1293</v>
      </c>
      <c r="H3" s="41">
        <v>41285</v>
      </c>
    </row>
    <row r="4" spans="1:9" x14ac:dyDescent="0.25">
      <c r="A4" s="80">
        <v>41091</v>
      </c>
      <c r="B4" s="29">
        <v>0.01</v>
      </c>
      <c r="C4" s="276">
        <f>INT(F4/12*100)/100</f>
        <v>1426.12</v>
      </c>
      <c r="D4" s="280">
        <v>55.563499999999998</v>
      </c>
      <c r="E4" s="275">
        <v>308</v>
      </c>
      <c r="F4" s="276">
        <f>D4*E4</f>
        <v>17113.558000000001</v>
      </c>
      <c r="G4" t="s">
        <v>1383</v>
      </c>
      <c r="H4" s="41">
        <v>41461</v>
      </c>
    </row>
    <row r="5" spans="1:9" x14ac:dyDescent="0.25">
      <c r="A5" s="16">
        <v>40909</v>
      </c>
      <c r="B5" s="29">
        <v>0.01</v>
      </c>
      <c r="C5" s="276">
        <f>INT(F5/12*100)/100</f>
        <v>1398.34</v>
      </c>
      <c r="D5" s="280">
        <v>55.563499999999998</v>
      </c>
      <c r="E5" s="275">
        <v>302</v>
      </c>
      <c r="F5" s="276">
        <f>D5*E5</f>
        <v>16780.177</v>
      </c>
      <c r="G5" s="45" t="s">
        <v>615</v>
      </c>
      <c r="H5" s="41">
        <v>40920</v>
      </c>
    </row>
    <row r="6" spans="1:9" x14ac:dyDescent="0.25">
      <c r="A6" s="16">
        <v>40544</v>
      </c>
      <c r="B6" s="29">
        <v>0.01</v>
      </c>
      <c r="C6" s="276">
        <f t="shared" ref="C6:C31" si="0">INT(F6/12*100)/100</f>
        <v>1365.93</v>
      </c>
      <c r="D6" s="281">
        <v>55.563499999999998</v>
      </c>
      <c r="E6" s="275">
        <v>295</v>
      </c>
      <c r="F6" s="276">
        <f>D6*E6</f>
        <v>16391.232499999998</v>
      </c>
      <c r="G6" s="45" t="s">
        <v>376</v>
      </c>
      <c r="H6" s="41">
        <v>40557</v>
      </c>
    </row>
    <row r="7" spans="1:9" x14ac:dyDescent="0.25">
      <c r="A7" s="16">
        <v>40360</v>
      </c>
      <c r="B7" s="29">
        <v>0.01</v>
      </c>
      <c r="C7" s="276">
        <f t="shared" si="0"/>
        <v>1352.04</v>
      </c>
      <c r="D7" s="281">
        <v>55.563499999999998</v>
      </c>
      <c r="E7" s="275">
        <v>292</v>
      </c>
      <c r="F7" s="276">
        <v>16224.54</v>
      </c>
      <c r="G7" s="45" t="s">
        <v>375</v>
      </c>
      <c r="H7" s="41">
        <v>40367</v>
      </c>
    </row>
    <row r="8" spans="1:9" x14ac:dyDescent="0.25">
      <c r="A8" s="16">
        <v>40087</v>
      </c>
      <c r="B8" s="29">
        <v>0.01</v>
      </c>
      <c r="C8" s="276">
        <f t="shared" si="0"/>
        <v>1345.31</v>
      </c>
      <c r="D8" s="281">
        <v>55.287100000000002</v>
      </c>
      <c r="E8" s="275">
        <v>292</v>
      </c>
      <c r="F8" s="276">
        <v>16143.83</v>
      </c>
      <c r="G8" s="45" t="s">
        <v>377</v>
      </c>
      <c r="H8" s="41">
        <v>40096</v>
      </c>
    </row>
    <row r="9" spans="1:9" x14ac:dyDescent="0.25">
      <c r="A9" s="16">
        <v>39995</v>
      </c>
      <c r="B9" s="29">
        <v>0.01</v>
      </c>
      <c r="C9" s="276">
        <f t="shared" si="0"/>
        <v>1341.29</v>
      </c>
      <c r="D9" s="282">
        <v>55.121699999999997</v>
      </c>
      <c r="E9" s="275">
        <v>292</v>
      </c>
      <c r="F9" s="278">
        <f t="shared" ref="F9:F16" si="1">D9*E9</f>
        <v>16095.536399999999</v>
      </c>
      <c r="G9" s="45" t="s">
        <v>616</v>
      </c>
      <c r="H9" s="41">
        <v>39998</v>
      </c>
    </row>
    <row r="10" spans="1:9" x14ac:dyDescent="0.25">
      <c r="A10" s="16">
        <v>39722</v>
      </c>
      <c r="B10" s="29">
        <v>0.01</v>
      </c>
      <c r="C10" s="276">
        <f t="shared" si="0"/>
        <v>1325.48</v>
      </c>
      <c r="D10" s="282">
        <v>54.847499999999997</v>
      </c>
      <c r="E10" s="275">
        <v>290</v>
      </c>
      <c r="F10" s="278">
        <f t="shared" si="1"/>
        <v>15905.775</v>
      </c>
      <c r="G10" s="45" t="s">
        <v>617</v>
      </c>
      <c r="H10" s="41">
        <v>39724</v>
      </c>
    </row>
    <row r="11" spans="1:9" x14ac:dyDescent="0.25">
      <c r="A11" s="16">
        <v>39630</v>
      </c>
      <c r="B11" s="29">
        <v>0.01</v>
      </c>
      <c r="C11" s="276">
        <f t="shared" si="0"/>
        <v>1321.51</v>
      </c>
      <c r="D11" s="282">
        <v>54.683399999999999</v>
      </c>
      <c r="E11" s="275">
        <v>290</v>
      </c>
      <c r="F11" s="278">
        <f t="shared" si="1"/>
        <v>15858.186</v>
      </c>
      <c r="G11" s="45" t="s">
        <v>618</v>
      </c>
      <c r="H11" s="41">
        <v>39627</v>
      </c>
    </row>
    <row r="12" spans="1:9" x14ac:dyDescent="0.25">
      <c r="A12" s="16">
        <v>39508</v>
      </c>
      <c r="B12" s="29">
        <v>0.01</v>
      </c>
      <c r="C12" s="276">
        <f t="shared" si="0"/>
        <v>1316.95</v>
      </c>
      <c r="D12" s="282">
        <v>54.683399999999999</v>
      </c>
      <c r="E12" s="275">
        <v>289</v>
      </c>
      <c r="F12" s="278">
        <f t="shared" si="1"/>
        <v>15803.5026</v>
      </c>
      <c r="G12" s="45" t="s">
        <v>619</v>
      </c>
      <c r="H12" s="41">
        <v>39507</v>
      </c>
    </row>
    <row r="13" spans="1:9" x14ac:dyDescent="0.25">
      <c r="A13" s="16">
        <v>39114</v>
      </c>
      <c r="B13" s="29">
        <v>0.01</v>
      </c>
      <c r="C13" s="276">
        <f t="shared" si="0"/>
        <v>1310.4000000000001</v>
      </c>
      <c r="D13" s="282">
        <v>54.411299999999997</v>
      </c>
      <c r="E13" s="166">
        <v>289</v>
      </c>
      <c r="F13" s="276">
        <f t="shared" si="1"/>
        <v>15724.865699999998</v>
      </c>
      <c r="G13" s="45" t="s">
        <v>620</v>
      </c>
      <c r="H13" s="41">
        <v>39108</v>
      </c>
    </row>
    <row r="14" spans="1:9" x14ac:dyDescent="0.25">
      <c r="A14" s="16">
        <v>39022</v>
      </c>
      <c r="B14" s="29">
        <v>0.01</v>
      </c>
      <c r="C14" s="276">
        <f t="shared" si="0"/>
        <v>1300</v>
      </c>
      <c r="D14" s="282">
        <v>53.979500000000002</v>
      </c>
      <c r="E14" s="166">
        <v>289</v>
      </c>
      <c r="F14" s="276">
        <f>D14*E14</f>
        <v>15600.075500000001</v>
      </c>
      <c r="G14" s="45" t="s">
        <v>621</v>
      </c>
      <c r="H14" s="41">
        <v>39010</v>
      </c>
    </row>
    <row r="15" spans="1:9" x14ac:dyDescent="0.25">
      <c r="A15" s="16">
        <v>38899</v>
      </c>
      <c r="B15" s="29">
        <v>0.01</v>
      </c>
      <c r="C15" s="276">
        <f t="shared" si="0"/>
        <v>1295.5</v>
      </c>
      <c r="D15" s="282">
        <v>53.979500000000002</v>
      </c>
      <c r="E15" s="166">
        <v>288</v>
      </c>
      <c r="F15" s="276">
        <f t="shared" si="1"/>
        <v>15546.096000000001</v>
      </c>
      <c r="G15" s="45" t="s">
        <v>622</v>
      </c>
      <c r="H15" s="41">
        <v>38898</v>
      </c>
    </row>
    <row r="16" spans="1:9" x14ac:dyDescent="0.25">
      <c r="A16" s="16">
        <v>38657</v>
      </c>
      <c r="B16" s="29">
        <v>0.01</v>
      </c>
      <c r="C16" s="276">
        <f>INT(F16/12*100)/100</f>
        <v>1289.06</v>
      </c>
      <c r="D16" s="282">
        <v>53.710999999999999</v>
      </c>
      <c r="E16" s="275">
        <v>288</v>
      </c>
      <c r="F16" s="276">
        <f t="shared" si="1"/>
        <v>15468.768</v>
      </c>
      <c r="G16" t="s">
        <v>1454</v>
      </c>
      <c r="H16" s="41">
        <v>38646</v>
      </c>
    </row>
    <row r="17" spans="1:9" x14ac:dyDescent="0.25">
      <c r="A17" s="16">
        <v>38534</v>
      </c>
      <c r="B17" s="29">
        <v>0.01</v>
      </c>
      <c r="C17" s="276">
        <f t="shared" si="0"/>
        <v>1278.83</v>
      </c>
      <c r="D17" s="282">
        <v>53.284700000000001</v>
      </c>
      <c r="E17" s="166">
        <v>288</v>
      </c>
      <c r="F17" s="279">
        <v>15345.99</v>
      </c>
      <c r="G17" t="s">
        <v>1441</v>
      </c>
      <c r="H17" s="41">
        <v>38533</v>
      </c>
    </row>
    <row r="18" spans="1:9" x14ac:dyDescent="0.25">
      <c r="A18" s="16">
        <v>38384</v>
      </c>
      <c r="B18" s="29">
        <v>0.01</v>
      </c>
      <c r="C18" s="276">
        <f>INT(F18/12*100)/100</f>
        <v>1272.47</v>
      </c>
      <c r="D18" s="282">
        <v>53.019599999999997</v>
      </c>
      <c r="E18" s="166">
        <v>288</v>
      </c>
      <c r="F18" s="279">
        <v>15269.64</v>
      </c>
      <c r="G18" t="s">
        <v>1442</v>
      </c>
      <c r="H18" s="41">
        <v>38370</v>
      </c>
    </row>
    <row r="19" spans="1:9" x14ac:dyDescent="0.25">
      <c r="A19" s="16">
        <v>37987</v>
      </c>
      <c r="B19" s="29">
        <v>0.01</v>
      </c>
      <c r="C19" s="276">
        <f t="shared" si="0"/>
        <v>1266.1300000000001</v>
      </c>
      <c r="D19" s="283">
        <v>52.755800000000001</v>
      </c>
      <c r="E19" s="166">
        <v>288</v>
      </c>
      <c r="F19" s="279">
        <v>15193.67</v>
      </c>
      <c r="G19" s="45" t="s">
        <v>1455</v>
      </c>
      <c r="H19" s="41">
        <v>37964</v>
      </c>
    </row>
    <row r="20" spans="1:9" x14ac:dyDescent="0.25">
      <c r="A20" s="16">
        <v>37591</v>
      </c>
      <c r="B20" s="29">
        <v>0.01</v>
      </c>
      <c r="C20" s="276">
        <f t="shared" si="0"/>
        <v>1259.83</v>
      </c>
      <c r="D20" s="283">
        <v>52.493000000000002</v>
      </c>
      <c r="E20" s="180">
        <v>288</v>
      </c>
      <c r="F20" s="279">
        <f t="shared" ref="F20:F49" si="2">ROUND(D20*E20,0)</f>
        <v>15118</v>
      </c>
      <c r="G20" t="s">
        <v>1443</v>
      </c>
      <c r="H20" s="41">
        <v>37616</v>
      </c>
    </row>
    <row r="21" spans="1:9" x14ac:dyDescent="0.25">
      <c r="A21" s="16">
        <v>37316</v>
      </c>
      <c r="B21" s="29">
        <v>0.01</v>
      </c>
      <c r="C21" s="276">
        <f t="shared" si="0"/>
        <v>1251.08</v>
      </c>
      <c r="D21" s="283">
        <v>52.128399999999999</v>
      </c>
      <c r="E21" s="180">
        <v>288</v>
      </c>
      <c r="F21" s="279">
        <f t="shared" si="2"/>
        <v>15013</v>
      </c>
      <c r="G21" s="45" t="s">
        <v>1444</v>
      </c>
      <c r="H21" s="41">
        <v>37303</v>
      </c>
    </row>
    <row r="22" spans="1:9" x14ac:dyDescent="0.25">
      <c r="A22" s="16">
        <v>37257</v>
      </c>
      <c r="B22" s="29">
        <v>0.01</v>
      </c>
      <c r="C22" s="276">
        <f>C23/6.55957</f>
        <v>1243.6150540355541</v>
      </c>
      <c r="D22" s="280">
        <f>D23/6.55957</f>
        <v>51.817420958995783</v>
      </c>
      <c r="E22" s="180">
        <v>288</v>
      </c>
      <c r="F22" s="279">
        <f t="shared" si="2"/>
        <v>14923</v>
      </c>
      <c r="G22" t="s">
        <v>1445</v>
      </c>
      <c r="H22" s="41">
        <v>37163</v>
      </c>
      <c r="I22" s="45" t="s">
        <v>679</v>
      </c>
    </row>
    <row r="23" spans="1:9" x14ac:dyDescent="0.25">
      <c r="A23" s="16">
        <v>37196</v>
      </c>
      <c r="B23" s="29">
        <v>0.01</v>
      </c>
      <c r="C23" s="277">
        <f t="shared" si="0"/>
        <v>8157.58</v>
      </c>
      <c r="D23" s="277">
        <v>339.9</v>
      </c>
      <c r="E23" s="284">
        <v>288</v>
      </c>
      <c r="F23" s="286">
        <f t="shared" si="2"/>
        <v>97891</v>
      </c>
      <c r="G23" t="s">
        <v>1445</v>
      </c>
      <c r="H23" s="41">
        <v>37163</v>
      </c>
    </row>
    <row r="24" spans="1:9" x14ac:dyDescent="0.25">
      <c r="A24" s="16">
        <v>37012</v>
      </c>
      <c r="B24" s="29">
        <v>0.01</v>
      </c>
      <c r="C24" s="277">
        <f t="shared" si="0"/>
        <v>8101</v>
      </c>
      <c r="D24" s="277">
        <v>337.54</v>
      </c>
      <c r="E24" s="284">
        <v>288</v>
      </c>
      <c r="F24" s="286">
        <f>ROUND(D24*E24,0)</f>
        <v>97212</v>
      </c>
      <c r="G24" t="s">
        <v>1453</v>
      </c>
      <c r="H24" s="41">
        <v>37009</v>
      </c>
    </row>
    <row r="25" spans="1:9" x14ac:dyDescent="0.25">
      <c r="A25" s="16">
        <v>36861</v>
      </c>
      <c r="B25" s="29">
        <v>0.01</v>
      </c>
      <c r="C25" s="277">
        <f>INT(F25/12*100)/100</f>
        <v>8004.66</v>
      </c>
      <c r="D25" s="277">
        <f>INT(33419*1.005)/100</f>
        <v>335.86</v>
      </c>
      <c r="E25" s="284">
        <v>286</v>
      </c>
      <c r="F25" s="286">
        <f>ROUND(D25*E25,0)</f>
        <v>96056</v>
      </c>
      <c r="G25" t="s">
        <v>1452</v>
      </c>
      <c r="H25" s="41">
        <v>36860</v>
      </c>
    </row>
    <row r="26" spans="1:9" x14ac:dyDescent="0.25">
      <c r="A26" s="16">
        <v>36495</v>
      </c>
      <c r="B26" s="29">
        <v>0.01</v>
      </c>
      <c r="C26" s="277">
        <f t="shared" si="0"/>
        <v>7964.83</v>
      </c>
      <c r="D26" s="277">
        <v>334.19</v>
      </c>
      <c r="E26" s="284">
        <v>286</v>
      </c>
      <c r="F26" s="286">
        <f t="shared" si="2"/>
        <v>95578</v>
      </c>
      <c r="G26" t="s">
        <v>1456</v>
      </c>
      <c r="H26" s="41">
        <v>36478</v>
      </c>
    </row>
    <row r="27" spans="1:9" x14ac:dyDescent="0.25">
      <c r="A27" s="16">
        <v>36342</v>
      </c>
      <c r="B27" s="29">
        <v>0.01</v>
      </c>
      <c r="C27" s="277">
        <f t="shared" si="0"/>
        <v>7937</v>
      </c>
      <c r="D27" s="277">
        <f>D26</f>
        <v>334.19</v>
      </c>
      <c r="E27" s="284">
        <v>285</v>
      </c>
      <c r="F27" s="286">
        <f t="shared" si="2"/>
        <v>95244</v>
      </c>
      <c r="G27" s="538" t="s">
        <v>1457</v>
      </c>
      <c r="H27" s="41">
        <v>36324</v>
      </c>
    </row>
    <row r="28" spans="1:9" x14ac:dyDescent="0.25">
      <c r="A28" s="16">
        <v>36251</v>
      </c>
      <c r="B28" s="29">
        <v>0.01</v>
      </c>
      <c r="C28" s="277">
        <f t="shared" si="0"/>
        <v>7819.08</v>
      </c>
      <c r="D28" s="277">
        <v>331.55</v>
      </c>
      <c r="E28" s="284">
        <v>283</v>
      </c>
      <c r="F28" s="286">
        <f t="shared" si="2"/>
        <v>93829</v>
      </c>
      <c r="G28" t="s">
        <v>1451</v>
      </c>
      <c r="H28" s="41">
        <v>36239</v>
      </c>
    </row>
    <row r="29" spans="1:9" x14ac:dyDescent="0.25">
      <c r="A29" s="16">
        <v>36100</v>
      </c>
      <c r="B29" s="29">
        <v>0.01</v>
      </c>
      <c r="C29" s="277">
        <f t="shared" si="0"/>
        <v>7752.66</v>
      </c>
      <c r="D29" s="277">
        <v>329.9</v>
      </c>
      <c r="E29" s="284">
        <v>282</v>
      </c>
      <c r="F29" s="286">
        <f t="shared" si="2"/>
        <v>93032</v>
      </c>
      <c r="G29" s="538" t="s">
        <v>1450</v>
      </c>
      <c r="H29" s="41">
        <v>36089</v>
      </c>
    </row>
    <row r="30" spans="1:9" x14ac:dyDescent="0.25">
      <c r="A30" s="16">
        <v>35977</v>
      </c>
      <c r="B30" s="29">
        <v>0.01</v>
      </c>
      <c r="C30" s="277">
        <f t="shared" si="0"/>
        <v>7714.58</v>
      </c>
      <c r="D30" s="277">
        <v>328.28</v>
      </c>
      <c r="E30" s="284">
        <v>282</v>
      </c>
      <c r="F30" s="286">
        <f t="shared" si="2"/>
        <v>92575</v>
      </c>
      <c r="G30" t="s">
        <v>1459</v>
      </c>
      <c r="H30" s="41">
        <v>35960</v>
      </c>
    </row>
    <row r="31" spans="1:9" x14ac:dyDescent="0.25">
      <c r="A31" s="16">
        <v>35886</v>
      </c>
      <c r="B31" s="29">
        <v>0.01</v>
      </c>
      <c r="C31" s="277">
        <f t="shared" si="0"/>
        <v>7659.83</v>
      </c>
      <c r="D31" s="277">
        <v>328.28</v>
      </c>
      <c r="E31" s="284">
        <v>280</v>
      </c>
      <c r="F31" s="286">
        <f t="shared" si="2"/>
        <v>91918</v>
      </c>
      <c r="G31" t="s">
        <v>1458</v>
      </c>
      <c r="H31" s="41">
        <v>35862</v>
      </c>
    </row>
    <row r="32" spans="1:9" ht="15" customHeight="1" x14ac:dyDescent="0.25">
      <c r="A32" s="16">
        <v>35796</v>
      </c>
      <c r="B32" s="29">
        <v>0.01</v>
      </c>
      <c r="C32" s="277">
        <f>INT(F32/12*100)/100</f>
        <v>7599</v>
      </c>
      <c r="D32" s="277">
        <v>325.67</v>
      </c>
      <c r="E32" s="284">
        <v>280</v>
      </c>
      <c r="F32" s="286">
        <f t="shared" si="2"/>
        <v>91188</v>
      </c>
      <c r="H32" s="39"/>
      <c r="I32" s="287" t="s">
        <v>678</v>
      </c>
    </row>
    <row r="33" spans="1:9" x14ac:dyDescent="0.25">
      <c r="A33" s="16">
        <v>35704</v>
      </c>
      <c r="B33" s="29">
        <v>0.01</v>
      </c>
      <c r="C33" s="277">
        <f t="shared" ref="C33:C48" si="3">INT(F33/12*100)/100</f>
        <v>7083.33</v>
      </c>
      <c r="D33" s="277">
        <v>325.67</v>
      </c>
      <c r="E33" s="180">
        <v>261</v>
      </c>
      <c r="F33" s="289">
        <f t="shared" si="2"/>
        <v>85000</v>
      </c>
      <c r="G33" t="s">
        <v>1449</v>
      </c>
      <c r="H33" s="41">
        <v>35700</v>
      </c>
    </row>
    <row r="34" spans="1:9" x14ac:dyDescent="0.25">
      <c r="A34" s="16">
        <v>35490</v>
      </c>
      <c r="B34" s="29">
        <v>0.01</v>
      </c>
      <c r="C34" s="277">
        <f t="shared" si="3"/>
        <v>7048.08</v>
      </c>
      <c r="D34" s="277">
        <v>324.05</v>
      </c>
      <c r="E34" s="180">
        <v>261</v>
      </c>
      <c r="F34" s="289">
        <f t="shared" si="2"/>
        <v>84577</v>
      </c>
      <c r="G34" t="s">
        <v>1448</v>
      </c>
      <c r="H34" s="41">
        <v>35476</v>
      </c>
    </row>
    <row r="35" spans="1:9" x14ac:dyDescent="0.25">
      <c r="A35" s="16">
        <v>35004</v>
      </c>
      <c r="B35" s="29">
        <v>0.01</v>
      </c>
      <c r="C35" s="277">
        <f t="shared" si="3"/>
        <v>7013.08</v>
      </c>
      <c r="D35" s="277">
        <v>322.44</v>
      </c>
      <c r="E35" s="166">
        <v>261</v>
      </c>
      <c r="F35" s="289">
        <f t="shared" si="2"/>
        <v>84157</v>
      </c>
      <c r="G35" t="s">
        <v>1447</v>
      </c>
      <c r="H35" s="41">
        <v>34985</v>
      </c>
    </row>
    <row r="36" spans="1:9" x14ac:dyDescent="0.25">
      <c r="A36" s="16">
        <v>34759</v>
      </c>
      <c r="B36" s="29">
        <v>0.01</v>
      </c>
      <c r="C36" s="277">
        <f t="shared" si="3"/>
        <v>6916.25</v>
      </c>
      <c r="D36" s="277">
        <v>317.99</v>
      </c>
      <c r="E36" s="166">
        <v>261</v>
      </c>
      <c r="F36" s="289">
        <f t="shared" si="2"/>
        <v>82995</v>
      </c>
      <c r="G36" s="45" t="s">
        <v>1446</v>
      </c>
      <c r="H36" s="41">
        <v>34748</v>
      </c>
    </row>
    <row r="37" spans="1:9" x14ac:dyDescent="0.25">
      <c r="A37" s="16">
        <v>34669</v>
      </c>
      <c r="B37" s="29">
        <v>0.01</v>
      </c>
      <c r="C37" s="277">
        <f t="shared" si="3"/>
        <v>6834.25</v>
      </c>
      <c r="D37" s="277">
        <v>314.22000000000003</v>
      </c>
      <c r="E37" s="275">
        <v>261</v>
      </c>
      <c r="F37" s="289">
        <f t="shared" si="2"/>
        <v>82011</v>
      </c>
      <c r="G37" s="288" t="s">
        <v>680</v>
      </c>
      <c r="H37" s="41">
        <v>34534</v>
      </c>
    </row>
    <row r="38" spans="1:9" x14ac:dyDescent="0.25">
      <c r="A38" s="16">
        <v>34547</v>
      </c>
      <c r="B38" s="29">
        <v>0.01</v>
      </c>
      <c r="C38" s="277">
        <f t="shared" si="3"/>
        <v>6780.16</v>
      </c>
      <c r="D38" s="277">
        <v>311.73</v>
      </c>
      <c r="E38" s="275">
        <v>261</v>
      </c>
      <c r="F38" s="289">
        <f t="shared" si="2"/>
        <v>81362</v>
      </c>
      <c r="G38" s="288" t="s">
        <v>681</v>
      </c>
      <c r="H38" s="41">
        <v>34324</v>
      </c>
    </row>
    <row r="39" spans="1:9" x14ac:dyDescent="0.25">
      <c r="A39" s="16">
        <v>34335</v>
      </c>
      <c r="B39" s="29">
        <v>0.01</v>
      </c>
      <c r="C39" s="277">
        <f t="shared" si="3"/>
        <v>6746.41</v>
      </c>
      <c r="D39" s="277">
        <v>310.18</v>
      </c>
      <c r="E39" s="284">
        <v>261</v>
      </c>
      <c r="F39" s="289">
        <f t="shared" si="2"/>
        <v>80957</v>
      </c>
      <c r="G39" s="45" t="s">
        <v>681</v>
      </c>
      <c r="H39" s="41">
        <v>34324</v>
      </c>
    </row>
    <row r="40" spans="1:9" x14ac:dyDescent="0.25">
      <c r="A40" s="16">
        <v>34001</v>
      </c>
      <c r="B40" s="29">
        <v>0.01</v>
      </c>
      <c r="C40" s="277">
        <f t="shared" si="3"/>
        <v>6679.66</v>
      </c>
      <c r="D40" s="277">
        <v>307.11</v>
      </c>
      <c r="E40" s="284">
        <v>261</v>
      </c>
      <c r="F40" s="289">
        <f t="shared" si="2"/>
        <v>80156</v>
      </c>
      <c r="G40" s="45" t="s">
        <v>1460</v>
      </c>
      <c r="H40" s="41">
        <v>33995</v>
      </c>
    </row>
    <row r="41" spans="1:9" x14ac:dyDescent="0.25">
      <c r="A41" s="16">
        <v>33878</v>
      </c>
      <c r="B41" s="29">
        <v>0.01</v>
      </c>
      <c r="C41" s="277">
        <f t="shared" si="3"/>
        <v>6566.33</v>
      </c>
      <c r="D41" s="277">
        <v>301.89999999999998</v>
      </c>
      <c r="E41" s="284">
        <v>261</v>
      </c>
      <c r="F41" s="289">
        <f t="shared" si="2"/>
        <v>78796</v>
      </c>
      <c r="G41" s="45" t="s">
        <v>1461</v>
      </c>
      <c r="H41" s="41">
        <v>33866</v>
      </c>
    </row>
    <row r="42" spans="1:9" x14ac:dyDescent="0.25">
      <c r="A42" s="16">
        <v>33635</v>
      </c>
      <c r="B42" s="29">
        <v>0.01</v>
      </c>
      <c r="C42" s="277">
        <f t="shared" si="3"/>
        <v>6478</v>
      </c>
      <c r="D42" s="277">
        <v>297.83999999999997</v>
      </c>
      <c r="E42" s="284">
        <v>261</v>
      </c>
      <c r="F42" s="289">
        <f t="shared" si="2"/>
        <v>77736</v>
      </c>
      <c r="G42" s="45" t="s">
        <v>1462</v>
      </c>
      <c r="H42" s="41">
        <v>33638</v>
      </c>
      <c r="I42" t="s">
        <v>1471</v>
      </c>
    </row>
    <row r="43" spans="1:9" x14ac:dyDescent="0.25">
      <c r="A43" s="16">
        <v>33543</v>
      </c>
      <c r="B43" s="29">
        <v>0.01</v>
      </c>
      <c r="C43" s="277">
        <f t="shared" si="3"/>
        <v>6396.25</v>
      </c>
      <c r="D43" s="277">
        <v>294.08</v>
      </c>
      <c r="E43" s="284">
        <v>261</v>
      </c>
      <c r="F43" s="289">
        <f t="shared" si="2"/>
        <v>76755</v>
      </c>
      <c r="G43" t="s">
        <v>1469</v>
      </c>
      <c r="H43" s="13">
        <v>33569</v>
      </c>
      <c r="I43" t="s">
        <v>1472</v>
      </c>
    </row>
    <row r="44" spans="1:9" x14ac:dyDescent="0.25">
      <c r="A44" s="16">
        <v>33451</v>
      </c>
      <c r="B44" s="29">
        <v>0.01</v>
      </c>
      <c r="C44" s="277">
        <f t="shared" si="3"/>
        <v>6333.16</v>
      </c>
      <c r="D44" s="277">
        <v>291.18</v>
      </c>
      <c r="E44" s="284">
        <v>261</v>
      </c>
      <c r="F44" s="289">
        <f t="shared" si="2"/>
        <v>75998</v>
      </c>
      <c r="G44" t="s">
        <v>1469</v>
      </c>
      <c r="H44" s="13">
        <v>33569</v>
      </c>
      <c r="I44" t="s">
        <v>1470</v>
      </c>
    </row>
    <row r="45" spans="1:9" x14ac:dyDescent="0.25">
      <c r="A45" s="16">
        <v>33270</v>
      </c>
      <c r="B45" s="29">
        <v>0.01</v>
      </c>
      <c r="C45" s="277">
        <f t="shared" si="3"/>
        <v>6253.33</v>
      </c>
      <c r="D45" s="277">
        <v>289.73</v>
      </c>
      <c r="E45" s="180">
        <v>259</v>
      </c>
      <c r="F45" s="289">
        <f t="shared" si="2"/>
        <v>75040</v>
      </c>
      <c r="G45" s="45"/>
      <c r="H45" s="285"/>
    </row>
    <row r="46" spans="1:9" x14ac:dyDescent="0.25">
      <c r="A46" s="16">
        <v>33208</v>
      </c>
      <c r="B46" s="29">
        <v>0.01</v>
      </c>
      <c r="C46" s="277">
        <f t="shared" si="3"/>
        <v>6132.58</v>
      </c>
      <c r="D46" s="277">
        <v>289.73</v>
      </c>
      <c r="E46" s="180">
        <v>254</v>
      </c>
      <c r="F46" s="289">
        <f t="shared" si="2"/>
        <v>73591</v>
      </c>
      <c r="G46" s="45" t="s">
        <v>1463</v>
      </c>
      <c r="H46" s="41">
        <v>33207</v>
      </c>
    </row>
    <row r="47" spans="1:9" x14ac:dyDescent="0.25">
      <c r="A47" s="16">
        <v>32964</v>
      </c>
      <c r="B47" s="29">
        <v>0.01</v>
      </c>
      <c r="C47" s="277">
        <f t="shared" si="3"/>
        <v>6055.16</v>
      </c>
      <c r="D47" s="277">
        <v>286.07</v>
      </c>
      <c r="E47" s="166">
        <v>254</v>
      </c>
      <c r="F47" s="289">
        <f t="shared" si="2"/>
        <v>72662</v>
      </c>
      <c r="G47" t="s">
        <v>1465</v>
      </c>
      <c r="H47" s="13">
        <v>32974</v>
      </c>
      <c r="I47" t="s">
        <v>1466</v>
      </c>
    </row>
    <row r="48" spans="1:9" x14ac:dyDescent="0.25">
      <c r="A48" s="16">
        <v>32874</v>
      </c>
      <c r="B48" s="29">
        <v>0.01</v>
      </c>
      <c r="C48" s="277">
        <f t="shared" si="3"/>
        <v>5983.83</v>
      </c>
      <c r="D48" s="277">
        <v>282.7</v>
      </c>
      <c r="E48" s="166">
        <v>254</v>
      </c>
      <c r="F48" s="289">
        <f t="shared" si="2"/>
        <v>71806</v>
      </c>
      <c r="G48" t="s">
        <v>1467</v>
      </c>
      <c r="H48" s="13">
        <v>32974</v>
      </c>
      <c r="I48" t="s">
        <v>1468</v>
      </c>
    </row>
    <row r="49" spans="1:9" x14ac:dyDescent="0.25">
      <c r="A49" s="16">
        <v>32752</v>
      </c>
      <c r="B49" s="29">
        <v>0.01</v>
      </c>
      <c r="C49" s="277">
        <f>INT(F49/12*100)/100</f>
        <v>5954</v>
      </c>
      <c r="D49" s="277">
        <v>281.29000000000002</v>
      </c>
      <c r="E49" s="275">
        <v>254</v>
      </c>
      <c r="F49" s="289">
        <f t="shared" si="2"/>
        <v>71448</v>
      </c>
      <c r="G49" s="45" t="s">
        <v>1464</v>
      </c>
      <c r="H49" s="41">
        <v>32751</v>
      </c>
    </row>
    <row r="50" spans="1:9" x14ac:dyDescent="0.25">
      <c r="A50" s="16">
        <v>32409</v>
      </c>
      <c r="B50" s="29">
        <v>0.01</v>
      </c>
      <c r="C50" s="277">
        <v>5734</v>
      </c>
      <c r="D50" s="539"/>
      <c r="E50" s="540"/>
      <c r="F50" s="541"/>
      <c r="G50" s="542"/>
      <c r="H50" s="543"/>
      <c r="I50" s="852" t="s">
        <v>1476</v>
      </c>
    </row>
    <row r="51" spans="1:9" x14ac:dyDescent="0.25">
      <c r="A51" s="16">
        <v>32223</v>
      </c>
      <c r="B51" s="29">
        <v>0.01</v>
      </c>
      <c r="C51" s="277">
        <v>5677.75</v>
      </c>
      <c r="D51" s="539"/>
      <c r="E51" s="540"/>
      <c r="F51" s="541"/>
      <c r="G51" s="542"/>
      <c r="H51" s="543"/>
      <c r="I51" s="852"/>
    </row>
    <row r="52" spans="1:9" x14ac:dyDescent="0.25">
      <c r="A52" s="16">
        <v>32013</v>
      </c>
      <c r="B52" s="29">
        <v>0.01</v>
      </c>
      <c r="C52" s="277">
        <v>5621.5</v>
      </c>
      <c r="D52" s="539"/>
      <c r="E52" s="540"/>
      <c r="F52" s="541"/>
      <c r="G52" s="542"/>
      <c r="H52" s="543"/>
      <c r="I52" s="852"/>
    </row>
    <row r="53" spans="1:9" x14ac:dyDescent="0.25">
      <c r="A53" s="16">
        <v>31920</v>
      </c>
      <c r="B53" s="29">
        <v>0.01</v>
      </c>
      <c r="C53" s="277">
        <v>5594</v>
      </c>
      <c r="D53" s="539"/>
      <c r="E53" s="540"/>
      <c r="F53" s="541"/>
      <c r="G53" s="542"/>
      <c r="H53" s="543"/>
      <c r="I53" s="852"/>
    </row>
    <row r="54" spans="1:9" x14ac:dyDescent="0.25">
      <c r="A54" s="16">
        <v>31858</v>
      </c>
      <c r="B54" s="29">
        <v>0.01</v>
      </c>
      <c r="C54" s="277">
        <v>5539</v>
      </c>
      <c r="D54" s="539"/>
      <c r="E54" s="540"/>
      <c r="F54" s="541"/>
      <c r="G54" s="542"/>
      <c r="H54" s="543"/>
      <c r="I54" s="852"/>
    </row>
    <row r="55" spans="1:9" x14ac:dyDescent="0.25">
      <c r="A55" s="16">
        <v>31461</v>
      </c>
      <c r="B55" s="29">
        <v>0.01</v>
      </c>
      <c r="C55" s="277">
        <v>5505.83</v>
      </c>
      <c r="D55" s="539"/>
      <c r="E55" s="540"/>
      <c r="F55" s="541"/>
      <c r="G55" s="542"/>
      <c r="H55" s="543"/>
      <c r="I55" s="852"/>
    </row>
    <row r="56" spans="1:9" x14ac:dyDescent="0.25">
      <c r="A56" s="16">
        <v>31368</v>
      </c>
      <c r="B56" s="29">
        <v>0.01</v>
      </c>
      <c r="C56" s="277">
        <v>5461.75</v>
      </c>
      <c r="D56" s="539"/>
      <c r="E56" s="540"/>
      <c r="F56" s="541"/>
      <c r="G56" s="542"/>
      <c r="H56" s="543"/>
      <c r="I56" s="852"/>
    </row>
    <row r="57" spans="1:9" x14ac:dyDescent="0.25">
      <c r="A57" s="16">
        <v>31244</v>
      </c>
      <c r="B57" s="29">
        <v>0.01</v>
      </c>
      <c r="C57" s="277">
        <v>5383.5</v>
      </c>
      <c r="D57" s="539"/>
      <c r="E57" s="540"/>
      <c r="F57" s="541"/>
      <c r="G57" s="542"/>
      <c r="H57" s="543"/>
      <c r="I57" s="852"/>
    </row>
    <row r="58" spans="1:9" x14ac:dyDescent="0.25">
      <c r="A58" s="16">
        <v>31092</v>
      </c>
      <c r="B58" s="29">
        <v>0.01</v>
      </c>
      <c r="C58" s="277">
        <v>5304.91</v>
      </c>
      <c r="D58" s="539"/>
      <c r="E58" s="540"/>
      <c r="F58" s="541"/>
      <c r="G58" s="542"/>
      <c r="H58" s="543"/>
      <c r="I58" s="852"/>
    </row>
    <row r="59" spans="1:9" x14ac:dyDescent="0.25">
      <c r="A59" s="16">
        <v>30999</v>
      </c>
      <c r="B59" s="29">
        <v>0.01</v>
      </c>
      <c r="C59" s="277">
        <v>5226.58</v>
      </c>
      <c r="D59" s="539"/>
      <c r="E59" s="540"/>
      <c r="F59" s="541"/>
      <c r="G59" s="542"/>
      <c r="H59" s="543"/>
      <c r="I59" s="852"/>
    </row>
    <row r="60" spans="1:9" x14ac:dyDescent="0.25">
      <c r="A60" s="16">
        <v>30782</v>
      </c>
      <c r="B60" s="29">
        <v>0.01</v>
      </c>
      <c r="C60" s="277">
        <v>5125.16</v>
      </c>
      <c r="D60" s="539"/>
      <c r="E60" s="540"/>
      <c r="F60" s="541"/>
      <c r="G60" s="542"/>
      <c r="H60" s="543"/>
      <c r="I60" s="852"/>
    </row>
    <row r="61" spans="1:9" x14ac:dyDescent="0.25">
      <c r="A61" s="16">
        <v>30689</v>
      </c>
      <c r="B61" s="29">
        <v>0.01</v>
      </c>
      <c r="C61" s="277">
        <v>5074.25</v>
      </c>
      <c r="D61" s="539"/>
      <c r="E61" s="540"/>
      <c r="F61" s="541"/>
      <c r="G61" s="542"/>
      <c r="H61" s="543"/>
      <c r="I61" s="852"/>
    </row>
    <row r="62" spans="1:9" x14ac:dyDescent="0.25">
      <c r="A62" s="16">
        <v>30627</v>
      </c>
      <c r="B62" s="29">
        <v>0.01</v>
      </c>
      <c r="C62" s="277">
        <v>4983.75</v>
      </c>
      <c r="D62" s="539"/>
      <c r="E62" s="540"/>
      <c r="F62" s="541"/>
      <c r="G62" s="542"/>
      <c r="H62" s="543"/>
      <c r="I62" s="852"/>
    </row>
    <row r="63" spans="1:9" x14ac:dyDescent="0.25">
      <c r="A63" s="16">
        <v>30503</v>
      </c>
      <c r="B63" s="29">
        <v>0.01</v>
      </c>
      <c r="C63" s="277">
        <v>4843</v>
      </c>
      <c r="D63" s="539"/>
      <c r="E63" s="540"/>
      <c r="F63" s="541"/>
      <c r="G63" s="542"/>
      <c r="H63" s="543"/>
      <c r="I63" s="852"/>
    </row>
    <row r="64" spans="1:9" x14ac:dyDescent="0.25">
      <c r="A64" s="16">
        <v>30410</v>
      </c>
      <c r="B64" s="29">
        <v>0.01</v>
      </c>
      <c r="C64" s="277">
        <v>4751.66</v>
      </c>
      <c r="D64" s="543"/>
      <c r="E64" s="543"/>
      <c r="F64" s="543"/>
      <c r="G64" s="542"/>
      <c r="H64" s="543"/>
      <c r="I64" s="852"/>
    </row>
    <row r="65" spans="1:9" x14ac:dyDescent="0.25">
      <c r="A65" s="16">
        <v>30317</v>
      </c>
      <c r="B65" s="29">
        <v>0.01</v>
      </c>
      <c r="C65" s="277">
        <v>4629.41</v>
      </c>
      <c r="D65" s="543"/>
      <c r="E65" s="543"/>
      <c r="F65" s="543"/>
      <c r="G65" s="542"/>
      <c r="H65" s="543"/>
      <c r="I65" s="852"/>
    </row>
    <row r="66" spans="1:9" x14ac:dyDescent="0.25">
      <c r="A66" s="16">
        <v>30286</v>
      </c>
      <c r="B66" s="29">
        <v>0.01</v>
      </c>
      <c r="C66" s="277">
        <v>4535.08</v>
      </c>
      <c r="D66" s="543"/>
      <c r="E66" s="543"/>
      <c r="F66" s="543"/>
      <c r="G66" s="542"/>
      <c r="H66" s="543"/>
      <c r="I66" s="852"/>
    </row>
    <row r="67" spans="1:9" x14ac:dyDescent="0.25">
      <c r="A67" s="16">
        <v>30256</v>
      </c>
      <c r="B67" s="29">
        <v>0.01</v>
      </c>
      <c r="C67" s="277">
        <v>4485.25</v>
      </c>
      <c r="D67" s="544"/>
      <c r="E67" s="544"/>
      <c r="F67" s="544"/>
      <c r="G67" s="545"/>
      <c r="H67" s="546"/>
      <c r="I67" s="852"/>
    </row>
    <row r="68" spans="1:9" x14ac:dyDescent="0.25">
      <c r="A68" s="26"/>
      <c r="B68" s="373"/>
      <c r="C68" s="547"/>
      <c r="D68" s="373"/>
      <c r="E68" s="373"/>
      <c r="F68" s="373"/>
      <c r="G68" s="548"/>
      <c r="H68" s="549"/>
      <c r="I68" s="27"/>
    </row>
    <row r="69" spans="1:9" x14ac:dyDescent="0.25">
      <c r="A69" s="26"/>
      <c r="B69" s="550" t="s">
        <v>1475</v>
      </c>
      <c r="C69" s="547"/>
      <c r="D69" s="373"/>
      <c r="E69" s="373"/>
      <c r="F69" s="373"/>
      <c r="G69" s="548"/>
      <c r="H69" s="549"/>
      <c r="I69" s="27"/>
    </row>
    <row r="70" spans="1:9" x14ac:dyDescent="0.25">
      <c r="A70" s="34"/>
      <c r="B70" s="29"/>
      <c r="C70" s="29"/>
      <c r="D70" s="29"/>
      <c r="E70" s="29"/>
      <c r="F70" s="29"/>
    </row>
    <row r="71" spans="1:9" x14ac:dyDescent="0.25">
      <c r="A71" s="34"/>
      <c r="B71" s="44" t="s">
        <v>569</v>
      </c>
      <c r="C71" s="29"/>
      <c r="D71" s="29"/>
      <c r="E71" s="29"/>
      <c r="F71" s="29"/>
      <c r="G71" s="23"/>
      <c r="H71" s="11"/>
    </row>
    <row r="72" spans="1:9" x14ac:dyDescent="0.25">
      <c r="A72" s="34"/>
      <c r="B72" s="43" t="s">
        <v>1364</v>
      </c>
      <c r="C72" s="29"/>
      <c r="D72" s="29"/>
      <c r="E72" s="29"/>
      <c r="F72" s="29"/>
      <c r="G72" s="23"/>
      <c r="H72" s="11"/>
    </row>
    <row r="73" spans="1:9" x14ac:dyDescent="0.25">
      <c r="A73" s="35"/>
      <c r="B73" s="228" t="s">
        <v>683</v>
      </c>
      <c r="G73" s="22"/>
      <c r="H73" s="10"/>
    </row>
    <row r="74" spans="1:9" x14ac:dyDescent="0.25">
      <c r="B74" s="261"/>
      <c r="C74" s="11"/>
      <c r="D74" s="11"/>
      <c r="E74" s="11"/>
      <c r="F74" s="11"/>
    </row>
    <row r="75" spans="1:9" x14ac:dyDescent="0.25">
      <c r="B75" s="270" t="s">
        <v>523</v>
      </c>
    </row>
    <row r="76" spans="1:9" x14ac:dyDescent="0.25">
      <c r="B76" t="s">
        <v>1473</v>
      </c>
    </row>
    <row r="77" spans="1:9" x14ac:dyDescent="0.25">
      <c r="B77" t="s">
        <v>1440</v>
      </c>
    </row>
    <row r="78" spans="1:9" x14ac:dyDescent="0.25">
      <c r="B78" s="69" t="s">
        <v>1439</v>
      </c>
    </row>
    <row r="79" spans="1:9" x14ac:dyDescent="0.25">
      <c r="B79" s="69" t="s">
        <v>1438</v>
      </c>
    </row>
    <row r="81" spans="2:6" x14ac:dyDescent="0.25">
      <c r="B81" s="270" t="s">
        <v>549</v>
      </c>
      <c r="C81" s="11"/>
      <c r="D81" s="11"/>
      <c r="E81" s="11"/>
      <c r="F81" s="11"/>
    </row>
    <row r="82" spans="2:6" x14ac:dyDescent="0.25">
      <c r="B82" s="5" t="s">
        <v>623</v>
      </c>
      <c r="C82" s="261"/>
      <c r="D82" s="261"/>
      <c r="E82" s="261"/>
      <c r="F82" s="261"/>
    </row>
    <row r="83" spans="2:6" x14ac:dyDescent="0.25">
      <c r="B83" t="s">
        <v>682</v>
      </c>
      <c r="C83" s="261"/>
      <c r="D83" s="261"/>
      <c r="E83" s="261"/>
      <c r="F83" s="261"/>
    </row>
    <row r="84" spans="2:6" x14ac:dyDescent="0.25">
      <c r="B84" t="s">
        <v>1474</v>
      </c>
      <c r="C84" s="261"/>
      <c r="D84" s="261"/>
      <c r="E84" s="261"/>
      <c r="F84" s="261"/>
    </row>
    <row r="85" spans="2:6" x14ac:dyDescent="0.25">
      <c r="B85" t="s">
        <v>706</v>
      </c>
      <c r="C85" s="261"/>
      <c r="D85" s="261"/>
      <c r="E85" s="261"/>
      <c r="F85" s="328" t="s">
        <v>707</v>
      </c>
    </row>
  </sheetData>
  <mergeCells count="1">
    <mergeCell ref="I50:I67"/>
  </mergeCells>
  <hyperlinks>
    <hyperlink ref="B82" r:id="rId1"/>
    <hyperlink ref="F85" r:id="rId2"/>
  </hyperlinks>
  <pageMargins left="0.7" right="0.7" top="0.75" bottom="0.75" header="0.3" footer="0.3"/>
  <pageSetup paperSize="9" orientation="portrait" r:id="rId3"/>
  <ignoredErrors>
    <ignoredError sqref="C22" formula="1"/>
  </ignoredError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8"/>
  <sheetViews>
    <sheetView workbookViewId="0">
      <pane xSplit="1" ySplit="2" topLeftCell="F3" activePane="bottomRight" state="frozen"/>
      <selection pane="topRight" activeCell="B1" sqref="B1"/>
      <selection pane="bottomLeft" activeCell="A2" sqref="A2"/>
      <selection pane="bottomRight" activeCell="A2" sqref="A2"/>
    </sheetView>
  </sheetViews>
  <sheetFormatPr baseColWidth="10" defaultRowHeight="15" x14ac:dyDescent="0.25"/>
  <cols>
    <col min="1" max="2" width="11.28515625" customWidth="1"/>
    <col min="5" max="5" width="12.42578125" bestFit="1" customWidth="1"/>
    <col min="6" max="6" width="12.42578125" customWidth="1"/>
    <col min="7" max="7" width="12.42578125" bestFit="1" customWidth="1"/>
    <col min="8" max="8" width="45.7109375" customWidth="1"/>
    <col min="9" max="9" width="13.5703125" customWidth="1"/>
    <col min="10" max="10" width="75.7109375" customWidth="1"/>
  </cols>
  <sheetData>
    <row r="1" spans="1:12" hidden="1" x14ac:dyDescent="0.25">
      <c r="A1" t="s">
        <v>419</v>
      </c>
      <c r="B1" t="s">
        <v>1817</v>
      </c>
      <c r="C1" t="s">
        <v>1818</v>
      </c>
      <c r="D1" t="s">
        <v>1819</v>
      </c>
      <c r="E1" s="27" t="s">
        <v>1820</v>
      </c>
      <c r="F1" s="27" t="s">
        <v>1821</v>
      </c>
      <c r="G1" s="27" t="s">
        <v>1822</v>
      </c>
    </row>
    <row r="2" spans="1:12" ht="48.75" customHeight="1" x14ac:dyDescent="0.25">
      <c r="A2" s="725" t="s">
        <v>1946</v>
      </c>
      <c r="B2" s="492" t="s">
        <v>268</v>
      </c>
      <c r="C2" s="492" t="s">
        <v>271</v>
      </c>
      <c r="D2" s="492" t="s">
        <v>272</v>
      </c>
      <c r="E2" s="492" t="s">
        <v>269</v>
      </c>
      <c r="F2" s="492" t="s">
        <v>270</v>
      </c>
      <c r="G2" s="491" t="s">
        <v>1370</v>
      </c>
      <c r="H2" s="492" t="s">
        <v>126</v>
      </c>
      <c r="I2" s="491" t="s">
        <v>134</v>
      </c>
      <c r="J2" s="492" t="s">
        <v>12</v>
      </c>
    </row>
    <row r="3" spans="1:12" x14ac:dyDescent="0.25">
      <c r="A3" s="16">
        <v>24838</v>
      </c>
      <c r="B3" s="519"/>
      <c r="C3" s="519"/>
      <c r="D3" s="519"/>
      <c r="E3" s="520"/>
      <c r="F3" s="520"/>
      <c r="G3" s="601"/>
      <c r="H3" s="12" t="s">
        <v>273</v>
      </c>
      <c r="I3" s="13">
        <v>25121</v>
      </c>
      <c r="J3" s="12" t="s">
        <v>1365</v>
      </c>
    </row>
    <row r="4" spans="1:12" x14ac:dyDescent="0.25">
      <c r="A4" s="16">
        <v>20821</v>
      </c>
      <c r="B4" s="11">
        <v>0.05</v>
      </c>
      <c r="C4" s="11">
        <v>0.05</v>
      </c>
      <c r="D4" s="11">
        <v>0.11</v>
      </c>
      <c r="E4" s="15">
        <v>3000000</v>
      </c>
      <c r="F4" s="15">
        <v>6000000</v>
      </c>
      <c r="G4" s="601"/>
      <c r="H4" s="12" t="s">
        <v>1371</v>
      </c>
      <c r="I4" s="13">
        <v>20819</v>
      </c>
      <c r="J4" s="12" t="s">
        <v>1366</v>
      </c>
    </row>
    <row r="5" spans="1:12" x14ac:dyDescent="0.25">
      <c r="A5" s="16">
        <v>17899</v>
      </c>
      <c r="B5" s="11">
        <v>0.05</v>
      </c>
      <c r="C5" s="519"/>
      <c r="D5" s="519"/>
      <c r="E5" s="520"/>
      <c r="F5" s="520"/>
      <c r="G5" s="11">
        <v>0.03</v>
      </c>
      <c r="H5" s="12" t="s">
        <v>1369</v>
      </c>
      <c r="I5" s="13">
        <v>17899</v>
      </c>
      <c r="J5" s="12"/>
    </row>
    <row r="6" spans="1:12" x14ac:dyDescent="0.25">
      <c r="B6" s="27"/>
      <c r="C6" s="27"/>
      <c r="D6" s="27"/>
      <c r="E6" s="27"/>
      <c r="F6" s="27"/>
      <c r="G6" s="27"/>
      <c r="H6" s="521"/>
      <c r="J6" s="10"/>
    </row>
    <row r="7" spans="1:12" x14ac:dyDescent="0.25">
      <c r="B7" s="8" t="s">
        <v>523</v>
      </c>
      <c r="H7" s="12"/>
    </row>
    <row r="8" spans="1:12" x14ac:dyDescent="0.25">
      <c r="B8" t="s">
        <v>1824</v>
      </c>
    </row>
    <row r="9" spans="1:12" x14ac:dyDescent="0.25">
      <c r="B9" t="s">
        <v>1823</v>
      </c>
    </row>
    <row r="10" spans="1:12" x14ac:dyDescent="0.25">
      <c r="B10" t="s">
        <v>1825</v>
      </c>
    </row>
    <row r="12" spans="1:12" x14ac:dyDescent="0.25">
      <c r="B12" s="8" t="s">
        <v>1367</v>
      </c>
      <c r="C12" s="27"/>
      <c r="D12" s="27"/>
      <c r="E12" s="27"/>
      <c r="F12" s="27"/>
    </row>
    <row r="13" spans="1:12" x14ac:dyDescent="0.25">
      <c r="B13" t="s">
        <v>1368</v>
      </c>
    </row>
    <row r="14" spans="1:12" x14ac:dyDescent="0.25">
      <c r="E14" s="27"/>
      <c r="F14" s="27"/>
      <c r="G14" s="27"/>
      <c r="H14" s="27"/>
      <c r="I14" s="27"/>
      <c r="J14" s="39"/>
      <c r="K14" s="39"/>
      <c r="L14" s="329"/>
    </row>
    <row r="15" spans="1:12" x14ac:dyDescent="0.25">
      <c r="B15" s="8"/>
      <c r="E15" s="27"/>
      <c r="F15" s="27"/>
      <c r="G15" s="27"/>
      <c r="H15" s="27"/>
      <c r="I15" s="27"/>
      <c r="J15" s="323"/>
      <c r="K15" s="323"/>
      <c r="L15" s="490"/>
    </row>
    <row r="16" spans="1:12" x14ac:dyDescent="0.25">
      <c r="J16" s="490"/>
      <c r="K16" s="490"/>
      <c r="L16" s="490"/>
    </row>
    <row r="17" spans="2:12" x14ac:dyDescent="0.25">
      <c r="B17" s="12"/>
      <c r="J17" s="323"/>
      <c r="K17" s="323"/>
      <c r="L17" s="323"/>
    </row>
    <row r="18" spans="2:12" x14ac:dyDescent="0.25">
      <c r="J18" s="323"/>
      <c r="K18" s="323"/>
      <c r="L18" s="323"/>
    </row>
  </sheetData>
  <pageMargins left="0.7" right="0.7" top="0.75" bottom="0.75" header="0.3" footer="0.3"/>
  <pageSetup paperSize="9" orientation="portrait"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0"/>
  <sheetViews>
    <sheetView tabSelected="1" topLeftCell="A2" workbookViewId="0">
      <pane xSplit="1" ySplit="1" topLeftCell="B3" activePane="bottomRight" state="frozen"/>
      <selection activeCell="A2" sqref="A2"/>
      <selection pane="topRight" activeCell="B2" sqref="B2"/>
      <selection pane="bottomLeft" activeCell="A3" sqref="A3"/>
      <selection pane="bottomRight" activeCell="B39" sqref="B39"/>
    </sheetView>
  </sheetViews>
  <sheetFormatPr baseColWidth="10" defaultRowHeight="15" x14ac:dyDescent="0.25"/>
  <cols>
    <col min="1" max="2" width="11.28515625" customWidth="1"/>
    <col min="5" max="5" width="12" customWidth="1"/>
    <col min="7" max="7" width="18.140625" customWidth="1"/>
    <col min="11" max="11" width="43.140625" customWidth="1"/>
    <col min="12" max="12" width="14.5703125" customWidth="1"/>
    <col min="13" max="13" width="35.28515625" style="12" customWidth="1"/>
  </cols>
  <sheetData>
    <row r="1" spans="1:13" hidden="1" x14ac:dyDescent="0.25">
      <c r="A1" t="s">
        <v>419</v>
      </c>
      <c r="B1" t="s">
        <v>515</v>
      </c>
      <c r="C1" t="s">
        <v>516</v>
      </c>
      <c r="D1" t="s">
        <v>517</v>
      </c>
      <c r="E1" s="27" t="s">
        <v>710</v>
      </c>
      <c r="F1" s="27" t="s">
        <v>518</v>
      </c>
      <c r="G1" s="27" t="s">
        <v>519</v>
      </c>
      <c r="H1" s="27" t="s">
        <v>520</v>
      </c>
      <c r="I1" s="27" t="s">
        <v>521</v>
      </c>
      <c r="J1" s="27" t="s">
        <v>711</v>
      </c>
    </row>
    <row r="2" spans="1:13" ht="48.75" customHeight="1" x14ac:dyDescent="0.25">
      <c r="A2" s="725" t="s">
        <v>1946</v>
      </c>
      <c r="B2" s="222" t="s">
        <v>268</v>
      </c>
      <c r="C2" s="222" t="s">
        <v>271</v>
      </c>
      <c r="D2" s="222" t="s">
        <v>272</v>
      </c>
      <c r="E2" s="301" t="s">
        <v>708</v>
      </c>
      <c r="F2" s="219" t="s">
        <v>494</v>
      </c>
      <c r="G2" s="219" t="s">
        <v>495</v>
      </c>
      <c r="H2" s="222" t="s">
        <v>269</v>
      </c>
      <c r="I2" s="222" t="s">
        <v>270</v>
      </c>
      <c r="J2" s="301" t="s">
        <v>709</v>
      </c>
      <c r="K2" s="222" t="s">
        <v>1484</v>
      </c>
      <c r="L2" s="491" t="s">
        <v>134</v>
      </c>
      <c r="M2" s="594" t="s">
        <v>12</v>
      </c>
    </row>
    <row r="3" spans="1:13" ht="17.100000000000001" customHeight="1" x14ac:dyDescent="0.25">
      <c r="A3" s="16">
        <v>41640</v>
      </c>
      <c r="B3" s="303">
        <v>4.2500000000000003E-2</v>
      </c>
      <c r="C3" s="11">
        <v>4.2500000000000003E-2</v>
      </c>
      <c r="D3" s="11">
        <v>9.35E-2</v>
      </c>
      <c r="E3" s="303">
        <v>0.1575</v>
      </c>
      <c r="F3" s="11">
        <v>2.5499999999999998E-2</v>
      </c>
      <c r="G3" s="11">
        <v>2.9499999999999998E-2</v>
      </c>
      <c r="H3" s="330">
        <v>7666</v>
      </c>
      <c r="I3" s="330">
        <v>15308</v>
      </c>
      <c r="J3" s="332">
        <v>151208</v>
      </c>
      <c r="K3" t="s">
        <v>2029</v>
      </c>
      <c r="L3" s="333"/>
      <c r="M3" s="410"/>
    </row>
    <row r="4" spans="1:13" ht="17.100000000000001" customHeight="1" x14ac:dyDescent="0.25">
      <c r="A4" s="16">
        <v>41275</v>
      </c>
      <c r="B4" s="303">
        <v>4.2500000000000003E-2</v>
      </c>
      <c r="C4" s="11">
        <v>4.2500000000000003E-2</v>
      </c>
      <c r="D4" s="11">
        <v>9.35E-2</v>
      </c>
      <c r="E4" s="303">
        <v>0.1575</v>
      </c>
      <c r="F4" s="11">
        <v>2.5499999999999998E-2</v>
      </c>
      <c r="G4" s="11">
        <v>2.9499999999999998E-2</v>
      </c>
      <c r="H4" s="330">
        <v>7604</v>
      </c>
      <c r="I4" s="330">
        <v>15185</v>
      </c>
      <c r="J4" s="332">
        <v>150000</v>
      </c>
      <c r="K4" t="s">
        <v>1483</v>
      </c>
      <c r="L4" s="333">
        <v>41363</v>
      </c>
      <c r="M4" s="333">
        <v>41363</v>
      </c>
    </row>
    <row r="5" spans="1:13" x14ac:dyDescent="0.25">
      <c r="A5" s="16">
        <v>40544</v>
      </c>
      <c r="B5" s="11">
        <v>4.2500000000000003E-2</v>
      </c>
      <c r="C5" s="11">
        <v>4.2500000000000003E-2</v>
      </c>
      <c r="D5" s="11">
        <v>9.35E-2</v>
      </c>
      <c r="E5" s="519"/>
      <c r="F5" s="11">
        <v>2.5499999999999998E-2</v>
      </c>
      <c r="G5" s="11">
        <v>2.9499999999999998E-2</v>
      </c>
      <c r="H5" s="14">
        <v>7604</v>
      </c>
      <c r="I5" s="14">
        <v>15185</v>
      </c>
      <c r="J5" s="644"/>
      <c r="K5" s="12" t="s">
        <v>1763</v>
      </c>
      <c r="L5" s="10"/>
    </row>
    <row r="6" spans="1:13" x14ac:dyDescent="0.25">
      <c r="A6" s="16">
        <v>40179</v>
      </c>
      <c r="B6" s="11">
        <v>4.2500000000000003E-2</v>
      </c>
      <c r="C6" s="11">
        <v>4.2500000000000003E-2</v>
      </c>
      <c r="D6" s="11">
        <v>9.35E-2</v>
      </c>
      <c r="E6" s="519"/>
      <c r="F6" s="11">
        <v>2.5499999999999998E-2</v>
      </c>
      <c r="G6" s="11">
        <v>2.9499999999999998E-2</v>
      </c>
      <c r="H6" s="14">
        <v>7491</v>
      </c>
      <c r="I6" s="14">
        <v>14960</v>
      </c>
      <c r="J6" s="644"/>
      <c r="K6" s="12" t="s">
        <v>1764</v>
      </c>
      <c r="L6" s="10"/>
    </row>
    <row r="7" spans="1:13" x14ac:dyDescent="0.25">
      <c r="A7" s="16">
        <v>39814</v>
      </c>
      <c r="B7" s="11">
        <v>4.2500000000000003E-2</v>
      </c>
      <c r="C7" s="11">
        <v>4.2500000000000003E-2</v>
      </c>
      <c r="D7" s="11">
        <v>9.35E-2</v>
      </c>
      <c r="E7" s="519"/>
      <c r="F7" s="11">
        <v>2.5499999999999998E-2</v>
      </c>
      <c r="G7" s="11">
        <v>2.9499999999999998E-2</v>
      </c>
      <c r="H7" s="14">
        <v>7461</v>
      </c>
      <c r="I7" s="14">
        <v>14901</v>
      </c>
      <c r="J7" s="644"/>
      <c r="K7" s="12" t="s">
        <v>1765</v>
      </c>
      <c r="L7" s="10"/>
    </row>
    <row r="8" spans="1:13" x14ac:dyDescent="0.25">
      <c r="A8" s="16">
        <v>39448</v>
      </c>
      <c r="B8" s="11">
        <v>4.2500000000000003E-2</v>
      </c>
      <c r="C8" s="11">
        <v>4.2500000000000003E-2</v>
      </c>
      <c r="D8" s="11">
        <v>9.35E-2</v>
      </c>
      <c r="E8" s="519"/>
      <c r="F8" s="11">
        <v>2.5499999999999998E-2</v>
      </c>
      <c r="G8" s="11">
        <v>2.9499999999999998E-2</v>
      </c>
      <c r="H8" s="14">
        <v>7250</v>
      </c>
      <c r="I8" s="14">
        <v>14481</v>
      </c>
      <c r="J8" s="644"/>
      <c r="K8" s="12" t="s">
        <v>1766</v>
      </c>
      <c r="L8" s="10"/>
    </row>
    <row r="9" spans="1:13" x14ac:dyDescent="0.25">
      <c r="A9" s="16">
        <v>39083</v>
      </c>
      <c r="B9" s="11">
        <v>4.2500000000000003E-2</v>
      </c>
      <c r="C9" s="11">
        <v>4.2500000000000003E-2</v>
      </c>
      <c r="D9" s="11">
        <v>9.35E-2</v>
      </c>
      <c r="E9" s="519"/>
      <c r="F9" s="11">
        <v>2.5499999999999998E-2</v>
      </c>
      <c r="G9" s="11">
        <v>2.9499999999999998E-2</v>
      </c>
      <c r="H9" s="14">
        <v>7156</v>
      </c>
      <c r="I9" s="14">
        <v>14295</v>
      </c>
      <c r="J9" s="644"/>
      <c r="K9" s="12" t="s">
        <v>1767</v>
      </c>
      <c r="L9" s="10"/>
    </row>
    <row r="10" spans="1:13" x14ac:dyDescent="0.25">
      <c r="A10" s="16">
        <v>38718</v>
      </c>
      <c r="B10" s="11">
        <v>4.2500000000000003E-2</v>
      </c>
      <c r="C10" s="11">
        <v>4.2500000000000003E-2</v>
      </c>
      <c r="D10" s="11">
        <v>9.35E-2</v>
      </c>
      <c r="E10" s="519"/>
      <c r="F10" s="11">
        <v>2.5499999999999998E-2</v>
      </c>
      <c r="G10" s="11">
        <v>2.9499999999999998E-2</v>
      </c>
      <c r="H10" s="14">
        <v>7029</v>
      </c>
      <c r="I10" s="14">
        <v>14042</v>
      </c>
      <c r="J10" s="644"/>
      <c r="K10" s="12" t="s">
        <v>1768</v>
      </c>
      <c r="L10" s="10"/>
    </row>
    <row r="11" spans="1:13" x14ac:dyDescent="0.25">
      <c r="A11" s="16">
        <v>38353</v>
      </c>
      <c r="B11" s="11">
        <v>4.2500000000000003E-2</v>
      </c>
      <c r="C11" s="11">
        <v>4.2500000000000003E-2</v>
      </c>
      <c r="D11" s="11">
        <v>9.35E-2</v>
      </c>
      <c r="E11" s="519"/>
      <c r="F11" s="11">
        <v>2.5499999999999998E-2</v>
      </c>
      <c r="G11" s="11">
        <v>2.9499999999999998E-2</v>
      </c>
      <c r="H11" s="14">
        <v>6904</v>
      </c>
      <c r="I11" s="14">
        <v>13793</v>
      </c>
      <c r="J11" s="644"/>
      <c r="K11" s="12" t="s">
        <v>1769</v>
      </c>
      <c r="L11" s="10"/>
    </row>
    <row r="12" spans="1:13" x14ac:dyDescent="0.25">
      <c r="A12" s="16">
        <v>37987</v>
      </c>
      <c r="B12" s="11">
        <v>4.2500000000000003E-2</v>
      </c>
      <c r="C12" s="11">
        <v>4.2500000000000003E-2</v>
      </c>
      <c r="D12" s="11">
        <v>9.35E-2</v>
      </c>
      <c r="E12" s="519"/>
      <c r="F12" s="11">
        <v>2.5499999999999998E-2</v>
      </c>
      <c r="G12" s="11">
        <v>2.9499999999999998E-2</v>
      </c>
      <c r="H12" s="14">
        <v>6789</v>
      </c>
      <c r="I12" s="14">
        <v>13563</v>
      </c>
      <c r="J12" s="644"/>
      <c r="K12" s="12" t="s">
        <v>1770</v>
      </c>
      <c r="L12" s="10"/>
    </row>
    <row r="13" spans="1:13" x14ac:dyDescent="0.25">
      <c r="A13" s="16">
        <v>37622</v>
      </c>
      <c r="B13" s="11">
        <v>4.2500000000000003E-2</v>
      </c>
      <c r="C13" s="11">
        <v>4.2500000000000003E-2</v>
      </c>
      <c r="D13" s="11">
        <v>9.35E-2</v>
      </c>
      <c r="E13" s="519"/>
      <c r="F13" s="11">
        <v>2.5499999999999998E-2</v>
      </c>
      <c r="G13" s="11">
        <v>2.9499999999999998E-2</v>
      </c>
      <c r="H13" s="14">
        <v>6675</v>
      </c>
      <c r="I13" s="14">
        <v>13337</v>
      </c>
      <c r="J13" s="644"/>
      <c r="K13" s="12" t="s">
        <v>1771</v>
      </c>
      <c r="L13" s="10"/>
    </row>
    <row r="14" spans="1:13" x14ac:dyDescent="0.25">
      <c r="A14" s="16">
        <v>37257</v>
      </c>
      <c r="B14" s="11">
        <v>4.2500000000000003E-2</v>
      </c>
      <c r="C14" s="11">
        <v>4.2500000000000003E-2</v>
      </c>
      <c r="D14" s="11">
        <v>9.35E-2</v>
      </c>
      <c r="E14" s="519"/>
      <c r="F14" s="11">
        <v>2.5499999999999998E-2</v>
      </c>
      <c r="G14" s="11">
        <v>2.9499999999999998E-2</v>
      </c>
      <c r="H14" s="14">
        <v>6563</v>
      </c>
      <c r="I14" s="14">
        <v>13114</v>
      </c>
      <c r="J14" s="644"/>
      <c r="K14" s="12" t="s">
        <v>1772</v>
      </c>
      <c r="L14" s="10"/>
    </row>
    <row r="15" spans="1:13" x14ac:dyDescent="0.25">
      <c r="A15" s="16">
        <v>36892</v>
      </c>
      <c r="B15" s="11">
        <v>4.2500000000000003E-2</v>
      </c>
      <c r="C15" s="11">
        <v>4.2500000000000003E-2</v>
      </c>
      <c r="D15" s="11">
        <v>9.35E-2</v>
      </c>
      <c r="E15" s="519"/>
      <c r="F15" s="11">
        <v>2.5499999999999998E-2</v>
      </c>
      <c r="G15" s="11">
        <v>2.9499999999999998E-2</v>
      </c>
      <c r="H15" s="15">
        <v>42370</v>
      </c>
      <c r="I15" s="15">
        <v>84660</v>
      </c>
      <c r="J15" s="645"/>
      <c r="K15" t="s">
        <v>1482</v>
      </c>
      <c r="L15" s="13">
        <v>36891</v>
      </c>
    </row>
    <row r="16" spans="1:13" x14ac:dyDescent="0.25">
      <c r="A16" s="16">
        <v>36526</v>
      </c>
      <c r="B16" s="11">
        <v>4.2500000000000003E-2</v>
      </c>
      <c r="C16" s="11">
        <v>4.2500000000000003E-2</v>
      </c>
      <c r="D16" s="11">
        <v>9.35E-2</v>
      </c>
      <c r="E16" s="519"/>
      <c r="F16" s="11">
        <v>2.5499999999999998E-2</v>
      </c>
      <c r="G16" s="11">
        <v>2.9499999999999998E-2</v>
      </c>
      <c r="H16" s="15">
        <v>41780</v>
      </c>
      <c r="I16" s="15">
        <v>83480</v>
      </c>
      <c r="J16" s="520"/>
      <c r="K16" s="12" t="s">
        <v>1477</v>
      </c>
      <c r="L16" s="13">
        <v>36525</v>
      </c>
    </row>
    <row r="17" spans="1:12" x14ac:dyDescent="0.25">
      <c r="A17" s="16">
        <v>36161</v>
      </c>
      <c r="B17" s="11">
        <v>4.2500000000000003E-2</v>
      </c>
      <c r="C17" s="11">
        <v>4.2500000000000003E-2</v>
      </c>
      <c r="D17" s="11">
        <v>9.35E-2</v>
      </c>
      <c r="E17" s="519"/>
      <c r="F17" s="11">
        <v>2.5499999999999998E-2</v>
      </c>
      <c r="G17" s="11">
        <v>2.9499999999999998E-2</v>
      </c>
      <c r="H17" s="15">
        <v>41570</v>
      </c>
      <c r="I17" s="15">
        <v>83060</v>
      </c>
      <c r="J17" s="520"/>
      <c r="K17" s="12" t="s">
        <v>1478</v>
      </c>
      <c r="L17" s="13">
        <v>36160</v>
      </c>
    </row>
    <row r="18" spans="1:12" x14ac:dyDescent="0.25">
      <c r="A18" s="16">
        <v>35796</v>
      </c>
      <c r="B18" s="11">
        <v>4.2500000000000003E-2</v>
      </c>
      <c r="C18" s="11">
        <v>4.2500000000000003E-2</v>
      </c>
      <c r="D18" s="11">
        <v>9.35E-2</v>
      </c>
      <c r="E18" s="519"/>
      <c r="F18" s="11">
        <v>2.5499999999999998E-2</v>
      </c>
      <c r="G18" s="11">
        <v>2.9499999999999998E-2</v>
      </c>
      <c r="H18" s="15">
        <v>41230</v>
      </c>
      <c r="I18" s="15">
        <v>82390</v>
      </c>
      <c r="J18" s="520"/>
      <c r="K18" s="12" t="s">
        <v>1479</v>
      </c>
      <c r="L18" s="13">
        <v>35795</v>
      </c>
    </row>
    <row r="19" spans="1:12" x14ac:dyDescent="0.25">
      <c r="A19" s="16">
        <v>35431</v>
      </c>
      <c r="B19" s="11">
        <v>4.2500000000000003E-2</v>
      </c>
      <c r="C19" s="11">
        <v>4.2500000000000003E-2</v>
      </c>
      <c r="D19" s="11">
        <v>9.35E-2</v>
      </c>
      <c r="E19" s="519"/>
      <c r="F19" s="11">
        <v>2.5499999999999998E-2</v>
      </c>
      <c r="G19" s="11">
        <v>2.9499999999999998E-2</v>
      </c>
      <c r="H19" s="15">
        <v>40780</v>
      </c>
      <c r="I19" s="15">
        <v>81490</v>
      </c>
      <c r="J19" s="520"/>
      <c r="K19" s="12" t="s">
        <v>274</v>
      </c>
      <c r="L19" s="13">
        <v>35241</v>
      </c>
    </row>
    <row r="20" spans="1:12" x14ac:dyDescent="0.25">
      <c r="A20" s="16">
        <v>35065</v>
      </c>
      <c r="B20" s="11">
        <v>4.2500000000000003E-2</v>
      </c>
      <c r="C20" s="11">
        <v>4.2500000000000003E-2</v>
      </c>
      <c r="D20" s="11">
        <v>9.35E-2</v>
      </c>
      <c r="E20" s="519"/>
      <c r="F20" s="11">
        <v>2.5499999999999998E-2</v>
      </c>
      <c r="G20" s="11">
        <v>2.9499999999999998E-2</v>
      </c>
      <c r="H20" s="15">
        <v>40010</v>
      </c>
      <c r="I20" s="15">
        <v>79970</v>
      </c>
      <c r="J20" s="520"/>
      <c r="K20" s="12" t="s">
        <v>1773</v>
      </c>
      <c r="L20" s="13"/>
    </row>
    <row r="21" spans="1:12" x14ac:dyDescent="0.25">
      <c r="A21" s="16">
        <v>34700</v>
      </c>
      <c r="B21" s="11">
        <v>4.2500000000000003E-2</v>
      </c>
      <c r="C21" s="11">
        <v>4.2500000000000003E-2</v>
      </c>
      <c r="D21" s="11">
        <v>9.35E-2</v>
      </c>
      <c r="E21" s="519"/>
      <c r="F21" s="11">
        <v>2.5499999999999998E-2</v>
      </c>
      <c r="G21" s="11">
        <v>2.9499999999999998E-2</v>
      </c>
      <c r="H21" s="15">
        <v>39300</v>
      </c>
      <c r="I21" s="15">
        <v>78550</v>
      </c>
      <c r="J21" s="520"/>
      <c r="K21" s="12" t="s">
        <v>1481</v>
      </c>
      <c r="L21" s="13">
        <v>34334</v>
      </c>
    </row>
    <row r="22" spans="1:12" x14ac:dyDescent="0.25">
      <c r="A22" s="16">
        <v>34335</v>
      </c>
      <c r="B22" s="11">
        <v>4.2500000000000003E-2</v>
      </c>
      <c r="C22" s="11">
        <v>4.2500000000000003E-2</v>
      </c>
      <c r="D22" s="11">
        <v>9.35E-2</v>
      </c>
      <c r="E22" s="519"/>
      <c r="F22" s="11">
        <v>2.5499999999999998E-2</v>
      </c>
      <c r="G22" s="11">
        <v>2.9499999999999998E-2</v>
      </c>
      <c r="H22" s="15">
        <v>38750</v>
      </c>
      <c r="I22" s="15">
        <v>77450</v>
      </c>
      <c r="J22" s="520"/>
      <c r="K22" s="691" t="s">
        <v>1714</v>
      </c>
      <c r="L22" s="13"/>
    </row>
    <row r="23" spans="1:12" x14ac:dyDescent="0.25">
      <c r="A23" s="16">
        <v>33970</v>
      </c>
      <c r="B23" s="11">
        <v>4.2500000000000003E-2</v>
      </c>
      <c r="C23" s="11">
        <v>4.2500000000000003E-2</v>
      </c>
      <c r="D23" s="11">
        <v>9.35E-2</v>
      </c>
      <c r="E23" s="519"/>
      <c r="F23" s="11">
        <v>2.5499999999999998E-2</v>
      </c>
      <c r="G23" s="11">
        <v>2.9499999999999998E-2</v>
      </c>
      <c r="H23" s="15">
        <v>38020</v>
      </c>
      <c r="I23" s="15">
        <v>76000</v>
      </c>
      <c r="J23" s="520"/>
      <c r="K23" s="691" t="s">
        <v>1714</v>
      </c>
      <c r="L23" s="13"/>
    </row>
    <row r="24" spans="1:12" x14ac:dyDescent="0.25">
      <c r="A24" s="16">
        <v>33604</v>
      </c>
      <c r="B24" s="11">
        <v>4.2500000000000003E-2</v>
      </c>
      <c r="C24" s="11">
        <v>4.2500000000000003E-2</v>
      </c>
      <c r="D24" s="11">
        <v>9.35E-2</v>
      </c>
      <c r="E24" s="519"/>
      <c r="F24" s="11">
        <v>2.5499999999999998E-2</v>
      </c>
      <c r="G24" s="11">
        <v>2.9499999999999998E-2</v>
      </c>
      <c r="H24" s="15">
        <v>36980</v>
      </c>
      <c r="I24" s="15">
        <v>73930</v>
      </c>
      <c r="J24" s="520"/>
      <c r="K24" s="691" t="s">
        <v>1714</v>
      </c>
      <c r="L24" s="13"/>
    </row>
    <row r="25" spans="1:12" x14ac:dyDescent="0.25">
      <c r="A25" s="16">
        <v>33239</v>
      </c>
      <c r="B25" s="11">
        <v>4.2500000000000003E-2</v>
      </c>
      <c r="C25" s="11">
        <v>4.2500000000000003E-2</v>
      </c>
      <c r="D25" s="11">
        <v>9.35E-2</v>
      </c>
      <c r="E25" s="519"/>
      <c r="F25" s="11">
        <v>2.5499999999999998E-2</v>
      </c>
      <c r="G25" s="11">
        <v>2.9499999999999998E-2</v>
      </c>
      <c r="H25" s="15">
        <v>35900</v>
      </c>
      <c r="I25" s="15">
        <v>71770</v>
      </c>
      <c r="J25" s="520"/>
      <c r="K25" s="691" t="s">
        <v>1714</v>
      </c>
      <c r="L25" s="13"/>
    </row>
    <row r="26" spans="1:12" x14ac:dyDescent="0.25">
      <c r="A26" s="16">
        <v>32874</v>
      </c>
      <c r="B26" s="11">
        <v>4.2500000000000003E-2</v>
      </c>
      <c r="C26" s="11">
        <v>4.2500000000000003E-2</v>
      </c>
      <c r="D26" s="11">
        <v>9.35E-2</v>
      </c>
      <c r="E26" s="519"/>
      <c r="F26" s="11">
        <v>2.5499999999999998E-2</v>
      </c>
      <c r="G26" s="11">
        <v>2.9499999999999998E-2</v>
      </c>
      <c r="H26" s="15">
        <v>34780</v>
      </c>
      <c r="I26" s="15">
        <v>69540</v>
      </c>
      <c r="J26" s="520"/>
      <c r="K26" s="691" t="s">
        <v>1714</v>
      </c>
      <c r="L26" s="13"/>
    </row>
    <row r="27" spans="1:12" x14ac:dyDescent="0.25">
      <c r="A27" s="16">
        <v>32509</v>
      </c>
      <c r="B27" s="11">
        <v>4.2500000000000003E-2</v>
      </c>
      <c r="C27" s="11">
        <v>4.2500000000000003E-2</v>
      </c>
      <c r="D27" s="11">
        <v>9.35E-2</v>
      </c>
      <c r="E27" s="519"/>
      <c r="F27" s="11">
        <v>2.5499999999999998E-2</v>
      </c>
      <c r="G27" s="11">
        <v>2.9499999999999998E-2</v>
      </c>
      <c r="H27" s="15">
        <v>33660</v>
      </c>
      <c r="I27" s="15">
        <v>67310</v>
      </c>
      <c r="J27" s="520"/>
      <c r="K27" s="691" t="s">
        <v>1714</v>
      </c>
      <c r="L27" s="13"/>
    </row>
    <row r="28" spans="1:12" x14ac:dyDescent="0.25">
      <c r="A28" s="16">
        <v>28856</v>
      </c>
      <c r="B28" s="11">
        <v>4.2500000000000003E-2</v>
      </c>
      <c r="C28" s="11">
        <v>4.2500000000000003E-2</v>
      </c>
      <c r="D28" s="11">
        <v>9.35E-2</v>
      </c>
      <c r="E28" s="519"/>
      <c r="F28" s="11">
        <v>2.5499999999999998E-2</v>
      </c>
      <c r="G28" s="11">
        <v>2.9499999999999998E-2</v>
      </c>
      <c r="H28" s="15">
        <v>32800</v>
      </c>
      <c r="I28" s="15">
        <v>65600</v>
      </c>
      <c r="J28" s="520"/>
      <c r="K28" s="12" t="s">
        <v>1480</v>
      </c>
      <c r="L28" s="13">
        <v>28854</v>
      </c>
    </row>
    <row r="29" spans="1:12" x14ac:dyDescent="0.25">
      <c r="A29" s="16">
        <v>25143</v>
      </c>
      <c r="B29" s="11">
        <v>4.2500000000000003E-2</v>
      </c>
      <c r="C29" s="11">
        <v>4.2500000000000003E-2</v>
      </c>
      <c r="D29" s="11">
        <v>9.35E-2</v>
      </c>
      <c r="E29" s="519"/>
      <c r="F29" s="11">
        <v>2.5499999999999998E-2</v>
      </c>
      <c r="G29" s="11">
        <v>2.9499999999999998E-2</v>
      </c>
      <c r="H29" s="15">
        <v>30000</v>
      </c>
      <c r="I29" s="15">
        <v>60000</v>
      </c>
      <c r="J29" s="520"/>
      <c r="K29" s="12" t="s">
        <v>273</v>
      </c>
      <c r="L29" s="13">
        <v>25121</v>
      </c>
    </row>
    <row r="30" spans="1:12" x14ac:dyDescent="0.25">
      <c r="B30" s="27"/>
      <c r="C30" s="27"/>
      <c r="D30" s="27"/>
      <c r="E30" s="27"/>
      <c r="F30" s="27"/>
      <c r="G30" s="27"/>
      <c r="H30" s="27"/>
      <c r="I30" s="27"/>
      <c r="J30" s="27"/>
    </row>
    <row r="31" spans="1:12" x14ac:dyDescent="0.25">
      <c r="B31" s="8" t="s">
        <v>523</v>
      </c>
      <c r="C31" s="27"/>
      <c r="D31" s="27"/>
      <c r="E31" s="27"/>
      <c r="F31" s="27"/>
      <c r="G31" s="27"/>
      <c r="H31" s="27"/>
      <c r="I31" s="27"/>
      <c r="J31" s="27"/>
    </row>
    <row r="32" spans="1:12" x14ac:dyDescent="0.25">
      <c r="B32" s="70" t="s">
        <v>2028</v>
      </c>
      <c r="C32" s="27"/>
      <c r="D32" s="27"/>
      <c r="E32" s="27"/>
      <c r="F32" s="27"/>
      <c r="G32" s="27"/>
      <c r="H32" s="27"/>
      <c r="I32" s="27"/>
      <c r="J32" s="27"/>
    </row>
    <row r="33" spans="2:15" x14ac:dyDescent="0.25">
      <c r="B33" t="s">
        <v>2031</v>
      </c>
      <c r="C33" s="27"/>
      <c r="D33" s="27"/>
      <c r="E33" s="27"/>
      <c r="F33" s="27"/>
      <c r="G33" s="27"/>
      <c r="H33" s="27"/>
      <c r="I33" s="27"/>
      <c r="J33" s="27"/>
    </row>
    <row r="34" spans="2:15" x14ac:dyDescent="0.25">
      <c r="C34" s="27"/>
      <c r="D34" s="27"/>
      <c r="E34" s="27"/>
      <c r="F34" s="27"/>
      <c r="G34" s="27"/>
      <c r="H34" s="27"/>
      <c r="I34" s="27"/>
      <c r="J34" s="27"/>
    </row>
    <row r="35" spans="2:15" x14ac:dyDescent="0.25">
      <c r="B35" s="607" t="s">
        <v>1201</v>
      </c>
      <c r="K35" s="12"/>
    </row>
    <row r="36" spans="2:15" x14ac:dyDescent="0.25">
      <c r="B36" s="27" t="s">
        <v>2030</v>
      </c>
      <c r="K36" s="12"/>
    </row>
    <row r="37" spans="2:15" x14ac:dyDescent="0.25">
      <c r="B37" s="27" t="s">
        <v>1485</v>
      </c>
    </row>
    <row r="38" spans="2:15" x14ac:dyDescent="0.25">
      <c r="B38" s="27" t="s">
        <v>2032</v>
      </c>
    </row>
    <row r="39" spans="2:15" x14ac:dyDescent="0.25">
      <c r="B39" s="27" t="s">
        <v>2033</v>
      </c>
      <c r="G39" s="27"/>
      <c r="H39" s="27"/>
      <c r="I39" s="27"/>
      <c r="J39" s="27"/>
      <c r="K39" s="27"/>
      <c r="L39" s="27"/>
      <c r="M39" s="646"/>
      <c r="N39" s="39"/>
      <c r="O39" s="329"/>
    </row>
    <row r="40" spans="2:15" x14ac:dyDescent="0.25">
      <c r="M40" s="406"/>
      <c r="N40" s="323"/>
      <c r="O40" s="323"/>
    </row>
  </sheetData>
  <pageMargins left="0.7" right="0.7" top="0.75" bottom="0.75" header="0.3" footer="0.3"/>
  <pageSetup paperSize="9" orientation="portrait"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3"/>
  <sheetViews>
    <sheetView workbookViewId="0">
      <pane xSplit="1" ySplit="3" topLeftCell="B4" activePane="bottomRight" state="frozen"/>
      <selection pane="topRight" activeCell="B1" sqref="B1"/>
      <selection pane="bottomLeft" activeCell="A2" sqref="A2"/>
      <selection pane="bottomRight"/>
    </sheetView>
  </sheetViews>
  <sheetFormatPr baseColWidth="10" defaultColWidth="11.42578125" defaultRowHeight="15" customHeight="1" x14ac:dyDescent="0.2"/>
  <cols>
    <col min="1" max="2" width="11.42578125" style="2" customWidth="1"/>
    <col min="3" max="3" width="15.28515625" style="2" customWidth="1"/>
    <col min="4" max="4" width="49.85546875" style="2" customWidth="1"/>
    <col min="5" max="5" width="13.85546875" style="2" customWidth="1"/>
    <col min="6" max="16384" width="11.42578125" style="2"/>
  </cols>
  <sheetData>
    <row r="1" spans="1:12" ht="15" hidden="1" customHeight="1" x14ac:dyDescent="0.25">
      <c r="A1" s="119" t="s">
        <v>419</v>
      </c>
      <c r="B1" s="119" t="s">
        <v>612</v>
      </c>
      <c r="C1" s="119" t="s">
        <v>611</v>
      </c>
      <c r="D1" s="119"/>
      <c r="E1" s="119"/>
      <c r="F1" s="119"/>
      <c r="G1" s="119"/>
      <c r="H1" s="119"/>
      <c r="I1" s="119"/>
    </row>
    <row r="2" spans="1:12" ht="15" customHeight="1" x14ac:dyDescent="0.25">
      <c r="A2" s="823" t="s">
        <v>1946</v>
      </c>
      <c r="B2" s="853" t="s">
        <v>522</v>
      </c>
      <c r="C2" s="853"/>
      <c r="D2" s="794" t="s">
        <v>126</v>
      </c>
      <c r="E2" s="849" t="s">
        <v>134</v>
      </c>
      <c r="F2" s="794" t="s">
        <v>12</v>
      </c>
      <c r="G2" s="119"/>
      <c r="H2" s="119"/>
      <c r="I2" s="119"/>
    </row>
    <row r="3" spans="1:12" ht="28.5" customHeight="1" x14ac:dyDescent="0.25">
      <c r="A3" s="823"/>
      <c r="B3" s="231" t="s">
        <v>609</v>
      </c>
      <c r="C3" s="231" t="s">
        <v>532</v>
      </c>
      <c r="D3" s="794"/>
      <c r="E3" s="849"/>
      <c r="F3" s="794"/>
      <c r="G3" s="119"/>
      <c r="H3" s="119"/>
      <c r="I3" s="119"/>
    </row>
    <row r="4" spans="1:12" ht="17.25" customHeight="1" x14ac:dyDescent="0.25">
      <c r="A4" s="263">
        <v>38353</v>
      </c>
      <c r="B4" s="647"/>
      <c r="C4" s="153">
        <v>4.4999999999999997E-3</v>
      </c>
      <c r="D4" s="267" t="s">
        <v>610</v>
      </c>
      <c r="E4" s="258">
        <v>38567</v>
      </c>
      <c r="F4" s="171"/>
      <c r="G4" s="119"/>
      <c r="H4" s="119"/>
      <c r="I4" s="119"/>
    </row>
    <row r="5" spans="1:12" ht="15" customHeight="1" x14ac:dyDescent="0.25">
      <c r="A5" s="201">
        <v>33604</v>
      </c>
      <c r="B5" s="153">
        <v>4.4999999999999997E-3</v>
      </c>
      <c r="C5" s="153">
        <v>4.4999999999999997E-3</v>
      </c>
      <c r="D5" s="114" t="s">
        <v>301</v>
      </c>
      <c r="E5" s="202" t="s">
        <v>292</v>
      </c>
      <c r="F5" s="114"/>
      <c r="G5" s="119"/>
      <c r="H5" s="119"/>
      <c r="I5" s="119"/>
    </row>
    <row r="6" spans="1:12" ht="15" customHeight="1" x14ac:dyDescent="0.25">
      <c r="A6" s="263">
        <v>33239</v>
      </c>
      <c r="B6" s="153">
        <v>5.4999999999999997E-3</v>
      </c>
      <c r="C6" s="153">
        <v>5.4999999999999997E-3</v>
      </c>
      <c r="D6" s="114" t="s">
        <v>300</v>
      </c>
      <c r="E6" s="203" t="s">
        <v>294</v>
      </c>
      <c r="F6" s="114"/>
      <c r="G6" s="119"/>
      <c r="H6" s="119"/>
      <c r="I6" s="119"/>
    </row>
    <row r="7" spans="1:12" ht="15" customHeight="1" x14ac:dyDescent="0.25">
      <c r="A7" s="263">
        <v>32509</v>
      </c>
      <c r="B7" s="153">
        <v>6.4999999999999997E-3</v>
      </c>
      <c r="C7" s="153">
        <v>6.4999999999999997E-3</v>
      </c>
      <c r="D7" s="114" t="s">
        <v>1786</v>
      </c>
      <c r="E7" s="685" t="s">
        <v>293</v>
      </c>
      <c r="F7" s="114"/>
      <c r="G7" s="114"/>
      <c r="H7" s="114"/>
      <c r="I7" s="114"/>
      <c r="J7" s="431"/>
      <c r="K7" s="431"/>
      <c r="L7" s="431"/>
    </row>
    <row r="8" spans="1:12" ht="15" customHeight="1" x14ac:dyDescent="0.25">
      <c r="A8" s="263">
        <v>32143</v>
      </c>
      <c r="B8" s="153">
        <v>7.1999999999999998E-3</v>
      </c>
      <c r="C8" s="153">
        <v>7.1999999999999998E-3</v>
      </c>
      <c r="D8" s="114" t="s">
        <v>299</v>
      </c>
      <c r="E8" s="135">
        <v>32143</v>
      </c>
      <c r="F8" s="114"/>
      <c r="G8" s="119"/>
      <c r="H8" s="119"/>
      <c r="I8" s="119"/>
    </row>
    <row r="9" spans="1:12" ht="15" customHeight="1" x14ac:dyDescent="0.25">
      <c r="A9" s="263">
        <v>31413</v>
      </c>
      <c r="B9" s="153">
        <v>7.7000000000000002E-3</v>
      </c>
      <c r="C9" s="153">
        <v>7.7000000000000002E-3</v>
      </c>
      <c r="D9" s="114" t="s">
        <v>1379</v>
      </c>
      <c r="E9" s="203" t="s">
        <v>295</v>
      </c>
      <c r="F9" s="114"/>
      <c r="G9" s="119"/>
      <c r="H9" s="119"/>
      <c r="I9" s="119"/>
    </row>
    <row r="10" spans="1:12" ht="15" customHeight="1" x14ac:dyDescent="0.25">
      <c r="A10" s="263">
        <v>28491</v>
      </c>
      <c r="B10" s="153">
        <v>8.9999999999999993E-3</v>
      </c>
      <c r="C10" s="153">
        <v>8.9999999999999993E-3</v>
      </c>
      <c r="D10" s="204" t="s">
        <v>298</v>
      </c>
      <c r="E10" s="203" t="s">
        <v>296</v>
      </c>
      <c r="F10" s="114"/>
      <c r="G10" s="119"/>
      <c r="H10" s="119"/>
      <c r="I10" s="119"/>
    </row>
    <row r="11" spans="1:12" ht="15" customHeight="1" x14ac:dyDescent="0.25">
      <c r="A11" s="201">
        <v>19603</v>
      </c>
      <c r="B11" s="153">
        <v>0.01</v>
      </c>
      <c r="C11" s="153">
        <v>0.01</v>
      </c>
      <c r="D11" s="69" t="s">
        <v>297</v>
      </c>
      <c r="E11" s="135">
        <v>19581</v>
      </c>
      <c r="F11" s="119"/>
      <c r="G11" s="119"/>
      <c r="H11" s="119"/>
      <c r="I11" s="119"/>
    </row>
    <row r="12" spans="1:12" ht="15" customHeight="1" x14ac:dyDescent="0.25">
      <c r="A12" s="119"/>
      <c r="B12" s="114"/>
      <c r="C12" s="114"/>
      <c r="D12" s="119"/>
      <c r="E12" s="114"/>
      <c r="F12" s="119"/>
      <c r="G12" s="119"/>
      <c r="H12" s="119"/>
      <c r="I12" s="119"/>
    </row>
    <row r="13" spans="1:12" ht="15" customHeight="1" x14ac:dyDescent="0.25">
      <c r="A13" s="119"/>
      <c r="B13" s="121" t="s">
        <v>523</v>
      </c>
      <c r="D13" s="119"/>
      <c r="E13" s="119"/>
      <c r="F13" s="119"/>
      <c r="G13" s="119"/>
      <c r="H13" s="119"/>
      <c r="I13" s="119"/>
    </row>
    <row r="14" spans="1:12" ht="15" customHeight="1" x14ac:dyDescent="0.25">
      <c r="A14" s="119"/>
      <c r="B14" s="205" t="s">
        <v>463</v>
      </c>
      <c r="D14" s="119"/>
      <c r="E14" s="119"/>
      <c r="F14" s="119"/>
      <c r="G14" s="119"/>
      <c r="H14" s="119"/>
      <c r="I14" s="119"/>
    </row>
    <row r="15" spans="1:12" ht="15" customHeight="1" x14ac:dyDescent="0.25">
      <c r="A15" s="119"/>
      <c r="D15" s="119"/>
      <c r="E15" s="119"/>
      <c r="F15" s="119"/>
      <c r="G15" s="119"/>
      <c r="H15" s="119"/>
      <c r="I15" s="119"/>
    </row>
    <row r="16" spans="1:12" ht="15" customHeight="1" x14ac:dyDescent="0.25">
      <c r="A16" s="119"/>
      <c r="B16" s="121" t="s">
        <v>1333</v>
      </c>
      <c r="D16" s="119"/>
      <c r="E16" s="119"/>
      <c r="F16" s="119"/>
      <c r="G16" s="119"/>
      <c r="H16" s="119"/>
      <c r="I16" s="119"/>
    </row>
    <row r="17" spans="1:9" ht="15" customHeight="1" x14ac:dyDescent="0.25">
      <c r="A17" s="119"/>
      <c r="B17" s="119" t="s">
        <v>1643</v>
      </c>
      <c r="D17" s="119"/>
      <c r="E17" s="119"/>
      <c r="F17" s="119"/>
      <c r="G17" s="119"/>
      <c r="H17" s="119"/>
      <c r="I17" s="119"/>
    </row>
    <row r="18" spans="1:9" ht="15" customHeight="1" x14ac:dyDescent="0.25">
      <c r="A18" s="119"/>
      <c r="B18" s="204" t="s">
        <v>291</v>
      </c>
      <c r="D18" s="119"/>
      <c r="E18" s="119"/>
      <c r="F18" s="119"/>
      <c r="G18" s="119"/>
      <c r="H18" s="119"/>
      <c r="I18" s="119"/>
    </row>
    <row r="19" spans="1:9" ht="15" customHeight="1" x14ac:dyDescent="0.25">
      <c r="A19" s="119"/>
      <c r="D19" s="119"/>
      <c r="E19" s="119"/>
      <c r="F19" s="119"/>
      <c r="G19" s="119"/>
      <c r="H19" s="119"/>
      <c r="I19" s="119"/>
    </row>
    <row r="20" spans="1:9" ht="15" customHeight="1" x14ac:dyDescent="0.25">
      <c r="A20" s="119"/>
      <c r="D20" s="119"/>
      <c r="E20" s="119"/>
      <c r="F20" s="119"/>
      <c r="G20" s="119"/>
      <c r="H20" s="119"/>
      <c r="I20" s="119"/>
    </row>
    <row r="21" spans="1:9" ht="15" customHeight="1" x14ac:dyDescent="0.25">
      <c r="A21" s="119"/>
      <c r="B21" s="119"/>
      <c r="C21" s="119"/>
      <c r="D21" s="119"/>
      <c r="E21" s="119"/>
      <c r="F21" s="119"/>
      <c r="G21" s="119"/>
      <c r="H21" s="119"/>
      <c r="I21" s="119"/>
    </row>
    <row r="22" spans="1:9" ht="15" customHeight="1" x14ac:dyDescent="0.25">
      <c r="A22" s="119"/>
      <c r="B22" s="119"/>
      <c r="C22" s="119"/>
      <c r="D22" s="119"/>
      <c r="E22" s="119"/>
      <c r="F22" s="119"/>
      <c r="G22" s="119"/>
      <c r="H22" s="119"/>
      <c r="I22" s="119"/>
    </row>
    <row r="23" spans="1:9" ht="15" customHeight="1" x14ac:dyDescent="0.25">
      <c r="A23" s="119"/>
      <c r="B23" s="119"/>
      <c r="C23" s="119"/>
      <c r="D23" s="119"/>
      <c r="E23" s="119"/>
      <c r="F23" s="119"/>
      <c r="G23" s="119"/>
      <c r="H23" s="119"/>
      <c r="I23" s="119"/>
    </row>
  </sheetData>
  <mergeCells count="5">
    <mergeCell ref="B2:C2"/>
    <mergeCell ref="D2:D3"/>
    <mergeCell ref="E2:E3"/>
    <mergeCell ref="F2:F3"/>
    <mergeCell ref="A2:A3"/>
  </mergeCells>
  <phoneticPr fontId="5" type="noConversion"/>
  <pageMargins left="0.7" right="0.7" top="0.75" bottom="0.75" header="0.3" footer="0.3"/>
  <pageSetup paperSize="9" orientation="portrait" r:id="rId1"/>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2"/>
  <sheetViews>
    <sheetView workbookViewId="0">
      <pane xSplit="1" ySplit="3" topLeftCell="B4" activePane="bottomRight" state="frozen"/>
      <selection pane="topRight" activeCell="B1" sqref="B1"/>
      <selection pane="bottomLeft" activeCell="A2" sqref="A2"/>
      <selection pane="bottomRight" activeCell="A4" sqref="A4"/>
    </sheetView>
  </sheetViews>
  <sheetFormatPr baseColWidth="10" defaultColWidth="9.140625" defaultRowHeight="15" customHeight="1" x14ac:dyDescent="0.2"/>
  <cols>
    <col min="1" max="1" width="12.85546875" style="1" customWidth="1"/>
    <col min="2" max="3" width="15.7109375" style="1" customWidth="1"/>
    <col min="4" max="4" width="13.5703125" style="1" customWidth="1"/>
    <col min="5" max="5" width="50.5703125" style="1" customWidth="1"/>
    <col min="6" max="6" width="12" style="1" customWidth="1"/>
    <col min="7" max="7" width="68.28515625" style="1" customWidth="1"/>
    <col min="8" max="16384" width="9.140625" style="1"/>
  </cols>
  <sheetData>
    <row r="1" spans="1:7" ht="15" hidden="1" customHeight="1" x14ac:dyDescent="0.25">
      <c r="A1" s="134" t="s">
        <v>419</v>
      </c>
      <c r="B1" s="134" t="s">
        <v>19</v>
      </c>
      <c r="C1" s="134" t="s">
        <v>527</v>
      </c>
      <c r="D1" s="134" t="s">
        <v>528</v>
      </c>
      <c r="E1" s="134"/>
      <c r="F1" s="134"/>
      <c r="G1" s="134"/>
    </row>
    <row r="2" spans="1:7" ht="27" customHeight="1" x14ac:dyDescent="0.2">
      <c r="A2" s="823" t="s">
        <v>1946</v>
      </c>
      <c r="B2" s="220" t="s">
        <v>524</v>
      </c>
      <c r="C2" s="823" t="s">
        <v>525</v>
      </c>
      <c r="D2" s="823"/>
      <c r="E2" s="823" t="s">
        <v>126</v>
      </c>
      <c r="F2" s="823" t="s">
        <v>134</v>
      </c>
      <c r="G2" s="823" t="s">
        <v>12</v>
      </c>
    </row>
    <row r="3" spans="1:7" ht="34.5" customHeight="1" x14ac:dyDescent="0.25">
      <c r="A3" s="823"/>
      <c r="B3" s="221" t="s">
        <v>393</v>
      </c>
      <c r="C3" s="221" t="s">
        <v>393</v>
      </c>
      <c r="D3" s="489" t="s">
        <v>526</v>
      </c>
      <c r="E3" s="823"/>
      <c r="F3" s="823"/>
      <c r="G3" s="823"/>
    </row>
    <row r="4" spans="1:7" ht="15" customHeight="1" x14ac:dyDescent="0.25">
      <c r="A4" s="103">
        <v>40544</v>
      </c>
      <c r="B4" s="232">
        <v>1E-3</v>
      </c>
      <c r="C4" s="232">
        <v>4.0000000000000001E-3</v>
      </c>
      <c r="D4" s="232">
        <v>5.0000000000000001E-3</v>
      </c>
      <c r="E4" s="129" t="s">
        <v>1336</v>
      </c>
      <c r="F4" s="113">
        <v>40542</v>
      </c>
      <c r="G4" s="150"/>
    </row>
    <row r="5" spans="1:7" ht="15" customHeight="1" x14ac:dyDescent="0.25">
      <c r="A5" s="103">
        <v>33420</v>
      </c>
      <c r="B5" s="232">
        <v>1E-3</v>
      </c>
      <c r="C5" s="232">
        <v>4.0000000000000001E-3</v>
      </c>
      <c r="D5" s="232">
        <v>4.0000000000000001E-3</v>
      </c>
      <c r="E5" s="154" t="s">
        <v>1335</v>
      </c>
      <c r="F5" s="239">
        <v>33446</v>
      </c>
      <c r="G5" s="133"/>
    </row>
    <row r="6" spans="1:7" ht="15" customHeight="1" x14ac:dyDescent="0.25">
      <c r="A6" s="103">
        <v>32509</v>
      </c>
      <c r="B6" s="232">
        <v>1E-3</v>
      </c>
      <c r="C6" s="232">
        <v>2E-3</v>
      </c>
      <c r="D6" s="233">
        <v>2E-3</v>
      </c>
      <c r="E6" s="154" t="s">
        <v>1334</v>
      </c>
      <c r="F6" s="239">
        <v>32505</v>
      </c>
      <c r="G6" s="133"/>
    </row>
    <row r="7" spans="1:7" ht="15" customHeight="1" x14ac:dyDescent="0.25">
      <c r="A7" s="103">
        <v>31413</v>
      </c>
      <c r="B7" s="232">
        <v>1E-3</v>
      </c>
      <c r="C7" s="232">
        <v>1.2999999999999999E-3</v>
      </c>
      <c r="D7" s="233">
        <v>1.2999999999999999E-3</v>
      </c>
      <c r="E7" s="154" t="s">
        <v>1337</v>
      </c>
      <c r="F7" s="239">
        <v>31412</v>
      </c>
      <c r="G7" s="133"/>
    </row>
    <row r="8" spans="1:7" ht="15" customHeight="1" x14ac:dyDescent="0.25">
      <c r="A8" s="61">
        <v>26481</v>
      </c>
      <c r="B8" s="232">
        <v>1E-3</v>
      </c>
      <c r="C8" s="648"/>
      <c r="D8" s="649"/>
      <c r="E8" s="134" t="s">
        <v>1339</v>
      </c>
      <c r="F8" s="113">
        <v>26480</v>
      </c>
      <c r="G8" s="133"/>
    </row>
    <row r="9" spans="1:7" ht="15" customHeight="1" x14ac:dyDescent="0.25">
      <c r="A9" s="134"/>
      <c r="B9" s="133"/>
      <c r="C9" s="133"/>
      <c r="D9" s="133"/>
      <c r="E9" s="133"/>
      <c r="F9" s="134"/>
      <c r="G9" s="134"/>
    </row>
    <row r="10" spans="1:7" ht="15" customHeight="1" x14ac:dyDescent="0.25">
      <c r="A10" s="134"/>
      <c r="B10" s="146" t="s">
        <v>523</v>
      </c>
      <c r="C10" s="146"/>
      <c r="D10" s="134"/>
      <c r="E10" s="134"/>
      <c r="F10" s="134"/>
      <c r="G10" s="134"/>
    </row>
    <row r="11" spans="1:7" ht="15" customHeight="1" x14ac:dyDescent="0.25">
      <c r="A11" s="134"/>
      <c r="B11" s="134" t="s">
        <v>302</v>
      </c>
      <c r="C11" s="134"/>
      <c r="D11" s="134"/>
      <c r="E11" s="134"/>
      <c r="F11" s="134"/>
      <c r="G11" s="134"/>
    </row>
    <row r="12" spans="1:7" ht="15" customHeight="1" x14ac:dyDescent="0.25">
      <c r="A12" s="134"/>
      <c r="B12" s="134" t="s">
        <v>529</v>
      </c>
      <c r="C12" s="134"/>
      <c r="D12" s="134"/>
      <c r="E12" s="134"/>
      <c r="F12" s="134"/>
      <c r="G12" s="134"/>
    </row>
    <row r="13" spans="1:7" ht="15" customHeight="1" x14ac:dyDescent="0.25">
      <c r="A13" s="134"/>
      <c r="B13" s="311" t="s">
        <v>1340</v>
      </c>
      <c r="C13" s="133"/>
      <c r="D13" s="134"/>
      <c r="E13" s="134"/>
      <c r="F13" s="134"/>
      <c r="G13" s="134"/>
    </row>
    <row r="14" spans="1:7" ht="15" customHeight="1" x14ac:dyDescent="0.25">
      <c r="A14" s="134"/>
      <c r="B14" s="183" t="s">
        <v>1341</v>
      </c>
      <c r="C14" s="133"/>
      <c r="D14" s="134"/>
      <c r="E14" s="134"/>
      <c r="F14" s="134"/>
      <c r="G14" s="134"/>
    </row>
    <row r="15" spans="1:7" ht="15" customHeight="1" x14ac:dyDescent="0.25">
      <c r="A15" s="134"/>
      <c r="B15" s="133"/>
      <c r="C15" s="133"/>
      <c r="D15" s="134"/>
      <c r="E15" s="134"/>
      <c r="F15" s="134"/>
      <c r="G15" s="134"/>
    </row>
    <row r="16" spans="1:7" ht="15" customHeight="1" x14ac:dyDescent="0.25">
      <c r="A16" s="134"/>
      <c r="B16" s="146" t="s">
        <v>1229</v>
      </c>
      <c r="C16" s="134"/>
      <c r="D16" s="134"/>
      <c r="E16" s="134"/>
      <c r="F16" s="134"/>
      <c r="G16" s="134"/>
    </row>
    <row r="17" spans="1:7" ht="15" customHeight="1" x14ac:dyDescent="0.25">
      <c r="A17" s="134"/>
      <c r="B17" s="134" t="s">
        <v>1338</v>
      </c>
      <c r="C17" s="134"/>
      <c r="D17" s="134"/>
      <c r="E17" s="134"/>
      <c r="F17" s="134"/>
      <c r="G17" s="134"/>
    </row>
    <row r="18" spans="1:7" ht="15" customHeight="1" x14ac:dyDescent="0.25">
      <c r="C18" s="134"/>
      <c r="D18" s="134"/>
      <c r="E18" s="134"/>
      <c r="F18" s="134"/>
      <c r="G18" s="134"/>
    </row>
    <row r="19" spans="1:7" ht="15" customHeight="1" x14ac:dyDescent="0.25">
      <c r="C19" s="134"/>
      <c r="D19" s="134"/>
      <c r="E19" s="134"/>
      <c r="F19" s="134"/>
      <c r="G19" s="134"/>
    </row>
    <row r="20" spans="1:7" ht="15" customHeight="1" x14ac:dyDescent="0.25">
      <c r="C20" s="507"/>
      <c r="D20" s="507"/>
      <c r="E20" s="507"/>
      <c r="F20" s="134"/>
      <c r="G20" s="134"/>
    </row>
    <row r="21" spans="1:7" ht="15" customHeight="1" x14ac:dyDescent="0.25">
      <c r="C21" s="507"/>
      <c r="D21" s="507"/>
      <c r="E21" s="507"/>
      <c r="F21" s="134"/>
      <c r="G21" s="134"/>
    </row>
    <row r="22" spans="1:7" ht="15" customHeight="1" x14ac:dyDescent="0.25">
      <c r="B22" s="507"/>
      <c r="C22" s="508"/>
      <c r="D22" s="508"/>
      <c r="E22" s="508"/>
    </row>
  </sheetData>
  <mergeCells count="5">
    <mergeCell ref="F2:F3"/>
    <mergeCell ref="E2:E3"/>
    <mergeCell ref="G2:G3"/>
    <mergeCell ref="C2:D2"/>
    <mergeCell ref="A2:A3"/>
  </mergeCells>
  <phoneticPr fontId="5" type="noConversion"/>
  <pageMargins left="0.7" right="0.7" top="0.75" bottom="0.75" header="0.3" footer="0.3"/>
  <pageSetup paperSize="9" orientation="portrait"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6"/>
  <sheetViews>
    <sheetView zoomScaleNormal="100" workbookViewId="0">
      <pane xSplit="1" ySplit="3" topLeftCell="B13" activePane="bottomRight" state="frozen"/>
      <selection pane="topRight" activeCell="B1" sqref="B1"/>
      <selection pane="bottomLeft" activeCell="A2" sqref="A2"/>
      <selection pane="bottomRight" activeCell="A4" sqref="A4"/>
    </sheetView>
  </sheetViews>
  <sheetFormatPr baseColWidth="10" defaultColWidth="9.140625" defaultRowHeight="15" customHeight="1" x14ac:dyDescent="0.25"/>
  <cols>
    <col min="1" max="1" width="13.140625" style="119" customWidth="1"/>
    <col min="2" max="4" width="15.7109375" style="119" customWidth="1"/>
    <col min="5" max="5" width="15.85546875" style="119" customWidth="1"/>
    <col min="6" max="9" width="15.7109375" style="119" customWidth="1"/>
    <col min="10" max="10" width="43.28515625" style="119" customWidth="1"/>
    <col min="11" max="11" width="17" style="119" customWidth="1"/>
    <col min="12" max="12" width="147" style="119" customWidth="1"/>
    <col min="13" max="16384" width="9.140625" style="119"/>
  </cols>
  <sheetData>
    <row r="1" spans="1:12" ht="15" hidden="1" customHeight="1" x14ac:dyDescent="0.25">
      <c r="A1" s="119" t="s">
        <v>419</v>
      </c>
      <c r="B1" s="217" t="s">
        <v>21</v>
      </c>
      <c r="C1" s="217" t="s">
        <v>309</v>
      </c>
      <c r="D1" s="217" t="s">
        <v>310</v>
      </c>
      <c r="E1" s="217" t="s">
        <v>607</v>
      </c>
      <c r="F1" s="217" t="s">
        <v>1794</v>
      </c>
      <c r="G1" s="217" t="s">
        <v>1795</v>
      </c>
      <c r="H1" s="217" t="s">
        <v>1796</v>
      </c>
      <c r="I1" s="217" t="s">
        <v>608</v>
      </c>
    </row>
    <row r="2" spans="1:12" ht="27" customHeight="1" x14ac:dyDescent="0.25">
      <c r="A2" s="823" t="s">
        <v>1946</v>
      </c>
      <c r="B2" s="854" t="s">
        <v>530</v>
      </c>
      <c r="C2" s="854"/>
      <c r="D2" s="854"/>
      <c r="E2" s="551" t="s">
        <v>1523</v>
      </c>
      <c r="F2" s="855" t="s">
        <v>1522</v>
      </c>
      <c r="G2" s="856"/>
      <c r="H2" s="857"/>
      <c r="I2" s="554" t="s">
        <v>1524</v>
      </c>
      <c r="J2" s="823" t="s">
        <v>126</v>
      </c>
      <c r="K2" s="823" t="s">
        <v>134</v>
      </c>
      <c r="L2" s="98"/>
    </row>
    <row r="3" spans="1:12" ht="78" customHeight="1" x14ac:dyDescent="0.25">
      <c r="A3" s="823"/>
      <c r="B3" s="340" t="s">
        <v>531</v>
      </c>
      <c r="C3" s="340" t="s">
        <v>609</v>
      </c>
      <c r="D3" s="340" t="s">
        <v>1509</v>
      </c>
      <c r="E3" s="563" t="s">
        <v>1521</v>
      </c>
      <c r="F3" s="553" t="s">
        <v>597</v>
      </c>
      <c r="G3" s="552" t="s">
        <v>1504</v>
      </c>
      <c r="H3" s="199" t="s">
        <v>1505</v>
      </c>
      <c r="I3" s="563" t="s">
        <v>598</v>
      </c>
      <c r="J3" s="823"/>
      <c r="K3" s="823"/>
      <c r="L3" s="339" t="s">
        <v>12</v>
      </c>
    </row>
    <row r="4" spans="1:12" ht="15" customHeight="1" x14ac:dyDescent="0.25">
      <c r="A4" s="61">
        <v>39569</v>
      </c>
      <c r="B4" s="215">
        <v>5.4999999999999997E-3</v>
      </c>
      <c r="C4" s="215">
        <v>1.0500000000000001E-2</v>
      </c>
      <c r="D4" s="215">
        <v>1.6E-2</v>
      </c>
      <c r="E4" s="571"/>
      <c r="F4" s="572"/>
      <c r="G4" s="215">
        <v>5.0000000000000001E-3</v>
      </c>
      <c r="H4" s="565">
        <v>2E-3</v>
      </c>
      <c r="I4" s="568">
        <v>0.01</v>
      </c>
      <c r="J4" s="558"/>
      <c r="K4" s="255"/>
      <c r="L4" s="357" t="s">
        <v>1525</v>
      </c>
    </row>
    <row r="5" spans="1:12" ht="27.75" customHeight="1" x14ac:dyDescent="0.25">
      <c r="A5" s="61">
        <v>38353</v>
      </c>
      <c r="B5" s="215">
        <v>5.4999999999999997E-3</v>
      </c>
      <c r="C5" s="215">
        <v>1.0500000000000001E-2</v>
      </c>
      <c r="D5" s="215">
        <v>1.6E-2</v>
      </c>
      <c r="E5" s="564">
        <v>0</v>
      </c>
      <c r="F5" s="566">
        <v>4.0000000000000001E-3</v>
      </c>
      <c r="G5" s="567">
        <v>5.0000000000000001E-3</v>
      </c>
      <c r="H5" s="565">
        <v>2E-3</v>
      </c>
      <c r="I5" s="568">
        <v>0.01</v>
      </c>
      <c r="J5" s="558" t="s">
        <v>1518</v>
      </c>
      <c r="K5" s="255" t="s">
        <v>1519</v>
      </c>
      <c r="L5" s="357" t="s">
        <v>1527</v>
      </c>
    </row>
    <row r="6" spans="1:12" ht="15" customHeight="1" x14ac:dyDescent="0.25">
      <c r="A6" s="61">
        <v>37987</v>
      </c>
      <c r="B6" s="215">
        <v>4.0000000000000001E-3</v>
      </c>
      <c r="C6" s="143">
        <v>1.6E-2</v>
      </c>
      <c r="D6" s="143">
        <v>1.6E-2</v>
      </c>
      <c r="E6" s="564">
        <v>0</v>
      </c>
      <c r="F6" s="566">
        <v>4.0000000000000001E-3</v>
      </c>
      <c r="G6" s="569"/>
      <c r="H6" s="565">
        <v>2E-3</v>
      </c>
      <c r="I6" s="568">
        <v>0.01</v>
      </c>
      <c r="J6" s="559"/>
      <c r="K6" s="255"/>
      <c r="L6" s="357" t="s">
        <v>1520</v>
      </c>
    </row>
    <row r="7" spans="1:12" ht="27" customHeight="1" x14ac:dyDescent="0.25">
      <c r="A7" s="61">
        <v>33970</v>
      </c>
      <c r="B7" s="143">
        <v>1.5E-3</v>
      </c>
      <c r="C7" s="143">
        <v>1.4999999999999999E-2</v>
      </c>
      <c r="D7" s="143">
        <v>1.4999999999999999E-2</v>
      </c>
      <c r="E7" s="564">
        <v>1E-3</v>
      </c>
      <c r="F7" s="124">
        <v>4.0000000000000001E-3</v>
      </c>
      <c r="G7" s="569"/>
      <c r="H7" s="565">
        <v>2E-3</v>
      </c>
      <c r="I7" s="568">
        <v>0.01</v>
      </c>
      <c r="J7" s="516" t="s">
        <v>1511</v>
      </c>
      <c r="K7" s="560" t="s">
        <v>1512</v>
      </c>
      <c r="L7" s="114" t="s">
        <v>37</v>
      </c>
    </row>
    <row r="8" spans="1:12" ht="15" customHeight="1" x14ac:dyDescent="0.25">
      <c r="A8" s="61">
        <v>33604</v>
      </c>
      <c r="B8" s="143">
        <v>1.5E-3</v>
      </c>
      <c r="C8" s="143">
        <v>1.3999999999999999E-2</v>
      </c>
      <c r="D8" s="143">
        <v>1.3999999999999999E-2</v>
      </c>
      <c r="E8" s="575"/>
      <c r="F8" s="124">
        <v>3.0000000000000001E-3</v>
      </c>
      <c r="G8" s="569"/>
      <c r="H8" s="565">
        <v>1.5E-3</v>
      </c>
      <c r="I8" s="568">
        <v>0.01</v>
      </c>
      <c r="J8" s="516" t="s">
        <v>306</v>
      </c>
      <c r="K8" s="560">
        <v>33607</v>
      </c>
      <c r="L8" s="114"/>
    </row>
    <row r="9" spans="1:12" ht="15" customHeight="1" x14ac:dyDescent="0.25">
      <c r="A9" s="61">
        <v>33239</v>
      </c>
      <c r="B9" s="573"/>
      <c r="C9" s="143">
        <v>1.2E-2</v>
      </c>
      <c r="D9" s="143">
        <v>1.2E-2</v>
      </c>
      <c r="E9" s="575"/>
      <c r="F9" s="124">
        <v>3.0000000000000001E-3</v>
      </c>
      <c r="G9" s="569"/>
      <c r="H9" s="565">
        <v>1.5E-3</v>
      </c>
      <c r="I9" s="568">
        <v>0.01</v>
      </c>
      <c r="J9" s="516" t="s">
        <v>1513</v>
      </c>
      <c r="K9" s="560">
        <v>33064</v>
      </c>
      <c r="L9" s="114"/>
    </row>
    <row r="10" spans="1:12" ht="15" customHeight="1" x14ac:dyDescent="0.25">
      <c r="A10" s="61">
        <v>33068</v>
      </c>
      <c r="B10" s="573"/>
      <c r="C10" s="143">
        <v>1.2E-2</v>
      </c>
      <c r="D10" s="143">
        <v>1.2E-2</v>
      </c>
      <c r="E10" s="575"/>
      <c r="F10" s="124">
        <v>3.0000000000000001E-3</v>
      </c>
      <c r="G10" s="569"/>
      <c r="H10" s="565">
        <v>1E-3</v>
      </c>
      <c r="I10" s="568">
        <v>0.01</v>
      </c>
      <c r="J10" s="516" t="s">
        <v>1516</v>
      </c>
      <c r="K10" s="560">
        <v>33068</v>
      </c>
      <c r="L10" s="114" t="s">
        <v>1517</v>
      </c>
    </row>
    <row r="11" spans="1:12" ht="15" customHeight="1" x14ac:dyDescent="0.25">
      <c r="A11" s="61">
        <v>31778</v>
      </c>
      <c r="B11" s="573"/>
      <c r="C11" s="143">
        <v>1.2E-2</v>
      </c>
      <c r="D11" s="143">
        <v>1.2E-2</v>
      </c>
      <c r="E11" s="575"/>
      <c r="F11" s="124">
        <v>3.0000000000000001E-3</v>
      </c>
      <c r="G11" s="569"/>
      <c r="H11" s="565">
        <v>1E-3</v>
      </c>
      <c r="I11" s="571"/>
      <c r="J11" s="516" t="s">
        <v>307</v>
      </c>
      <c r="K11" s="560">
        <v>31989</v>
      </c>
      <c r="L11" s="114" t="s">
        <v>28</v>
      </c>
    </row>
    <row r="12" spans="1:12" ht="15" customHeight="1" x14ac:dyDescent="0.25">
      <c r="A12" s="61">
        <v>30682</v>
      </c>
      <c r="B12" s="573"/>
      <c r="C12" s="143">
        <v>1.0999999999999999E-2</v>
      </c>
      <c r="D12" s="143">
        <v>1.0999999999999999E-2</v>
      </c>
      <c r="E12" s="575"/>
      <c r="F12" s="576"/>
      <c r="G12" s="569"/>
      <c r="H12" s="565">
        <v>1E-3</v>
      </c>
      <c r="I12" s="571"/>
      <c r="J12" s="516" t="s">
        <v>1514</v>
      </c>
      <c r="K12" s="560">
        <v>30737</v>
      </c>
      <c r="L12" s="114" t="s">
        <v>1515</v>
      </c>
    </row>
    <row r="13" spans="1:12" ht="15" customHeight="1" x14ac:dyDescent="0.25">
      <c r="A13" s="61">
        <v>28491</v>
      </c>
      <c r="B13" s="573"/>
      <c r="C13" s="143">
        <v>1.0999999999999999E-2</v>
      </c>
      <c r="D13" s="143">
        <v>1.0999999999999999E-2</v>
      </c>
      <c r="E13" s="575"/>
      <c r="F13" s="576"/>
      <c r="G13" s="569"/>
      <c r="H13" s="570"/>
      <c r="I13" s="571"/>
      <c r="J13" s="516" t="s">
        <v>1503</v>
      </c>
      <c r="K13" s="560">
        <v>28664</v>
      </c>
      <c r="L13" s="114" t="s">
        <v>46</v>
      </c>
    </row>
    <row r="14" spans="1:12" ht="15" customHeight="1" x14ac:dyDescent="0.25">
      <c r="A14" s="61">
        <v>27760</v>
      </c>
      <c r="B14" s="573"/>
      <c r="C14" s="143">
        <v>0.01</v>
      </c>
      <c r="D14" s="143">
        <v>0.01</v>
      </c>
      <c r="E14" s="571"/>
      <c r="F14" s="572"/>
      <c r="G14" s="569"/>
      <c r="H14" s="570"/>
      <c r="I14" s="571"/>
      <c r="J14" s="516"/>
      <c r="K14" s="560"/>
      <c r="L14" s="357" t="s">
        <v>1526</v>
      </c>
    </row>
    <row r="15" spans="1:12" ht="15" customHeight="1" x14ac:dyDescent="0.25">
      <c r="A15" s="61">
        <v>27030</v>
      </c>
      <c r="B15" s="573"/>
      <c r="C15" s="143">
        <v>0.01</v>
      </c>
      <c r="D15" s="143">
        <v>0.01</v>
      </c>
      <c r="E15" s="571"/>
      <c r="F15" s="572"/>
      <c r="G15" s="569"/>
      <c r="H15" s="570"/>
      <c r="I15" s="571"/>
      <c r="J15" s="557" t="s">
        <v>1502</v>
      </c>
      <c r="K15" s="561">
        <v>27026</v>
      </c>
    </row>
    <row r="16" spans="1:12" ht="15" customHeight="1" x14ac:dyDescent="0.25">
      <c r="A16" s="155">
        <v>26299</v>
      </c>
      <c r="B16" s="574"/>
      <c r="C16" s="143">
        <v>8.0000000000000002E-3</v>
      </c>
      <c r="D16" s="143">
        <v>8.0000000000000002E-3</v>
      </c>
      <c r="E16" s="571"/>
      <c r="F16" s="572"/>
      <c r="G16" s="569"/>
      <c r="H16" s="570"/>
      <c r="I16" s="571"/>
      <c r="J16" s="557" t="s">
        <v>308</v>
      </c>
      <c r="K16" s="561">
        <v>26131</v>
      </c>
    </row>
    <row r="17" spans="2:10" ht="15" customHeight="1" x14ac:dyDescent="0.25">
      <c r="B17" s="114"/>
      <c r="C17" s="114"/>
      <c r="D17" s="114"/>
      <c r="E17" s="114"/>
      <c r="F17" s="114"/>
    </row>
    <row r="18" spans="2:10" ht="15" customHeight="1" x14ac:dyDescent="0.25">
      <c r="B18" s="237" t="s">
        <v>305</v>
      </c>
      <c r="C18" s="237"/>
    </row>
    <row r="19" spans="2:10" ht="15" customHeight="1" x14ac:dyDescent="0.25">
      <c r="B19" s="119" t="s">
        <v>312</v>
      </c>
    </row>
    <row r="21" spans="2:10" ht="15" customHeight="1" x14ac:dyDescent="0.25">
      <c r="B21" s="121" t="s">
        <v>117</v>
      </c>
      <c r="C21" s="238"/>
    </row>
    <row r="22" spans="2:10" ht="15" customHeight="1" x14ac:dyDescent="0.25">
      <c r="B22" s="119" t="s">
        <v>1715</v>
      </c>
    </row>
    <row r="23" spans="2:10" ht="15" customHeight="1" x14ac:dyDescent="0.25">
      <c r="B23" s="119" t="s">
        <v>1716</v>
      </c>
    </row>
    <row r="24" spans="2:10" ht="15" customHeight="1" x14ac:dyDescent="0.25">
      <c r="B24" s="119" t="s">
        <v>1717</v>
      </c>
    </row>
    <row r="25" spans="2:10" ht="15" customHeight="1" x14ac:dyDescent="0.25">
      <c r="B25" s="119" t="s">
        <v>1718</v>
      </c>
    </row>
    <row r="26" spans="2:10" ht="15" customHeight="1" x14ac:dyDescent="0.25">
      <c r="B26" s="119" t="s">
        <v>1532</v>
      </c>
    </row>
    <row r="27" spans="2:10" ht="15" customHeight="1" x14ac:dyDescent="0.25">
      <c r="B27" s="119" t="s">
        <v>1530</v>
      </c>
    </row>
    <row r="29" spans="2:10" ht="15" customHeight="1" x14ac:dyDescent="0.25">
      <c r="B29" s="121" t="s">
        <v>1531</v>
      </c>
    </row>
    <row r="30" spans="2:10" ht="15" customHeight="1" x14ac:dyDescent="0.25">
      <c r="B30" s="119" t="s">
        <v>1719</v>
      </c>
      <c r="C30" s="114"/>
      <c r="D30" s="114"/>
      <c r="E30" s="114"/>
      <c r="F30" s="114"/>
      <c r="G30" s="114"/>
      <c r="H30" s="114"/>
      <c r="I30" s="114"/>
      <c r="J30" s="114"/>
    </row>
    <row r="31" spans="2:10" ht="15" customHeight="1" x14ac:dyDescent="0.25">
      <c r="B31" s="119" t="s">
        <v>1506</v>
      </c>
      <c r="C31" s="114"/>
      <c r="D31" s="114"/>
      <c r="E31" s="114"/>
      <c r="F31" s="114"/>
      <c r="G31" s="114"/>
      <c r="H31" s="114"/>
      <c r="I31" s="114"/>
      <c r="J31" s="114"/>
    </row>
    <row r="32" spans="2:10" ht="15" customHeight="1" x14ac:dyDescent="0.25">
      <c r="B32" s="119" t="s">
        <v>1720</v>
      </c>
    </row>
    <row r="33" spans="2:9" ht="15" customHeight="1" x14ac:dyDescent="0.25">
      <c r="B33" s="119" t="s">
        <v>1507</v>
      </c>
    </row>
    <row r="34" spans="2:9" ht="15" customHeight="1" x14ac:dyDescent="0.25">
      <c r="B34" s="119" t="s">
        <v>1508</v>
      </c>
    </row>
    <row r="35" spans="2:9" ht="15" customHeight="1" x14ac:dyDescent="0.25">
      <c r="B35" s="119" t="s">
        <v>1721</v>
      </c>
    </row>
    <row r="36" spans="2:9" ht="15" customHeight="1" x14ac:dyDescent="0.25">
      <c r="B36" s="119" t="s">
        <v>1510</v>
      </c>
    </row>
    <row r="41" spans="2:9" ht="15" customHeight="1" x14ac:dyDescent="0.25">
      <c r="B41" s="114"/>
      <c r="C41" s="577"/>
      <c r="D41" s="577"/>
      <c r="E41" s="577"/>
      <c r="F41" s="114"/>
      <c r="G41" s="114"/>
      <c r="H41" s="114"/>
      <c r="I41" s="114"/>
    </row>
    <row r="42" spans="2:9" ht="15" customHeight="1" x14ac:dyDescent="0.25">
      <c r="B42" s="114"/>
      <c r="C42" s="114"/>
      <c r="D42" s="114"/>
      <c r="E42" s="114"/>
      <c r="F42" s="114"/>
      <c r="G42" s="114"/>
      <c r="H42" s="114"/>
      <c r="I42" s="114"/>
    </row>
    <row r="43" spans="2:9" ht="15" customHeight="1" x14ac:dyDescent="0.25">
      <c r="B43" s="114"/>
      <c r="C43" s="577"/>
      <c r="D43" s="577"/>
      <c r="E43" s="577"/>
      <c r="F43" s="114"/>
      <c r="G43" s="114"/>
      <c r="H43" s="114"/>
      <c r="I43" s="114"/>
    </row>
    <row r="44" spans="2:9" ht="15" customHeight="1" x14ac:dyDescent="0.25">
      <c r="B44" s="114"/>
      <c r="C44" s="577"/>
      <c r="D44" s="577"/>
      <c r="E44" s="577"/>
      <c r="F44" s="114"/>
      <c r="G44" s="114"/>
      <c r="H44" s="114"/>
      <c r="I44" s="114"/>
    </row>
    <row r="45" spans="2:9" ht="15" customHeight="1" x14ac:dyDescent="0.25">
      <c r="B45" s="114"/>
      <c r="C45" s="577"/>
      <c r="D45" s="577"/>
      <c r="E45" s="577"/>
      <c r="F45" s="114"/>
      <c r="G45" s="114"/>
      <c r="H45" s="114"/>
      <c r="I45" s="114"/>
    </row>
    <row r="46" spans="2:9" ht="15" customHeight="1" x14ac:dyDescent="0.25">
      <c r="B46" s="114"/>
      <c r="C46" s="577"/>
      <c r="D46" s="577"/>
      <c r="E46" s="577"/>
      <c r="F46" s="114"/>
      <c r="G46" s="114"/>
      <c r="H46" s="114"/>
      <c r="I46" s="114"/>
    </row>
    <row r="47" spans="2:9" ht="15" customHeight="1" x14ac:dyDescent="0.25">
      <c r="B47" s="114"/>
      <c r="C47" s="577"/>
      <c r="D47" s="577"/>
      <c r="E47" s="577"/>
      <c r="F47" s="114"/>
      <c r="G47" s="114"/>
      <c r="H47" s="114"/>
      <c r="I47" s="114"/>
    </row>
    <row r="48" spans="2:9" ht="15" customHeight="1" x14ac:dyDescent="0.25">
      <c r="B48" s="114"/>
      <c r="C48" s="577"/>
      <c r="D48" s="577"/>
      <c r="E48" s="577"/>
      <c r="F48" s="114"/>
      <c r="G48" s="114"/>
      <c r="H48" s="114"/>
      <c r="I48" s="114"/>
    </row>
    <row r="49" spans="2:9" ht="15" customHeight="1" x14ac:dyDescent="0.25">
      <c r="B49" s="114"/>
      <c r="C49" s="577"/>
      <c r="D49" s="577"/>
      <c r="E49" s="577"/>
      <c r="F49" s="114"/>
      <c r="G49" s="114"/>
      <c r="H49" s="114"/>
      <c r="I49" s="114"/>
    </row>
    <row r="50" spans="2:9" ht="15" customHeight="1" x14ac:dyDescent="0.25">
      <c r="B50" s="114"/>
      <c r="C50" s="577"/>
      <c r="D50" s="577"/>
      <c r="E50" s="577"/>
      <c r="F50" s="114"/>
      <c r="G50" s="114"/>
      <c r="H50" s="114"/>
      <c r="I50" s="114"/>
    </row>
    <row r="51" spans="2:9" ht="15" customHeight="1" x14ac:dyDescent="0.25">
      <c r="B51" s="114"/>
      <c r="C51" s="577"/>
      <c r="D51" s="577"/>
      <c r="E51" s="577"/>
      <c r="F51" s="114"/>
      <c r="G51" s="114"/>
      <c r="H51" s="114"/>
      <c r="I51" s="114"/>
    </row>
    <row r="52" spans="2:9" ht="15" customHeight="1" x14ac:dyDescent="0.25">
      <c r="B52" s="114"/>
      <c r="C52" s="577"/>
      <c r="D52" s="577"/>
      <c r="E52" s="577"/>
      <c r="F52" s="114"/>
      <c r="G52" s="114"/>
      <c r="H52" s="114"/>
      <c r="I52" s="114"/>
    </row>
    <row r="53" spans="2:9" ht="15" customHeight="1" x14ac:dyDescent="0.25">
      <c r="B53" s="114"/>
      <c r="C53" s="577"/>
      <c r="D53" s="577"/>
      <c r="E53" s="577"/>
      <c r="F53" s="114"/>
      <c r="G53" s="114"/>
      <c r="H53" s="114"/>
      <c r="I53" s="114"/>
    </row>
    <row r="54" spans="2:9" ht="15" customHeight="1" x14ac:dyDescent="0.25">
      <c r="B54" s="114"/>
      <c r="C54" s="577"/>
      <c r="D54" s="577"/>
      <c r="E54" s="577"/>
      <c r="F54" s="114"/>
      <c r="G54" s="114"/>
      <c r="H54" s="114"/>
      <c r="I54" s="114"/>
    </row>
    <row r="55" spans="2:9" ht="15" customHeight="1" x14ac:dyDescent="0.25">
      <c r="B55" s="114"/>
      <c r="C55" s="577"/>
      <c r="D55" s="577"/>
      <c r="E55" s="577"/>
      <c r="F55" s="114"/>
      <c r="G55" s="114"/>
      <c r="H55" s="114"/>
      <c r="I55" s="114"/>
    </row>
    <row r="56" spans="2:9" ht="15" customHeight="1" x14ac:dyDescent="0.25">
      <c r="B56" s="114"/>
      <c r="C56" s="577"/>
      <c r="D56" s="577"/>
      <c r="E56" s="577"/>
      <c r="F56" s="114"/>
      <c r="G56" s="114"/>
      <c r="H56" s="114"/>
      <c r="I56" s="114"/>
    </row>
    <row r="57" spans="2:9" ht="15" customHeight="1" x14ac:dyDescent="0.25">
      <c r="B57" s="114"/>
      <c r="C57" s="577"/>
      <c r="D57" s="577"/>
      <c r="E57" s="577"/>
      <c r="F57" s="114"/>
      <c r="G57" s="114"/>
      <c r="H57" s="114"/>
      <c r="I57" s="114"/>
    </row>
    <row r="58" spans="2:9" ht="15" customHeight="1" x14ac:dyDescent="0.25">
      <c r="B58" s="114"/>
      <c r="C58" s="577"/>
      <c r="D58" s="577"/>
      <c r="E58" s="577"/>
      <c r="F58" s="114"/>
      <c r="G58" s="114"/>
      <c r="H58" s="114"/>
      <c r="I58" s="114"/>
    </row>
    <row r="59" spans="2:9" ht="15" customHeight="1" x14ac:dyDescent="0.25">
      <c r="B59" s="114"/>
      <c r="C59" s="577"/>
      <c r="D59" s="577"/>
      <c r="E59" s="577"/>
      <c r="F59" s="114"/>
      <c r="G59" s="114"/>
      <c r="H59" s="114"/>
      <c r="I59" s="114"/>
    </row>
    <row r="60" spans="2:9" ht="15" customHeight="1" x14ac:dyDescent="0.25">
      <c r="B60" s="114"/>
      <c r="C60" s="577"/>
      <c r="D60" s="577"/>
      <c r="E60" s="577"/>
      <c r="F60" s="114"/>
      <c r="G60" s="114"/>
      <c r="H60" s="114"/>
      <c r="I60" s="114"/>
    </row>
    <row r="61" spans="2:9" ht="15" customHeight="1" x14ac:dyDescent="0.25">
      <c r="B61" s="114"/>
      <c r="C61" s="577"/>
      <c r="D61" s="577"/>
      <c r="E61" s="577"/>
      <c r="F61" s="114"/>
      <c r="G61" s="114"/>
      <c r="H61" s="114"/>
      <c r="I61" s="114"/>
    </row>
    <row r="62" spans="2:9" ht="15" customHeight="1" x14ac:dyDescent="0.25">
      <c r="B62" s="114"/>
      <c r="C62" s="577"/>
      <c r="D62" s="577"/>
      <c r="E62" s="577"/>
      <c r="F62" s="114"/>
      <c r="G62" s="114"/>
      <c r="H62" s="114"/>
      <c r="I62" s="114"/>
    </row>
    <row r="63" spans="2:9" ht="15" customHeight="1" x14ac:dyDescent="0.25">
      <c r="B63" s="114"/>
      <c r="C63" s="577"/>
      <c r="D63" s="577"/>
      <c r="E63" s="577"/>
      <c r="F63" s="114"/>
      <c r="G63" s="114"/>
      <c r="H63" s="114"/>
      <c r="I63" s="114"/>
    </row>
    <row r="64" spans="2:9" ht="15" customHeight="1" x14ac:dyDescent="0.25">
      <c r="B64" s="114"/>
      <c r="C64" s="577"/>
      <c r="D64" s="577"/>
      <c r="E64" s="577"/>
      <c r="F64" s="114"/>
      <c r="G64" s="114"/>
      <c r="H64" s="114"/>
      <c r="I64" s="114"/>
    </row>
    <row r="65" spans="2:9" ht="15" customHeight="1" x14ac:dyDescent="0.25">
      <c r="B65" s="114"/>
      <c r="C65" s="577"/>
      <c r="D65" s="577"/>
      <c r="E65" s="577"/>
      <c r="F65" s="114"/>
      <c r="G65" s="114"/>
      <c r="H65" s="114"/>
      <c r="I65" s="114"/>
    </row>
    <row r="66" spans="2:9" ht="15" customHeight="1" x14ac:dyDescent="0.25">
      <c r="B66" s="114"/>
      <c r="C66" s="577"/>
      <c r="D66" s="577"/>
      <c r="E66" s="577"/>
      <c r="F66" s="114"/>
      <c r="G66" s="114"/>
      <c r="H66" s="114"/>
      <c r="I66" s="114"/>
    </row>
    <row r="67" spans="2:9" ht="15" customHeight="1" x14ac:dyDescent="0.25">
      <c r="B67" s="114"/>
      <c r="C67" s="577"/>
      <c r="D67" s="577"/>
      <c r="E67" s="577"/>
      <c r="F67" s="114"/>
      <c r="G67" s="114"/>
      <c r="H67" s="114"/>
      <c r="I67" s="114"/>
    </row>
    <row r="68" spans="2:9" ht="15" customHeight="1" x14ac:dyDescent="0.25">
      <c r="B68" s="114"/>
      <c r="C68" s="577"/>
      <c r="D68" s="577"/>
      <c r="E68" s="577"/>
      <c r="F68" s="114"/>
      <c r="G68" s="114"/>
      <c r="H68" s="114"/>
      <c r="I68" s="114"/>
    </row>
    <row r="69" spans="2:9" ht="15" customHeight="1" x14ac:dyDescent="0.25">
      <c r="B69" s="114"/>
      <c r="C69" s="577"/>
      <c r="D69" s="577"/>
      <c r="E69" s="577"/>
      <c r="F69" s="114"/>
      <c r="G69" s="114"/>
      <c r="H69" s="114"/>
      <c r="I69" s="114"/>
    </row>
    <row r="70" spans="2:9" ht="15" customHeight="1" x14ac:dyDescent="0.25">
      <c r="B70" s="114"/>
      <c r="C70" s="577"/>
      <c r="D70" s="577"/>
      <c r="E70" s="577"/>
      <c r="F70" s="114"/>
      <c r="G70" s="114"/>
      <c r="H70" s="114"/>
      <c r="I70" s="114"/>
    </row>
    <row r="71" spans="2:9" ht="15" customHeight="1" x14ac:dyDescent="0.25">
      <c r="B71" s="114"/>
      <c r="C71" s="577"/>
      <c r="D71" s="577"/>
      <c r="E71" s="577"/>
      <c r="F71" s="114"/>
      <c r="G71" s="114"/>
      <c r="H71" s="114"/>
      <c r="I71" s="114"/>
    </row>
    <row r="72" spans="2:9" ht="15" customHeight="1" x14ac:dyDescent="0.25">
      <c r="B72" s="114"/>
      <c r="C72" s="577"/>
      <c r="D72" s="577"/>
      <c r="E72" s="577"/>
      <c r="F72" s="114"/>
      <c r="G72" s="114"/>
      <c r="H72" s="114"/>
      <c r="I72" s="114"/>
    </row>
    <row r="73" spans="2:9" ht="15" customHeight="1" x14ac:dyDescent="0.25">
      <c r="B73" s="114"/>
      <c r="C73" s="577"/>
      <c r="D73" s="577"/>
      <c r="E73" s="577"/>
      <c r="F73" s="114"/>
      <c r="G73" s="114"/>
      <c r="H73" s="114"/>
      <c r="I73" s="114"/>
    </row>
    <row r="74" spans="2:9" ht="15" customHeight="1" x14ac:dyDescent="0.25">
      <c r="B74" s="114"/>
      <c r="C74" s="114"/>
      <c r="D74" s="114"/>
      <c r="E74" s="114"/>
      <c r="F74" s="114"/>
      <c r="G74" s="114"/>
      <c r="H74" s="114"/>
      <c r="I74" s="114"/>
    </row>
    <row r="75" spans="2:9" ht="15" customHeight="1" x14ac:dyDescent="0.25">
      <c r="B75" s="114"/>
      <c r="C75" s="114"/>
      <c r="D75" s="114"/>
      <c r="E75" s="114"/>
      <c r="F75" s="114"/>
      <c r="G75" s="114"/>
      <c r="H75" s="114"/>
      <c r="I75" s="114"/>
    </row>
    <row r="76" spans="2:9" ht="15" customHeight="1" x14ac:dyDescent="0.25">
      <c r="B76" s="114"/>
      <c r="C76" s="114"/>
      <c r="D76" s="114"/>
      <c r="E76" s="114"/>
      <c r="F76" s="114"/>
      <c r="G76" s="114"/>
      <c r="H76" s="114"/>
      <c r="I76" s="114"/>
    </row>
  </sheetData>
  <mergeCells count="5">
    <mergeCell ref="B2:D2"/>
    <mergeCell ref="J2:J3"/>
    <mergeCell ref="K2:K3"/>
    <mergeCell ref="F2:H2"/>
    <mergeCell ref="A2:A3"/>
  </mergeCells>
  <phoneticPr fontId="5" type="noConversion"/>
  <pageMargins left="0.7" right="0.7" top="0.75" bottom="0.75" header="0.3" footer="0.3"/>
  <pageSetup paperSize="9" orientation="portrait" r:id="rId1"/>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6"/>
  <sheetViews>
    <sheetView workbookViewId="0">
      <pane xSplit="1" ySplit="3" topLeftCell="E4" activePane="bottomRight" state="frozen"/>
      <selection pane="topRight" activeCell="B1" sqref="B1"/>
      <selection pane="bottomLeft" activeCell="A2" sqref="A2"/>
      <selection pane="bottomRight" activeCell="E3" sqref="E3"/>
    </sheetView>
  </sheetViews>
  <sheetFormatPr baseColWidth="10" defaultColWidth="9.140625" defaultRowHeight="15" customHeight="1" x14ac:dyDescent="0.25"/>
  <cols>
    <col min="1" max="4" width="15.7109375" style="119" customWidth="1"/>
    <col min="5" max="5" width="22.28515625" style="119" customWidth="1"/>
    <col min="6" max="6" width="17.7109375" style="119" customWidth="1"/>
    <col min="7" max="7" width="48.85546875" style="119" customWidth="1"/>
    <col min="8" max="8" width="12.7109375" style="119" customWidth="1"/>
    <col min="9" max="9" width="121.7109375" style="119" customWidth="1"/>
    <col min="10" max="16384" width="9.140625" style="119"/>
  </cols>
  <sheetData>
    <row r="1" spans="1:9" ht="15" hidden="1" customHeight="1" x14ac:dyDescent="0.25">
      <c r="A1" s="119" t="s">
        <v>419</v>
      </c>
      <c r="B1" s="217" t="s">
        <v>7</v>
      </c>
      <c r="C1" s="217" t="s">
        <v>603</v>
      </c>
      <c r="D1" s="217" t="s">
        <v>599</v>
      </c>
      <c r="E1" s="217" t="s">
        <v>606</v>
      </c>
      <c r="F1" s="217" t="s">
        <v>594</v>
      </c>
    </row>
    <row r="2" spans="1:9" ht="33" customHeight="1" x14ac:dyDescent="0.25">
      <c r="A2" s="823" t="s">
        <v>1946</v>
      </c>
      <c r="B2" s="788" t="s">
        <v>605</v>
      </c>
      <c r="C2" s="788"/>
      <c r="D2" s="788"/>
      <c r="E2" s="562" t="s">
        <v>2001</v>
      </c>
      <c r="F2" s="265"/>
      <c r="G2" s="98"/>
      <c r="H2" s="98"/>
      <c r="I2" s="98"/>
    </row>
    <row r="3" spans="1:9" ht="60" x14ac:dyDescent="0.25">
      <c r="A3" s="823"/>
      <c r="B3" s="340" t="s">
        <v>125</v>
      </c>
      <c r="C3" s="340" t="s">
        <v>604</v>
      </c>
      <c r="D3" s="340" t="s">
        <v>596</v>
      </c>
      <c r="E3" s="340" t="s">
        <v>600</v>
      </c>
      <c r="F3" s="340" t="s">
        <v>602</v>
      </c>
      <c r="G3" s="339" t="s">
        <v>126</v>
      </c>
      <c r="H3" s="264" t="s">
        <v>134</v>
      </c>
      <c r="I3" s="341" t="s">
        <v>12</v>
      </c>
    </row>
    <row r="4" spans="1:9" ht="16.5" customHeight="1" x14ac:dyDescent="0.25">
      <c r="A4" s="263">
        <v>40544</v>
      </c>
      <c r="B4" s="143">
        <v>5.0000000000000001E-3</v>
      </c>
      <c r="C4" s="143">
        <v>1.8E-3</v>
      </c>
      <c r="D4" s="573"/>
      <c r="E4" s="143">
        <v>1E-3</v>
      </c>
      <c r="F4" s="143">
        <v>2.5999999999999999E-3</v>
      </c>
      <c r="G4" s="234" t="s">
        <v>1539</v>
      </c>
      <c r="H4" s="127">
        <v>40754</v>
      </c>
      <c r="I4" s="130" t="s">
        <v>601</v>
      </c>
    </row>
    <row r="5" spans="1:9" ht="16.5" customHeight="1" x14ac:dyDescent="0.25">
      <c r="A5" s="263">
        <v>40179</v>
      </c>
      <c r="B5" s="143">
        <v>5.0000000000000001E-3</v>
      </c>
      <c r="C5" s="143">
        <v>1.8E-3</v>
      </c>
      <c r="D5" s="573"/>
      <c r="E5" s="143">
        <v>1E-3</v>
      </c>
      <c r="F5" s="143">
        <v>2.5999999999999999E-3</v>
      </c>
      <c r="G5" s="234" t="s">
        <v>1538</v>
      </c>
      <c r="H5" s="127">
        <v>40142</v>
      </c>
      <c r="I5" s="128"/>
    </row>
    <row r="6" spans="1:9" ht="16.5" customHeight="1" x14ac:dyDescent="0.25">
      <c r="A6" s="263">
        <v>39083</v>
      </c>
      <c r="B6" s="143">
        <v>5.0000000000000001E-3</v>
      </c>
      <c r="C6" s="143">
        <v>1.8E-3</v>
      </c>
      <c r="D6" s="573"/>
      <c r="E6" s="573"/>
      <c r="F6" s="143">
        <v>2.5999999999999999E-3</v>
      </c>
      <c r="G6" s="108" t="s">
        <v>1548</v>
      </c>
      <c r="H6" s="127">
        <v>39519</v>
      </c>
    </row>
    <row r="7" spans="1:9" ht="16.5" customHeight="1" x14ac:dyDescent="0.25">
      <c r="A7" s="263">
        <v>38718</v>
      </c>
      <c r="B7" s="143">
        <v>5.0000000000000001E-3</v>
      </c>
      <c r="C7" s="143">
        <v>1.8E-3</v>
      </c>
      <c r="D7" s="573"/>
      <c r="E7" s="573"/>
      <c r="F7" s="143">
        <v>2E-3</v>
      </c>
      <c r="G7" s="234" t="s">
        <v>1540</v>
      </c>
      <c r="H7" s="127">
        <v>38352</v>
      </c>
      <c r="I7" s="128"/>
    </row>
    <row r="8" spans="1:9" ht="16.5" customHeight="1" x14ac:dyDescent="0.25">
      <c r="A8" s="263">
        <v>38353</v>
      </c>
      <c r="B8" s="143">
        <v>5.0000000000000001E-3</v>
      </c>
      <c r="C8" s="143">
        <v>1.1999999999999999E-3</v>
      </c>
      <c r="D8" s="573"/>
      <c r="E8" s="573"/>
      <c r="F8" s="143">
        <v>2E-3</v>
      </c>
      <c r="G8" s="234" t="s">
        <v>1540</v>
      </c>
      <c r="H8" s="127">
        <v>38352</v>
      </c>
      <c r="I8" s="128"/>
    </row>
    <row r="9" spans="1:9" ht="16.5" customHeight="1" x14ac:dyDescent="0.25">
      <c r="A9" s="263">
        <v>37987</v>
      </c>
      <c r="B9" s="143">
        <v>5.0000000000000001E-3</v>
      </c>
      <c r="C9" s="143">
        <v>5.9999999999999995E-4</v>
      </c>
      <c r="D9" s="573"/>
      <c r="E9" s="573"/>
      <c r="F9" s="143">
        <v>2E-3</v>
      </c>
      <c r="G9" s="234" t="s">
        <v>1540</v>
      </c>
      <c r="H9" s="127">
        <v>38352</v>
      </c>
      <c r="I9" s="130" t="s">
        <v>1541</v>
      </c>
    </row>
    <row r="10" spans="1:9" s="114" customFormat="1" ht="15" customHeight="1" x14ac:dyDescent="0.25">
      <c r="A10" s="263">
        <v>35431</v>
      </c>
      <c r="B10" s="143">
        <v>5.0000000000000001E-3</v>
      </c>
      <c r="C10" s="573"/>
      <c r="D10" s="573"/>
      <c r="E10" s="573"/>
      <c r="F10" s="143">
        <v>2E-3</v>
      </c>
      <c r="G10" s="234" t="s">
        <v>1549</v>
      </c>
      <c r="H10" s="127">
        <v>35503</v>
      </c>
      <c r="I10" s="108" t="s">
        <v>801</v>
      </c>
    </row>
    <row r="11" spans="1:9" s="114" customFormat="1" ht="15" customHeight="1" x14ac:dyDescent="0.25">
      <c r="A11" s="263">
        <v>34700</v>
      </c>
      <c r="B11" s="143">
        <v>5.0000000000000001E-3</v>
      </c>
      <c r="C11" s="573"/>
      <c r="D11" s="573"/>
      <c r="E11" s="573"/>
      <c r="F11" s="143">
        <v>1E-3</v>
      </c>
      <c r="G11" s="740" t="s">
        <v>1714</v>
      </c>
      <c r="H11" s="127"/>
      <c r="I11" s="108" t="s">
        <v>1964</v>
      </c>
    </row>
    <row r="12" spans="1:9" ht="15" customHeight="1" x14ac:dyDescent="0.25">
      <c r="A12" s="61">
        <v>33970</v>
      </c>
      <c r="B12" s="143">
        <v>5.0000000000000001E-3</v>
      </c>
      <c r="C12" s="628"/>
      <c r="D12" s="628"/>
      <c r="E12" s="628"/>
      <c r="F12" s="143">
        <v>1E-3</v>
      </c>
      <c r="G12" s="114" t="s">
        <v>595</v>
      </c>
      <c r="H12" s="127">
        <v>33999</v>
      </c>
      <c r="I12" s="114" t="s">
        <v>1547</v>
      </c>
    </row>
    <row r="13" spans="1:9" ht="15" customHeight="1" x14ac:dyDescent="0.25">
      <c r="A13" s="61">
        <v>29221</v>
      </c>
      <c r="B13" s="143">
        <v>6.0000000000000001E-3</v>
      </c>
      <c r="C13" s="573"/>
      <c r="D13" s="143">
        <v>1E-3</v>
      </c>
      <c r="E13" s="573"/>
      <c r="F13" s="143">
        <v>1E-3</v>
      </c>
      <c r="G13" s="114" t="s">
        <v>1542</v>
      </c>
      <c r="H13" s="135">
        <v>29239</v>
      </c>
      <c r="I13" s="114"/>
    </row>
    <row r="14" spans="1:9" ht="15" customHeight="1" x14ac:dyDescent="0.25">
      <c r="A14" s="61">
        <v>28856</v>
      </c>
      <c r="B14" s="143">
        <v>6.0000000000000001E-3</v>
      </c>
      <c r="C14" s="573"/>
      <c r="D14" s="143">
        <v>1E-3</v>
      </c>
      <c r="E14" s="573"/>
      <c r="F14" s="143">
        <v>1E-3</v>
      </c>
      <c r="G14" s="114" t="s">
        <v>1543</v>
      </c>
      <c r="H14" s="266">
        <v>28854</v>
      </c>
    </row>
    <row r="15" spans="1:9" ht="15" customHeight="1" x14ac:dyDescent="0.25">
      <c r="A15" s="61">
        <v>28491</v>
      </c>
      <c r="B15" s="143">
        <v>6.0000000000000001E-3</v>
      </c>
      <c r="C15" s="573"/>
      <c r="D15" s="143">
        <v>1E-3</v>
      </c>
      <c r="E15" s="573"/>
      <c r="F15" s="588"/>
      <c r="G15" s="114" t="s">
        <v>1544</v>
      </c>
      <c r="H15" s="135">
        <v>28663</v>
      </c>
      <c r="I15" s="114" t="s">
        <v>1534</v>
      </c>
    </row>
    <row r="16" spans="1:9" ht="15" customHeight="1" x14ac:dyDescent="0.25">
      <c r="A16" s="61">
        <v>28126</v>
      </c>
      <c r="B16" s="143">
        <v>6.0000000000000001E-3</v>
      </c>
      <c r="C16" s="573"/>
      <c r="D16" s="143">
        <v>1E-3</v>
      </c>
      <c r="E16" s="573"/>
      <c r="F16" s="588"/>
      <c r="G16" s="114" t="s">
        <v>324</v>
      </c>
      <c r="H16" s="135">
        <v>28312</v>
      </c>
      <c r="I16" s="114" t="s">
        <v>1546</v>
      </c>
    </row>
    <row r="17" spans="1:9" ht="28.5" customHeight="1" x14ac:dyDescent="0.25">
      <c r="A17" s="201">
        <v>26846</v>
      </c>
      <c r="B17" s="436">
        <v>5.0000000000000001E-3</v>
      </c>
      <c r="C17" s="573"/>
      <c r="D17" s="573"/>
      <c r="E17" s="573"/>
      <c r="F17" s="588"/>
      <c r="G17" s="578" t="s">
        <v>1537</v>
      </c>
      <c r="H17" s="266">
        <v>26662</v>
      </c>
      <c r="I17" s="516" t="s">
        <v>1536</v>
      </c>
    </row>
    <row r="18" spans="1:9" ht="15" customHeight="1" x14ac:dyDescent="0.25">
      <c r="A18" s="61">
        <v>26481</v>
      </c>
      <c r="B18" s="143">
        <v>5.0000000000000001E-3</v>
      </c>
      <c r="C18" s="573"/>
      <c r="D18" s="573"/>
      <c r="E18" s="573"/>
      <c r="F18" s="573"/>
      <c r="G18" s="114" t="s">
        <v>1774</v>
      </c>
      <c r="H18" s="135">
        <v>26131</v>
      </c>
      <c r="I18" s="114" t="s">
        <v>1535</v>
      </c>
    </row>
    <row r="19" spans="1:9" ht="15" customHeight="1" x14ac:dyDescent="0.25">
      <c r="B19" s="114"/>
      <c r="C19" s="114"/>
      <c r="D19" s="114"/>
      <c r="E19" s="114"/>
      <c r="F19" s="114"/>
    </row>
    <row r="20" spans="1:9" ht="15" customHeight="1" x14ac:dyDescent="0.25">
      <c r="B20" s="121" t="s">
        <v>117</v>
      </c>
      <c r="C20" s="121"/>
      <c r="D20" s="121"/>
    </row>
    <row r="21" spans="1:9" ht="15" customHeight="1" x14ac:dyDescent="0.25">
      <c r="B21" s="119" t="s">
        <v>1722</v>
      </c>
    </row>
    <row r="22" spans="1:9" ht="15" customHeight="1" x14ac:dyDescent="0.25">
      <c r="B22" s="119" t="s">
        <v>1723</v>
      </c>
    </row>
    <row r="23" spans="1:9" ht="15" customHeight="1" x14ac:dyDescent="0.25">
      <c r="B23" s="114" t="s">
        <v>1545</v>
      </c>
    </row>
    <row r="24" spans="1:9" ht="15" customHeight="1" x14ac:dyDescent="0.25">
      <c r="B24" s="119" t="s">
        <v>1724</v>
      </c>
    </row>
    <row r="25" spans="1:9" ht="15" customHeight="1" x14ac:dyDescent="0.25">
      <c r="B25" s="119" t="s">
        <v>1726</v>
      </c>
    </row>
    <row r="26" spans="1:9" ht="15" customHeight="1" x14ac:dyDescent="0.25">
      <c r="B26" s="119" t="s">
        <v>1725</v>
      </c>
    </row>
    <row r="27" spans="1:9" ht="15" customHeight="1" x14ac:dyDescent="0.25">
      <c r="B27" s="119" t="s">
        <v>1585</v>
      </c>
    </row>
    <row r="28" spans="1:9" ht="15" customHeight="1" x14ac:dyDescent="0.25">
      <c r="B28" s="119" t="s">
        <v>1586</v>
      </c>
    </row>
    <row r="29" spans="1:9" ht="15" customHeight="1" x14ac:dyDescent="0.25">
      <c r="B29" s="589" t="s">
        <v>1587</v>
      </c>
    </row>
    <row r="30" spans="1:9" ht="15" customHeight="1" x14ac:dyDescent="0.25">
      <c r="B30" s="119" t="s">
        <v>1591</v>
      </c>
    </row>
    <row r="31" spans="1:9" ht="15" customHeight="1" x14ac:dyDescent="0.25">
      <c r="B31" t="s">
        <v>1588</v>
      </c>
      <c r="D31" s="114"/>
    </row>
    <row r="32" spans="1:9" ht="15" customHeight="1" x14ac:dyDescent="0.25">
      <c r="B32" t="s">
        <v>1589</v>
      </c>
      <c r="D32" s="114"/>
    </row>
    <row r="33" spans="2:2" ht="15" customHeight="1" x14ac:dyDescent="0.25">
      <c r="B33" t="s">
        <v>1590</v>
      </c>
    </row>
    <row r="35" spans="2:2" ht="15" customHeight="1" x14ac:dyDescent="0.25">
      <c r="B35" s="121" t="s">
        <v>136</v>
      </c>
    </row>
    <row r="36" spans="2:2" ht="15" customHeight="1" x14ac:dyDescent="0.25">
      <c r="B36" s="119" t="s">
        <v>1533</v>
      </c>
    </row>
  </sheetData>
  <mergeCells count="2">
    <mergeCell ref="B2:D2"/>
    <mergeCell ref="A2:A3"/>
  </mergeCells>
  <phoneticPr fontId="5" type="noConversion"/>
  <pageMargins left="0.7" right="0.7" top="0.75" bottom="0.75" header="0.3" footer="0.3"/>
  <pageSetup paperSize="9" orientation="portrait" r:id="rId1"/>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3"/>
  <sheetViews>
    <sheetView topLeftCell="A2" workbookViewId="0">
      <pane xSplit="1" ySplit="2" topLeftCell="B4" activePane="bottomRight" state="frozen"/>
      <selection activeCell="A2" sqref="A2"/>
      <selection pane="topRight" activeCell="B2" sqref="B2"/>
      <selection pane="bottomLeft" activeCell="A4" sqref="A4"/>
      <selection pane="bottomRight" activeCell="O27" sqref="O27"/>
    </sheetView>
  </sheetViews>
  <sheetFormatPr baseColWidth="10" defaultRowHeight="15" x14ac:dyDescent="0.25"/>
  <cols>
    <col min="13" max="13" width="12.140625" customWidth="1"/>
    <col min="14" max="14" width="32.140625" customWidth="1"/>
    <col min="15" max="15" width="14.7109375" customWidth="1"/>
    <col min="16" max="16" width="89" style="12" customWidth="1"/>
  </cols>
  <sheetData>
    <row r="1" spans="1:17" hidden="1" x14ac:dyDescent="0.25">
      <c r="A1" s="27" t="s">
        <v>419</v>
      </c>
      <c r="B1" s="27" t="s">
        <v>819</v>
      </c>
      <c r="C1" s="27" t="s">
        <v>820</v>
      </c>
      <c r="D1" s="27" t="s">
        <v>825</v>
      </c>
      <c r="E1" s="27" t="s">
        <v>826</v>
      </c>
      <c r="F1" s="27" t="s">
        <v>827</v>
      </c>
      <c r="G1" s="27" t="s">
        <v>828</v>
      </c>
      <c r="H1" s="27" t="s">
        <v>829</v>
      </c>
      <c r="I1" s="27" t="s">
        <v>830</v>
      </c>
      <c r="J1" s="27" t="s">
        <v>821</v>
      </c>
      <c r="K1" s="27" t="s">
        <v>822</v>
      </c>
      <c r="L1" s="27" t="s">
        <v>823</v>
      </c>
      <c r="M1" s="27" t="s">
        <v>824</v>
      </c>
    </row>
    <row r="2" spans="1:17" ht="30" x14ac:dyDescent="0.25">
      <c r="A2" s="783" t="s">
        <v>1946</v>
      </c>
      <c r="B2" s="783" t="s">
        <v>1758</v>
      </c>
      <c r="C2" s="783"/>
      <c r="D2" s="342" t="s">
        <v>313</v>
      </c>
      <c r="E2" s="338" t="s">
        <v>562</v>
      </c>
      <c r="F2" s="338" t="s">
        <v>563</v>
      </c>
      <c r="G2" s="338" t="s">
        <v>564</v>
      </c>
      <c r="H2" s="338" t="s">
        <v>565</v>
      </c>
      <c r="I2" s="338" t="s">
        <v>566</v>
      </c>
      <c r="J2" s="342" t="s">
        <v>314</v>
      </c>
      <c r="K2" s="342" t="s">
        <v>316</v>
      </c>
      <c r="L2" s="342" t="s">
        <v>315</v>
      </c>
      <c r="M2" s="580" t="s">
        <v>317</v>
      </c>
      <c r="N2" s="342" t="s">
        <v>126</v>
      </c>
      <c r="O2" s="342" t="s">
        <v>345</v>
      </c>
      <c r="P2" s="603" t="s">
        <v>12</v>
      </c>
    </row>
    <row r="3" spans="1:17" x14ac:dyDescent="0.25">
      <c r="A3" s="783"/>
      <c r="B3" s="593" t="s">
        <v>393</v>
      </c>
      <c r="C3" s="593" t="s">
        <v>593</v>
      </c>
      <c r="D3" s="594"/>
      <c r="E3" s="593"/>
      <c r="F3" s="593"/>
      <c r="G3" s="593"/>
      <c r="H3" s="593"/>
      <c r="I3" s="593"/>
      <c r="J3" s="594"/>
      <c r="K3" s="594"/>
      <c r="L3" s="594"/>
      <c r="M3" s="593"/>
      <c r="N3" s="594"/>
      <c r="O3" s="594"/>
      <c r="P3" s="603"/>
    </row>
    <row r="4" spans="1:17" x14ac:dyDescent="0.25">
      <c r="A4" s="253">
        <v>42186</v>
      </c>
      <c r="B4" s="335"/>
      <c r="C4" s="335"/>
      <c r="D4" s="302"/>
      <c r="E4" s="336">
        <v>1.7999999999999999E-2</v>
      </c>
      <c r="F4" s="285"/>
      <c r="G4" s="336">
        <v>1.7999999999999999E-2</v>
      </c>
      <c r="H4" s="336">
        <v>1.7999999999999999E-2</v>
      </c>
      <c r="I4" s="285"/>
      <c r="J4" s="302"/>
      <c r="K4" s="302"/>
      <c r="L4" s="302"/>
      <c r="M4" s="302"/>
      <c r="N4" s="302"/>
      <c r="O4" s="302"/>
      <c r="P4" s="45" t="s">
        <v>1601</v>
      </c>
      <c r="Q4" s="217"/>
    </row>
    <row r="5" spans="1:17" x14ac:dyDescent="0.25">
      <c r="A5" s="253">
        <v>41821</v>
      </c>
      <c r="B5" s="605"/>
      <c r="C5" s="29">
        <v>1.7500000000000002E-2</v>
      </c>
      <c r="D5" s="373">
        <v>2.7E-2</v>
      </c>
      <c r="E5" s="336">
        <v>1.7000000000000001E-2</v>
      </c>
      <c r="F5" s="285"/>
      <c r="G5" s="336">
        <v>1.7000000000000001E-2</v>
      </c>
      <c r="H5" s="336">
        <v>1.7000000000000001E-2</v>
      </c>
      <c r="I5" s="373"/>
      <c r="J5" s="29">
        <v>1.7500000000000002E-2</v>
      </c>
      <c r="K5" s="373">
        <v>0.02</v>
      </c>
      <c r="L5" s="373">
        <v>0.02</v>
      </c>
      <c r="M5" s="373">
        <v>7.4999999999999997E-3</v>
      </c>
      <c r="N5" s="45"/>
      <c r="O5" s="302"/>
      <c r="Q5" s="217"/>
    </row>
    <row r="6" spans="1:17" ht="30" x14ac:dyDescent="0.25">
      <c r="A6" s="24">
        <v>41456</v>
      </c>
      <c r="B6" s="544"/>
      <c r="C6" s="29">
        <v>1.7500000000000002E-2</v>
      </c>
      <c r="D6" s="373">
        <v>2.7E-2</v>
      </c>
      <c r="E6" s="373">
        <v>1.6E-2</v>
      </c>
      <c r="F6" s="373">
        <v>2.7E-2</v>
      </c>
      <c r="G6" s="373">
        <v>1.7999999999999999E-2</v>
      </c>
      <c r="H6" s="373">
        <v>1.7999999999999999E-2</v>
      </c>
      <c r="I6" s="373">
        <v>1.6E-2</v>
      </c>
      <c r="J6" s="29">
        <v>1.7500000000000002E-2</v>
      </c>
      <c r="K6" s="373">
        <v>0.02</v>
      </c>
      <c r="L6" s="373">
        <v>0.02</v>
      </c>
      <c r="M6" s="373">
        <v>7.4999999999999997E-3</v>
      </c>
      <c r="N6" s="579" t="s">
        <v>1595</v>
      </c>
      <c r="O6" s="67"/>
      <c r="P6" s="579" t="s">
        <v>1594</v>
      </c>
    </row>
    <row r="7" spans="1:17" x14ac:dyDescent="0.25">
      <c r="A7" s="24">
        <v>41275</v>
      </c>
      <c r="B7" s="544"/>
      <c r="C7" s="11">
        <v>1.7500000000000002E-2</v>
      </c>
      <c r="D7" s="373">
        <v>2.7E-2</v>
      </c>
      <c r="E7" s="373">
        <v>1.4999999999999999E-2</v>
      </c>
      <c r="F7" s="373">
        <v>2.7E-2</v>
      </c>
      <c r="G7" s="373">
        <v>1.7999999999999999E-2</v>
      </c>
      <c r="H7" s="373">
        <v>1.7999999999999999E-2</v>
      </c>
      <c r="I7" s="373">
        <v>1.4999999999999999E-2</v>
      </c>
      <c r="J7" s="11">
        <v>1.7500000000000002E-2</v>
      </c>
      <c r="K7" s="373">
        <v>0.02</v>
      </c>
      <c r="L7" s="373">
        <v>0.02</v>
      </c>
      <c r="M7" s="373">
        <v>7.4999999999999997E-3</v>
      </c>
      <c r="N7" t="s">
        <v>802</v>
      </c>
      <c r="O7" s="31">
        <v>41273</v>
      </c>
    </row>
    <row r="8" spans="1:17" x14ac:dyDescent="0.25">
      <c r="A8" s="24">
        <v>40725</v>
      </c>
      <c r="B8" s="544"/>
      <c r="C8" s="11">
        <v>1.7500000000000002E-2</v>
      </c>
      <c r="D8" s="11">
        <v>2.5999999999999999E-2</v>
      </c>
      <c r="E8" s="11">
        <v>1.4E-2</v>
      </c>
      <c r="F8" s="11">
        <v>2.5999999999999999E-2</v>
      </c>
      <c r="G8" s="11">
        <v>1.7000000000000001E-2</v>
      </c>
      <c r="H8" s="11">
        <v>1.7000000000000001E-2</v>
      </c>
      <c r="I8" s="11">
        <v>1.4E-2</v>
      </c>
      <c r="J8" s="11">
        <v>1.7500000000000002E-2</v>
      </c>
      <c r="K8" s="11">
        <v>0.02</v>
      </c>
      <c r="L8" s="11">
        <v>0.02</v>
      </c>
      <c r="M8" s="373">
        <v>7.4999999999999997E-3</v>
      </c>
      <c r="N8" t="s">
        <v>803</v>
      </c>
      <c r="O8" s="67"/>
    </row>
    <row r="9" spans="1:17" x14ac:dyDescent="0.25">
      <c r="A9" s="24">
        <v>40544</v>
      </c>
      <c r="B9" s="24"/>
      <c r="C9" s="11">
        <v>1.7500000000000002E-2</v>
      </c>
      <c r="D9" s="11">
        <v>2.5999999999999999E-2</v>
      </c>
      <c r="E9" s="11">
        <v>1.4E-2</v>
      </c>
      <c r="F9" s="11">
        <v>2.5999999999999999E-2</v>
      </c>
      <c r="G9" s="11">
        <v>1.7000000000000001E-2</v>
      </c>
      <c r="H9" s="11">
        <v>1.7000000000000001E-2</v>
      </c>
      <c r="I9" s="11">
        <v>1.4E-2</v>
      </c>
      <c r="J9" s="11">
        <v>1.7500000000000002E-2</v>
      </c>
      <c r="K9" s="11">
        <v>0.02</v>
      </c>
      <c r="L9" s="11">
        <v>1.7999999999999999E-2</v>
      </c>
      <c r="M9" s="11">
        <v>6.0000000000000001E-3</v>
      </c>
      <c r="N9" s="427" t="s">
        <v>1962</v>
      </c>
      <c r="O9" s="67"/>
    </row>
    <row r="10" spans="1:17" x14ac:dyDescent="0.25">
      <c r="A10" s="24">
        <v>39448</v>
      </c>
      <c r="B10" s="24"/>
      <c r="C10" s="11">
        <v>1.7500000000000002E-2</v>
      </c>
      <c r="D10" s="11">
        <v>2.5999999999999999E-2</v>
      </c>
      <c r="E10" s="11">
        <v>1.4E-2</v>
      </c>
      <c r="F10" s="11">
        <v>2.5999999999999999E-2</v>
      </c>
      <c r="G10" s="11">
        <v>1.7000000000000001E-2</v>
      </c>
      <c r="H10" s="11">
        <v>1.7000000000000001E-2</v>
      </c>
      <c r="I10" s="11">
        <v>1.4E-2</v>
      </c>
      <c r="J10" s="11">
        <v>1.7500000000000002E-2</v>
      </c>
      <c r="K10" s="11">
        <v>1.7999999999999999E-2</v>
      </c>
      <c r="L10" s="11">
        <v>1.7999999999999999E-2</v>
      </c>
      <c r="M10" s="11">
        <v>6.0000000000000001E-3</v>
      </c>
      <c r="N10" s="427" t="s">
        <v>1962</v>
      </c>
      <c r="O10" s="67"/>
    </row>
    <row r="11" spans="1:17" x14ac:dyDescent="0.25">
      <c r="A11" s="24">
        <v>39083</v>
      </c>
      <c r="B11" s="24"/>
      <c r="C11" s="11">
        <v>1.7500000000000002E-2</v>
      </c>
      <c r="D11" s="11">
        <v>2.5999999999999999E-2</v>
      </c>
      <c r="E11" s="11">
        <v>1.4E-2</v>
      </c>
      <c r="F11" s="11">
        <v>2.5999999999999999E-2</v>
      </c>
      <c r="G11" s="11">
        <v>1.7000000000000001E-2</v>
      </c>
      <c r="H11" s="11">
        <v>1.7000000000000001E-2</v>
      </c>
      <c r="I11" s="11">
        <v>1.4E-2</v>
      </c>
      <c r="J11" s="11">
        <v>1.7500000000000002E-2</v>
      </c>
      <c r="K11" s="11">
        <v>1.7999999999999999E-2</v>
      </c>
      <c r="L11" s="11">
        <v>1.7999999999999999E-2</v>
      </c>
      <c r="M11" s="11">
        <v>6.0000000000000001E-3</v>
      </c>
      <c r="N11" t="s">
        <v>804</v>
      </c>
      <c r="O11" s="67"/>
    </row>
    <row r="12" spans="1:17" x14ac:dyDescent="0.25">
      <c r="A12" s="24">
        <v>38169</v>
      </c>
      <c r="B12" s="24"/>
      <c r="C12" s="11">
        <v>1.7500000000000002E-2</v>
      </c>
      <c r="D12" s="11">
        <v>2.5999999999999999E-2</v>
      </c>
      <c r="E12" s="11">
        <v>1.4E-2</v>
      </c>
      <c r="F12" s="11">
        <v>2.5999999999999999E-2</v>
      </c>
      <c r="G12" s="11">
        <v>1.7000000000000001E-2</v>
      </c>
      <c r="H12" s="11">
        <v>1.7000000000000001E-2</v>
      </c>
      <c r="I12" s="11">
        <v>1.4E-2</v>
      </c>
      <c r="J12" s="11">
        <v>1.7500000000000002E-2</v>
      </c>
      <c r="K12" s="11">
        <v>1.7999999999999999E-2</v>
      </c>
      <c r="L12" s="11">
        <v>1.7500000000000002E-2</v>
      </c>
      <c r="M12" s="11">
        <v>6.0000000000000001E-3</v>
      </c>
      <c r="N12" t="s">
        <v>805</v>
      </c>
      <c r="O12" s="67"/>
    </row>
    <row r="13" spans="1:17" x14ac:dyDescent="0.25">
      <c r="A13" s="24">
        <v>37987</v>
      </c>
      <c r="B13" s="24"/>
      <c r="C13" s="11">
        <v>1.7500000000000002E-2</v>
      </c>
      <c r="D13" s="11">
        <v>2.5999999999999999E-2</v>
      </c>
      <c r="E13" s="11">
        <v>1.4E-2</v>
      </c>
      <c r="F13" s="11">
        <v>2.5999999999999999E-2</v>
      </c>
      <c r="G13" s="11">
        <v>1.7000000000000001E-2</v>
      </c>
      <c r="H13" s="11">
        <v>1.7000000000000001E-2</v>
      </c>
      <c r="I13" s="11">
        <v>1.4E-2</v>
      </c>
      <c r="J13" s="11">
        <v>1.7500000000000002E-2</v>
      </c>
      <c r="K13" s="11">
        <v>1.7999999999999999E-2</v>
      </c>
      <c r="L13" s="11">
        <v>1.7500000000000002E-2</v>
      </c>
      <c r="M13" s="11">
        <v>5.0000000000000001E-3</v>
      </c>
      <c r="N13" t="s">
        <v>806</v>
      </c>
      <c r="O13" s="31" t="s">
        <v>807</v>
      </c>
    </row>
    <row r="14" spans="1:17" x14ac:dyDescent="0.25">
      <c r="A14" s="24">
        <v>37622</v>
      </c>
      <c r="B14" s="24"/>
      <c r="C14" s="11">
        <v>1.7500000000000002E-2</v>
      </c>
      <c r="D14" s="374">
        <v>2.5000000000000001E-2</v>
      </c>
      <c r="E14" s="374">
        <v>1.2999999999999999E-2</v>
      </c>
      <c r="F14" s="374">
        <v>2.5000000000000001E-2</v>
      </c>
      <c r="G14" s="374">
        <v>1.6E-2</v>
      </c>
      <c r="H14" s="374">
        <v>1.6E-2</v>
      </c>
      <c r="I14" s="374">
        <v>1.2999999999999999E-2</v>
      </c>
      <c r="J14" s="11">
        <v>1.7500000000000002E-2</v>
      </c>
      <c r="K14" s="374">
        <v>1.7999999999999999E-2</v>
      </c>
      <c r="L14" s="374">
        <v>1.7500000000000002E-2</v>
      </c>
      <c r="M14" s="374">
        <v>5.0000000000000001E-3</v>
      </c>
      <c r="N14" t="s">
        <v>808</v>
      </c>
      <c r="O14" s="67"/>
    </row>
    <row r="15" spans="1:17" x14ac:dyDescent="0.25">
      <c r="A15" s="24">
        <v>37073</v>
      </c>
      <c r="B15" s="24"/>
      <c r="C15" s="11">
        <v>1.6299999999999999E-2</v>
      </c>
      <c r="D15" s="374">
        <v>2.5000000000000001E-2</v>
      </c>
      <c r="E15" s="374">
        <v>1.2999999999999999E-2</v>
      </c>
      <c r="F15" s="374">
        <v>2.5000000000000001E-2</v>
      </c>
      <c r="G15" s="374">
        <v>1.6E-2</v>
      </c>
      <c r="H15" s="374">
        <v>1.6E-2</v>
      </c>
      <c r="I15" s="374">
        <v>1.2999999999999999E-2</v>
      </c>
      <c r="J15" s="374">
        <v>1.6299999999999999E-2</v>
      </c>
      <c r="K15" s="374">
        <v>1.7999999999999999E-2</v>
      </c>
      <c r="L15" s="374">
        <v>1.7500000000000002E-2</v>
      </c>
      <c r="M15" s="374">
        <v>5.0000000000000001E-3</v>
      </c>
      <c r="N15" s="427" t="s">
        <v>1962</v>
      </c>
      <c r="O15" s="67"/>
    </row>
    <row r="16" spans="1:17" x14ac:dyDescent="0.25">
      <c r="A16" s="24">
        <v>36892</v>
      </c>
      <c r="B16" s="24"/>
      <c r="C16" s="11">
        <v>1.6299999999999999E-2</v>
      </c>
      <c r="D16" s="374">
        <v>2.5000000000000001E-2</v>
      </c>
      <c r="E16" s="374">
        <v>1.2999999999999999E-2</v>
      </c>
      <c r="F16" s="374">
        <v>2.5000000000000001E-2</v>
      </c>
      <c r="G16" s="374">
        <v>1.6E-2</v>
      </c>
      <c r="H16" s="374">
        <v>1.6E-2</v>
      </c>
      <c r="I16" s="374">
        <v>1.2999999999999999E-2</v>
      </c>
      <c r="J16" s="374">
        <v>1.6299999999999999E-2</v>
      </c>
      <c r="K16" s="374">
        <v>1.7999999999999999E-2</v>
      </c>
      <c r="L16" s="374">
        <v>1.7500000000000002E-2</v>
      </c>
      <c r="M16" s="374">
        <v>5.0000000000000001E-3</v>
      </c>
      <c r="N16" s="427" t="s">
        <v>1962</v>
      </c>
      <c r="O16" s="67"/>
    </row>
    <row r="17" spans="1:17" x14ac:dyDescent="0.25">
      <c r="A17" s="24">
        <v>35096</v>
      </c>
      <c r="B17" s="24"/>
      <c r="C17" s="11">
        <v>1.6299999999999999E-2</v>
      </c>
      <c r="D17" s="374">
        <v>2.5000000000000001E-2</v>
      </c>
      <c r="E17" s="374">
        <v>0.01</v>
      </c>
      <c r="F17" s="374">
        <v>2.5000000000000001E-2</v>
      </c>
      <c r="G17" s="374">
        <v>1.6E-2</v>
      </c>
      <c r="H17" s="374">
        <v>1.6E-2</v>
      </c>
      <c r="I17" s="374">
        <v>0.01</v>
      </c>
      <c r="J17" s="374">
        <v>1.6299999999999999E-2</v>
      </c>
      <c r="K17" s="374">
        <v>1.7500000000000002E-2</v>
      </c>
      <c r="L17" s="374">
        <v>1.7500000000000002E-2</v>
      </c>
      <c r="M17" s="374">
        <v>5.0000000000000001E-3</v>
      </c>
      <c r="N17" t="s">
        <v>809</v>
      </c>
      <c r="O17" s="31">
        <v>35075</v>
      </c>
    </row>
    <row r="18" spans="1:17" x14ac:dyDescent="0.25">
      <c r="A18" s="24">
        <v>35065</v>
      </c>
      <c r="B18" s="24"/>
      <c r="C18" s="11">
        <v>1.6299999999999999E-2</v>
      </c>
      <c r="D18" s="374">
        <v>2.5000000000000001E-2</v>
      </c>
      <c r="E18" s="374">
        <v>1.2999999999999999E-2</v>
      </c>
      <c r="F18" s="374">
        <v>2.5000000000000001E-2</v>
      </c>
      <c r="G18" s="374">
        <v>1.6E-2</v>
      </c>
      <c r="H18" s="374">
        <v>1.6E-2</v>
      </c>
      <c r="I18" s="374">
        <v>1.2999999999999999E-2</v>
      </c>
      <c r="J18" s="374">
        <v>1.6299999999999999E-2</v>
      </c>
      <c r="K18" s="374">
        <v>1.7500000000000002E-2</v>
      </c>
      <c r="L18" s="374">
        <v>1.7500000000000002E-2</v>
      </c>
      <c r="M18" s="374">
        <v>5.0000000000000001E-3</v>
      </c>
      <c r="N18" s="27" t="s">
        <v>810</v>
      </c>
      <c r="O18" s="35">
        <v>35064</v>
      </c>
      <c r="P18" s="410"/>
      <c r="Q18" s="27"/>
    </row>
    <row r="19" spans="1:17" x14ac:dyDescent="0.25">
      <c r="A19" s="24">
        <v>34335</v>
      </c>
      <c r="B19" s="523"/>
      <c r="C19" s="11">
        <v>1.6299999999999999E-2</v>
      </c>
      <c r="D19" s="374">
        <v>2.1999999999999999E-2</v>
      </c>
      <c r="E19" s="374">
        <v>1.2999999999999999E-2</v>
      </c>
      <c r="F19" s="374">
        <v>2.1999999999999999E-2</v>
      </c>
      <c r="G19" s="374">
        <v>1.6E-2</v>
      </c>
      <c r="H19" s="374">
        <v>1.6E-2</v>
      </c>
      <c r="I19" s="374">
        <v>1.2999999999999999E-2</v>
      </c>
      <c r="J19" s="374">
        <v>1.6299999999999999E-2</v>
      </c>
      <c r="K19" s="374">
        <v>1.7500000000000002E-2</v>
      </c>
      <c r="L19" s="374">
        <v>1.7500000000000002E-2</v>
      </c>
      <c r="M19" s="374">
        <v>5.0000000000000001E-3</v>
      </c>
      <c r="N19" s="427" t="s">
        <v>1962</v>
      </c>
      <c r="O19" s="376"/>
      <c r="P19" s="410"/>
      <c r="Q19" s="27"/>
    </row>
    <row r="20" spans="1:17" x14ac:dyDescent="0.25">
      <c r="A20" s="24">
        <v>34060</v>
      </c>
      <c r="B20" s="523"/>
      <c r="C20" s="11">
        <v>1.4999999999999999E-2</v>
      </c>
      <c r="D20" s="374">
        <v>2.1999999999999999E-2</v>
      </c>
      <c r="E20" s="374">
        <v>1.2999999999999999E-2</v>
      </c>
      <c r="F20" s="374">
        <v>2.1999999999999999E-2</v>
      </c>
      <c r="G20" s="374">
        <v>1.6E-2</v>
      </c>
      <c r="H20" s="374">
        <v>1.6E-2</v>
      </c>
      <c r="I20" s="374">
        <v>1.2999999999999999E-2</v>
      </c>
      <c r="J20" s="374">
        <v>1.4999999999999999E-2</v>
      </c>
      <c r="K20" s="374">
        <v>1.7500000000000002E-2</v>
      </c>
      <c r="L20" s="374">
        <v>1.7500000000000002E-2</v>
      </c>
      <c r="M20" s="374">
        <v>5.0000000000000001E-3</v>
      </c>
      <c r="N20" s="27" t="s">
        <v>318</v>
      </c>
      <c r="O20" s="35">
        <v>33969</v>
      </c>
      <c r="P20" s="410" t="s">
        <v>1757</v>
      </c>
    </row>
    <row r="21" spans="1:17" x14ac:dyDescent="0.25">
      <c r="A21" s="24">
        <v>33970</v>
      </c>
      <c r="B21" s="375">
        <v>1.7500000000000002E-2</v>
      </c>
      <c r="C21" s="519"/>
      <c r="D21" s="374">
        <v>2.1999999999999999E-2</v>
      </c>
      <c r="E21" s="374">
        <v>1.2999999999999999E-2</v>
      </c>
      <c r="F21" s="374">
        <v>2.1999999999999999E-2</v>
      </c>
      <c r="G21" s="374">
        <v>1.6E-2</v>
      </c>
      <c r="H21" s="374">
        <v>1.6E-2</v>
      </c>
      <c r="I21" s="374">
        <v>1.2999999999999999E-2</v>
      </c>
      <c r="J21" s="374">
        <v>1.7500000000000002E-2</v>
      </c>
      <c r="K21" s="374">
        <v>1.7500000000000002E-2</v>
      </c>
      <c r="L21" s="374">
        <v>1.7500000000000002E-2</v>
      </c>
      <c r="M21" s="374">
        <v>5.0000000000000001E-3</v>
      </c>
      <c r="N21" t="s">
        <v>1593</v>
      </c>
      <c r="O21" s="35">
        <v>33969</v>
      </c>
      <c r="P21" s="410"/>
    </row>
    <row r="22" spans="1:17" x14ac:dyDescent="0.25">
      <c r="A22" s="24">
        <v>33438</v>
      </c>
      <c r="B22" s="375">
        <v>1.7500000000000002E-2</v>
      </c>
      <c r="C22" s="519"/>
      <c r="D22" s="374">
        <v>2.4E-2</v>
      </c>
      <c r="E22" s="374">
        <v>1.4999999999999999E-2</v>
      </c>
      <c r="F22" s="374">
        <v>2.4E-2</v>
      </c>
      <c r="G22" s="374">
        <v>1.8000000000000002E-2</v>
      </c>
      <c r="H22" s="374">
        <v>1.8000000000000002E-2</v>
      </c>
      <c r="I22" s="374">
        <v>1.4999999999999999E-2</v>
      </c>
      <c r="J22" s="374">
        <v>1.7500000000000002E-2</v>
      </c>
      <c r="K22" s="374">
        <v>1.7500000000000002E-2</v>
      </c>
      <c r="L22" s="374">
        <v>1.7500000000000002E-2</v>
      </c>
      <c r="M22" s="374">
        <v>5.0000000000000001E-3</v>
      </c>
      <c r="N22" s="27" t="s">
        <v>811</v>
      </c>
      <c r="O22" s="35">
        <v>33438</v>
      </c>
      <c r="P22" s="410"/>
      <c r="Q22" s="27"/>
    </row>
    <row r="23" spans="1:17" x14ac:dyDescent="0.25">
      <c r="A23" s="24">
        <v>33329</v>
      </c>
      <c r="B23" s="375">
        <v>1.7500000000000002E-2</v>
      </c>
      <c r="C23" s="519"/>
      <c r="D23" s="374">
        <v>2.1999999999999999E-2</v>
      </c>
      <c r="E23" s="374">
        <v>1.4999999999999999E-2</v>
      </c>
      <c r="F23" s="374">
        <v>2.1999999999999999E-2</v>
      </c>
      <c r="G23" s="374">
        <v>1.7999999999999999E-2</v>
      </c>
      <c r="H23" s="374">
        <v>1.7999999999999999E-2</v>
      </c>
      <c r="I23" s="374">
        <v>1.4999999999999999E-2</v>
      </c>
      <c r="J23" s="374">
        <v>1.7500000000000002E-2</v>
      </c>
      <c r="K23" s="374">
        <v>1.7500000000000002E-2</v>
      </c>
      <c r="L23" s="374">
        <v>1.7500000000000002E-2</v>
      </c>
      <c r="M23" s="374">
        <v>5.0000000000000001E-3</v>
      </c>
      <c r="N23" s="427" t="s">
        <v>1962</v>
      </c>
      <c r="O23" s="376"/>
      <c r="P23" s="410"/>
      <c r="Q23" s="27"/>
    </row>
    <row r="24" spans="1:17" x14ac:dyDescent="0.25">
      <c r="A24" s="24">
        <v>32752</v>
      </c>
      <c r="B24" s="375">
        <v>1.7500000000000002E-2</v>
      </c>
      <c r="C24" s="519"/>
      <c r="D24" s="374">
        <v>2.1999999999999999E-2</v>
      </c>
      <c r="E24" s="374">
        <v>1.4999999999999999E-2</v>
      </c>
      <c r="F24" s="374">
        <v>2.1999999999999999E-2</v>
      </c>
      <c r="G24" s="374">
        <v>1.7999999999999999E-2</v>
      </c>
      <c r="H24" s="374">
        <v>1.7999999999999999E-2</v>
      </c>
      <c r="I24" s="374">
        <v>1.4999999999999999E-2</v>
      </c>
      <c r="J24" s="374">
        <v>1.7500000000000002E-2</v>
      </c>
      <c r="K24" s="374">
        <v>1.7500000000000002E-2</v>
      </c>
      <c r="L24" s="374">
        <v>1.4999999999999999E-2</v>
      </c>
      <c r="M24" s="374">
        <v>5.0000000000000001E-3</v>
      </c>
      <c r="N24" s="427" t="s">
        <v>1962</v>
      </c>
      <c r="O24" s="376"/>
      <c r="P24" s="410"/>
      <c r="Q24" s="27"/>
    </row>
    <row r="25" spans="1:17" x14ac:dyDescent="0.25">
      <c r="A25" s="24">
        <v>32509</v>
      </c>
      <c r="B25" s="375">
        <v>1.4999999999999999E-2</v>
      </c>
      <c r="C25" s="519"/>
      <c r="D25" s="374">
        <v>2.1999999999999999E-2</v>
      </c>
      <c r="E25" s="374">
        <v>1.4999999999999999E-2</v>
      </c>
      <c r="F25" s="374">
        <v>2.1999999999999999E-2</v>
      </c>
      <c r="G25" s="374">
        <v>1.7999999999999999E-2</v>
      </c>
      <c r="H25" s="374">
        <v>1.7999999999999999E-2</v>
      </c>
      <c r="I25" s="374">
        <v>1.4999999999999999E-2</v>
      </c>
      <c r="J25" s="374">
        <v>1.4999999999999999E-2</v>
      </c>
      <c r="K25" s="374">
        <v>1.7500000000000002E-2</v>
      </c>
      <c r="L25" s="374">
        <v>1.4999999999999999E-2</v>
      </c>
      <c r="M25" s="374">
        <v>5.0000000000000001E-3</v>
      </c>
      <c r="N25" s="27" t="s">
        <v>812</v>
      </c>
      <c r="O25" s="35">
        <v>32507</v>
      </c>
      <c r="P25" s="410"/>
      <c r="Q25" s="27"/>
    </row>
    <row r="26" spans="1:17" x14ac:dyDescent="0.25">
      <c r="A26" s="24">
        <v>31503</v>
      </c>
      <c r="B26" s="11">
        <v>1.4999999999999999E-2</v>
      </c>
      <c r="C26" s="16"/>
      <c r="D26" s="374">
        <v>0.02</v>
      </c>
      <c r="E26" s="374">
        <v>1.2E-2</v>
      </c>
      <c r="F26" s="374">
        <v>0.02</v>
      </c>
      <c r="G26" s="374">
        <v>0.02</v>
      </c>
      <c r="H26" s="374">
        <v>0.02</v>
      </c>
      <c r="I26" s="374">
        <v>1.2E-2</v>
      </c>
      <c r="J26" s="374">
        <v>1.4999999999999999E-2</v>
      </c>
      <c r="K26" s="374">
        <v>1.4999999999999999E-2</v>
      </c>
      <c r="L26" s="374">
        <v>1.4999999999999999E-2</v>
      </c>
      <c r="M26" s="374">
        <v>5.0000000000000001E-3</v>
      </c>
      <c r="N26" s="427" t="s">
        <v>1962</v>
      </c>
      <c r="O26" s="376"/>
      <c r="P26" s="410"/>
      <c r="Q26" s="27"/>
    </row>
    <row r="27" spans="1:17" x14ac:dyDescent="0.25">
      <c r="A27" s="16">
        <v>30498</v>
      </c>
      <c r="B27" s="29">
        <v>1.4999999999999999E-2</v>
      </c>
      <c r="C27" s="16"/>
      <c r="D27" s="11">
        <v>0.02</v>
      </c>
      <c r="E27" s="11">
        <v>1.2E-2</v>
      </c>
      <c r="F27" s="11">
        <v>0.02</v>
      </c>
      <c r="G27" s="11">
        <v>0.02</v>
      </c>
      <c r="H27" s="11">
        <v>0.02</v>
      </c>
      <c r="I27" s="11">
        <v>1.2E-2</v>
      </c>
      <c r="J27" s="11">
        <v>1.4999999999999999E-2</v>
      </c>
      <c r="K27" s="11">
        <v>1.4999999999999999E-2</v>
      </c>
      <c r="L27" s="11">
        <v>0.01</v>
      </c>
      <c r="M27" s="374">
        <v>5.0000000000000001E-3</v>
      </c>
      <c r="N27" s="427" t="s">
        <v>1962</v>
      </c>
      <c r="O27" s="376"/>
      <c r="P27" s="410"/>
      <c r="Q27" s="27"/>
    </row>
    <row r="28" spans="1:17" x14ac:dyDescent="0.25">
      <c r="A28" s="16">
        <v>28856</v>
      </c>
      <c r="B28" s="28">
        <v>1.4999999999999999E-2</v>
      </c>
      <c r="C28" s="519"/>
      <c r="D28" s="374">
        <v>0.02</v>
      </c>
      <c r="E28" s="374">
        <v>1.2E-2</v>
      </c>
      <c r="F28" s="374">
        <v>0.02</v>
      </c>
      <c r="G28" s="374">
        <v>0.02</v>
      </c>
      <c r="H28" s="374">
        <v>0.02</v>
      </c>
      <c r="I28" s="374">
        <v>1.2E-2</v>
      </c>
      <c r="J28" s="11">
        <v>1.4999999999999999E-2</v>
      </c>
      <c r="K28" s="11">
        <v>1.4999999999999999E-2</v>
      </c>
      <c r="L28" s="11">
        <v>0.01</v>
      </c>
      <c r="M28" s="601"/>
      <c r="N28" s="427" t="s">
        <v>1962</v>
      </c>
      <c r="O28" s="67"/>
    </row>
    <row r="29" spans="1:17" x14ac:dyDescent="0.25">
      <c r="A29" s="16">
        <v>28126</v>
      </c>
      <c r="B29" s="29">
        <v>1.4999999999999999E-2</v>
      </c>
      <c r="C29" s="519"/>
      <c r="D29" s="374">
        <v>1.9E-2</v>
      </c>
      <c r="E29" s="374">
        <v>0.01</v>
      </c>
      <c r="F29" s="374">
        <v>1.9E-2</v>
      </c>
      <c r="G29" s="374">
        <v>1.9E-2</v>
      </c>
      <c r="H29" s="374">
        <v>1.9E-2</v>
      </c>
      <c r="I29" s="374">
        <v>0.01</v>
      </c>
      <c r="J29" s="11">
        <v>1.4999999999999999E-2</v>
      </c>
      <c r="K29" s="11">
        <v>1.4999999999999999E-2</v>
      </c>
      <c r="L29" s="11">
        <v>0.01</v>
      </c>
      <c r="M29" s="601"/>
      <c r="N29" s="427" t="s">
        <v>1962</v>
      </c>
      <c r="O29" s="67"/>
    </row>
    <row r="30" spans="1:17" ht="30" x14ac:dyDescent="0.25">
      <c r="A30" s="24">
        <v>27607</v>
      </c>
      <c r="B30" s="28">
        <v>1.4999999999999999E-2</v>
      </c>
      <c r="C30" s="544"/>
      <c r="D30" s="373">
        <v>1.9E-2</v>
      </c>
      <c r="E30" s="373">
        <v>0.01</v>
      </c>
      <c r="F30" s="373">
        <v>1.9E-2</v>
      </c>
      <c r="G30" s="373">
        <v>1.9E-2</v>
      </c>
      <c r="H30" s="373">
        <v>1.9E-2</v>
      </c>
      <c r="I30" s="373">
        <v>0.01</v>
      </c>
      <c r="J30" s="29">
        <v>1.2500000000000001E-2</v>
      </c>
      <c r="K30" s="29">
        <v>1.4999999999999999E-2</v>
      </c>
      <c r="L30" s="29">
        <v>0.01</v>
      </c>
      <c r="M30" s="604"/>
      <c r="N30" s="579" t="s">
        <v>813</v>
      </c>
      <c r="O30" s="31">
        <v>27581</v>
      </c>
      <c r="P30" s="403"/>
    </row>
    <row r="31" spans="1:17" x14ac:dyDescent="0.25">
      <c r="A31" s="16">
        <v>27576</v>
      </c>
      <c r="B31" s="29">
        <v>1.4999999999999999E-2</v>
      </c>
      <c r="C31" s="519"/>
      <c r="D31" s="374">
        <v>1.9E-2</v>
      </c>
      <c r="E31" s="519"/>
      <c r="F31" s="374">
        <v>1.9E-2</v>
      </c>
      <c r="G31" s="374">
        <v>1.9E-2</v>
      </c>
      <c r="H31" s="374">
        <v>1.9E-2</v>
      </c>
      <c r="I31" s="519"/>
      <c r="J31" s="11">
        <v>7.4999999999999997E-3</v>
      </c>
      <c r="K31" s="11">
        <v>1.4999999999999999E-2</v>
      </c>
      <c r="L31" s="11">
        <v>0.01</v>
      </c>
      <c r="M31" s="601"/>
      <c r="N31" t="s">
        <v>814</v>
      </c>
      <c r="O31" s="31">
        <v>27574</v>
      </c>
    </row>
    <row r="32" spans="1:17" x14ac:dyDescent="0.25">
      <c r="A32" s="16">
        <v>27395</v>
      </c>
      <c r="B32" s="28">
        <v>1.4999999999999999E-2</v>
      </c>
      <c r="C32" s="519"/>
      <c r="D32" s="374">
        <v>1.7000000000000001E-2</v>
      </c>
      <c r="E32" s="519"/>
      <c r="F32" s="374">
        <v>1.7000000000000001E-2</v>
      </c>
      <c r="G32" s="374">
        <v>1.7000000000000001E-2</v>
      </c>
      <c r="H32" s="374">
        <v>1.7000000000000001E-2</v>
      </c>
      <c r="I32" s="519"/>
      <c r="J32" s="11">
        <v>7.4999999999999997E-3</v>
      </c>
      <c r="K32" s="11">
        <v>1.4999999999999999E-2</v>
      </c>
      <c r="L32" s="11">
        <v>0.01</v>
      </c>
      <c r="M32" s="601"/>
      <c r="N32" t="s">
        <v>1600</v>
      </c>
      <c r="O32" s="31">
        <v>27341</v>
      </c>
      <c r="P32" s="12" t="s">
        <v>1599</v>
      </c>
    </row>
    <row r="33" spans="1:16" s="383" customFormat="1" ht="30" x14ac:dyDescent="0.25">
      <c r="A33" s="24">
        <v>27030</v>
      </c>
      <c r="B33" s="29">
        <v>1.4999999999999999E-2</v>
      </c>
      <c r="C33" s="544"/>
      <c r="D33" s="373">
        <v>1.7000000000000001E-2</v>
      </c>
      <c r="E33" s="544"/>
      <c r="F33" s="373">
        <v>1.7000000000000001E-2</v>
      </c>
      <c r="G33" s="373">
        <v>1.7000000000000001E-2</v>
      </c>
      <c r="H33" s="373">
        <v>1.7000000000000001E-2</v>
      </c>
      <c r="I33" s="544"/>
      <c r="J33" s="29">
        <v>7.4999999999999997E-3</v>
      </c>
      <c r="K33" s="29">
        <v>1.4999999999999999E-2</v>
      </c>
      <c r="L33" s="29">
        <v>9.1000000000000004E-3</v>
      </c>
      <c r="M33" s="604"/>
      <c r="N33" s="579" t="s">
        <v>1596</v>
      </c>
      <c r="O33" s="359" t="s">
        <v>1597</v>
      </c>
      <c r="P33" s="587" t="s">
        <v>1598</v>
      </c>
    </row>
    <row r="34" spans="1:16" ht="30" x14ac:dyDescent="0.25">
      <c r="A34" s="24">
        <v>26177</v>
      </c>
      <c r="B34" s="602"/>
      <c r="C34" s="544"/>
      <c r="D34" s="373">
        <v>1.7000000000000001E-2</v>
      </c>
      <c r="E34" s="544"/>
      <c r="F34" s="373">
        <v>1.7000000000000001E-2</v>
      </c>
      <c r="G34" s="373">
        <v>1.7000000000000001E-2</v>
      </c>
      <c r="H34" s="373">
        <v>1.7000000000000001E-2</v>
      </c>
      <c r="I34" s="544"/>
      <c r="J34" s="602"/>
      <c r="K34" s="602"/>
      <c r="L34" s="602"/>
      <c r="M34" s="602"/>
      <c r="N34" s="400" t="s">
        <v>815</v>
      </c>
      <c r="O34" s="359" t="s">
        <v>816</v>
      </c>
      <c r="P34" s="403" t="s">
        <v>1592</v>
      </c>
    </row>
    <row r="35" spans="1:16" x14ac:dyDescent="0.25">
      <c r="O35" s="67"/>
    </row>
    <row r="36" spans="1:16" x14ac:dyDescent="0.25">
      <c r="B36" s="8" t="s">
        <v>117</v>
      </c>
      <c r="C36" s="11"/>
      <c r="D36" s="11"/>
      <c r="E36" s="11"/>
      <c r="F36" s="11"/>
      <c r="G36" s="11"/>
      <c r="O36" s="67"/>
    </row>
    <row r="37" spans="1:16" x14ac:dyDescent="0.25">
      <c r="B37" t="s">
        <v>1727</v>
      </c>
      <c r="C37" s="11"/>
      <c r="D37" s="11"/>
      <c r="E37" s="11"/>
      <c r="F37" s="11"/>
      <c r="G37" s="11"/>
      <c r="O37" s="67"/>
    </row>
    <row r="38" spans="1:16" x14ac:dyDescent="0.25">
      <c r="B38" s="70" t="s">
        <v>1728</v>
      </c>
      <c r="C38" s="11"/>
      <c r="D38" s="11"/>
      <c r="E38" s="11"/>
      <c r="F38" s="11"/>
      <c r="G38" s="11"/>
      <c r="O38" s="67"/>
    </row>
    <row r="39" spans="1:16" x14ac:dyDescent="0.25">
      <c r="B39" s="70" t="s">
        <v>1729</v>
      </c>
      <c r="C39" s="11"/>
      <c r="D39" s="11"/>
      <c r="E39" s="11"/>
      <c r="F39" s="11"/>
      <c r="G39" s="11"/>
      <c r="O39" s="67"/>
    </row>
    <row r="40" spans="1:16" x14ac:dyDescent="0.25">
      <c r="B40" s="70" t="s">
        <v>1602</v>
      </c>
      <c r="C40" s="11"/>
      <c r="D40" s="11"/>
      <c r="E40" s="11"/>
      <c r="F40" s="11"/>
      <c r="G40" s="11"/>
      <c r="O40" s="67"/>
    </row>
    <row r="41" spans="1:16" x14ac:dyDescent="0.25">
      <c r="B41" t="s">
        <v>1730</v>
      </c>
      <c r="C41" s="11"/>
      <c r="D41" s="11"/>
      <c r="E41" s="11"/>
      <c r="F41" s="11"/>
      <c r="G41" s="11"/>
      <c r="O41" s="67"/>
    </row>
    <row r="42" spans="1:16" x14ac:dyDescent="0.25">
      <c r="B42" t="s">
        <v>1731</v>
      </c>
      <c r="O42" s="67"/>
    </row>
    <row r="43" spans="1:16" x14ac:dyDescent="0.25">
      <c r="H43" s="18"/>
      <c r="O43" s="67"/>
    </row>
    <row r="44" spans="1:16" x14ac:dyDescent="0.25">
      <c r="A44" s="18"/>
      <c r="B44" s="8" t="s">
        <v>367</v>
      </c>
      <c r="H44" s="9"/>
      <c r="O44" s="67"/>
    </row>
    <row r="45" spans="1:16" x14ac:dyDescent="0.25">
      <c r="B45" s="383" t="s">
        <v>1603</v>
      </c>
      <c r="H45" s="18"/>
      <c r="O45" s="67"/>
    </row>
    <row r="46" spans="1:16" x14ac:dyDescent="0.25">
      <c r="O46" s="67"/>
    </row>
    <row r="47" spans="1:16" x14ac:dyDescent="0.25">
      <c r="B47" s="8" t="s">
        <v>817</v>
      </c>
      <c r="O47" s="67"/>
    </row>
    <row r="48" spans="1:16" x14ac:dyDescent="0.25">
      <c r="B48" s="27" t="s">
        <v>818</v>
      </c>
      <c r="O48" s="67"/>
    </row>
    <row r="49" spans="1:15" x14ac:dyDescent="0.25">
      <c r="O49" s="67"/>
    </row>
    <row r="50" spans="1:15" x14ac:dyDescent="0.25">
      <c r="A50" s="18"/>
      <c r="O50" s="67"/>
    </row>
    <row r="51" spans="1:15" x14ac:dyDescent="0.25">
      <c r="O51" s="67"/>
    </row>
    <row r="52" spans="1:15" x14ac:dyDescent="0.25">
      <c r="O52" s="67"/>
    </row>
    <row r="53" spans="1:15" x14ac:dyDescent="0.25">
      <c r="O53" s="67"/>
    </row>
  </sheetData>
  <mergeCells count="2">
    <mergeCell ref="B2:C2"/>
    <mergeCell ref="A2:A3"/>
  </mergeCells>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
  <sheetViews>
    <sheetView workbookViewId="0">
      <pane xSplit="1" ySplit="2" topLeftCell="B3" activePane="bottomRight" state="frozen"/>
      <selection pane="topRight" activeCell="B1" sqref="B1"/>
      <selection pane="bottomLeft" activeCell="A3" sqref="A3"/>
      <selection pane="bottomRight" activeCell="A2" sqref="A2"/>
    </sheetView>
  </sheetViews>
  <sheetFormatPr baseColWidth="10" defaultRowHeight="15" x14ac:dyDescent="0.25"/>
  <cols>
    <col min="1" max="1" width="11.42578125" style="385"/>
    <col min="2" max="2" width="11.42578125" style="67"/>
    <col min="3" max="3" width="12.85546875" style="67" bestFit="1" customWidth="1"/>
    <col min="4" max="4" width="26" style="67" customWidth="1"/>
    <col min="5" max="5" width="47" style="67" customWidth="1"/>
    <col min="6" max="6" width="11.42578125" style="67"/>
    <col min="7" max="7" width="82.7109375" style="67" bestFit="1" customWidth="1"/>
  </cols>
  <sheetData>
    <row r="1" spans="1:7" hidden="1" x14ac:dyDescent="0.25">
      <c r="A1" s="384" t="s">
        <v>419</v>
      </c>
      <c r="B1" s="302" t="s">
        <v>833</v>
      </c>
      <c r="C1" s="302" t="s">
        <v>834</v>
      </c>
      <c r="D1" s="302" t="s">
        <v>835</v>
      </c>
      <c r="E1" s="202"/>
      <c r="F1" s="202"/>
      <c r="G1" s="202"/>
    </row>
    <row r="2" spans="1:7" s="383" customFormat="1" ht="43.5" customHeight="1" x14ac:dyDescent="0.25">
      <c r="A2" s="731" t="s">
        <v>1946</v>
      </c>
      <c r="B2" s="382" t="s">
        <v>346</v>
      </c>
      <c r="C2" s="382" t="s">
        <v>831</v>
      </c>
      <c r="D2" s="382" t="s">
        <v>832</v>
      </c>
      <c r="E2" s="382" t="s">
        <v>126</v>
      </c>
      <c r="F2" s="264" t="s">
        <v>134</v>
      </c>
      <c r="G2" s="381" t="s">
        <v>12</v>
      </c>
    </row>
    <row r="3" spans="1:7" s="383" customFormat="1" x14ac:dyDescent="0.25">
      <c r="A3" s="263">
        <v>42005</v>
      </c>
      <c r="B3" s="653"/>
      <c r="C3" s="654"/>
      <c r="D3" s="653"/>
      <c r="E3" s="376" t="s">
        <v>1558</v>
      </c>
      <c r="F3" s="35">
        <v>41638</v>
      </c>
      <c r="G3" s="171"/>
    </row>
    <row r="4" spans="1:7" x14ac:dyDescent="0.25">
      <c r="A4" s="24">
        <v>41275</v>
      </c>
      <c r="B4" s="387">
        <v>0.5</v>
      </c>
      <c r="C4" s="388">
        <v>1000000</v>
      </c>
      <c r="D4" s="387">
        <v>0.05</v>
      </c>
      <c r="E4" s="67" t="s">
        <v>1558</v>
      </c>
      <c r="F4" s="31">
        <v>41638</v>
      </c>
    </row>
    <row r="6" spans="1:7" x14ac:dyDescent="0.25">
      <c r="B6" s="600" t="s">
        <v>1559</v>
      </c>
    </row>
    <row r="7" spans="1:7" x14ac:dyDescent="0.25">
      <c r="B7" s="403" t="s">
        <v>1560</v>
      </c>
    </row>
    <row r="8" spans="1:7" x14ac:dyDescent="0.25">
      <c r="B8" s="403" t="s">
        <v>1561</v>
      </c>
    </row>
    <row r="10" spans="1:7" x14ac:dyDescent="0.25">
      <c r="B10" s="600" t="s">
        <v>367</v>
      </c>
    </row>
    <row r="11" spans="1:7" x14ac:dyDescent="0.25">
      <c r="B11" s="403" t="s">
        <v>1562</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7"/>
  <sheetViews>
    <sheetView workbookViewId="0">
      <pane xSplit="1" ySplit="3" topLeftCell="B4" activePane="bottomRight" state="frozen"/>
      <selection pane="topRight" activeCell="B1" sqref="B1"/>
      <selection pane="bottomLeft" activeCell="A3" sqref="A3"/>
      <selection pane="bottomRight" activeCell="F4" sqref="F4"/>
    </sheetView>
  </sheetViews>
  <sheetFormatPr baseColWidth="10" defaultColWidth="18.7109375" defaultRowHeight="15" x14ac:dyDescent="0.25"/>
  <cols>
    <col min="1" max="1" width="11" style="70" customWidth="1"/>
    <col min="2" max="2" width="14" style="70" customWidth="1"/>
    <col min="3" max="3" width="14.5703125" style="70" customWidth="1"/>
    <col min="4" max="7" width="16.140625" style="70" customWidth="1"/>
    <col min="8" max="8" width="47.5703125" style="70" customWidth="1"/>
    <col min="9" max="9" width="14.140625" style="70" customWidth="1"/>
    <col min="10" max="10" width="125.5703125" style="70" customWidth="1"/>
    <col min="11" max="16384" width="18.7109375" style="70"/>
  </cols>
  <sheetData>
    <row r="1" spans="1:10" ht="19.5" hidden="1" customHeight="1" x14ac:dyDescent="0.25">
      <c r="A1" s="70" t="s">
        <v>419</v>
      </c>
      <c r="B1" s="70" t="s">
        <v>420</v>
      </c>
      <c r="C1" s="70" t="s">
        <v>421</v>
      </c>
      <c r="D1" s="70" t="s">
        <v>422</v>
      </c>
      <c r="E1" s="70" t="s">
        <v>423</v>
      </c>
      <c r="F1" s="70" t="s">
        <v>589</v>
      </c>
      <c r="G1" s="70" t="s">
        <v>590</v>
      </c>
    </row>
    <row r="2" spans="1:10" ht="30" customHeight="1" x14ac:dyDescent="0.25">
      <c r="A2" s="780" t="s">
        <v>1946</v>
      </c>
      <c r="B2" s="785" t="s">
        <v>54</v>
      </c>
      <c r="C2" s="785"/>
      <c r="D2" s="785" t="s">
        <v>55</v>
      </c>
      <c r="E2" s="785"/>
      <c r="F2" s="785" t="s">
        <v>586</v>
      </c>
      <c r="G2" s="785"/>
      <c r="H2" s="784" t="s">
        <v>126</v>
      </c>
      <c r="I2" s="783" t="s">
        <v>134</v>
      </c>
      <c r="J2" s="788" t="s">
        <v>12</v>
      </c>
    </row>
    <row r="3" spans="1:10" ht="30" x14ac:dyDescent="0.25">
      <c r="A3" s="780"/>
      <c r="B3" s="72" t="s">
        <v>52</v>
      </c>
      <c r="C3" s="66" t="s">
        <v>1134</v>
      </c>
      <c r="D3" s="72" t="s">
        <v>52</v>
      </c>
      <c r="E3" s="66" t="s">
        <v>1134</v>
      </c>
      <c r="F3" s="259" t="s">
        <v>587</v>
      </c>
      <c r="G3" s="259" t="s">
        <v>588</v>
      </c>
      <c r="H3" s="784"/>
      <c r="I3" s="783"/>
      <c r="J3" s="788"/>
    </row>
    <row r="4" spans="1:10" x14ac:dyDescent="0.25">
      <c r="A4" s="68">
        <v>40909</v>
      </c>
      <c r="B4" s="74">
        <v>7.4999999999999997E-2</v>
      </c>
      <c r="C4" s="74">
        <v>5.0999999999999997E-2</v>
      </c>
      <c r="D4" s="74">
        <v>6.2E-2</v>
      </c>
      <c r="E4" s="74">
        <v>3.7999999999999999E-2</v>
      </c>
      <c r="F4" s="74">
        <v>1.7500000000000002E-2</v>
      </c>
      <c r="G4" s="660"/>
      <c r="H4" s="75" t="s">
        <v>1204</v>
      </c>
      <c r="I4" s="96">
        <v>40906</v>
      </c>
    </row>
    <row r="5" spans="1:10" x14ac:dyDescent="0.25">
      <c r="A5" s="68">
        <v>40544</v>
      </c>
      <c r="B5" s="74">
        <v>7.4999999999999997E-2</v>
      </c>
      <c r="C5" s="74">
        <v>5.0999999999999997E-2</v>
      </c>
      <c r="D5" s="74">
        <v>6.2E-2</v>
      </c>
      <c r="E5" s="74">
        <v>3.7999999999999999E-2</v>
      </c>
      <c r="F5" s="74">
        <v>0.03</v>
      </c>
      <c r="G5" s="660"/>
      <c r="H5" s="75" t="s">
        <v>1205</v>
      </c>
      <c r="I5" s="95" t="s">
        <v>413</v>
      </c>
    </row>
    <row r="6" spans="1:10" x14ac:dyDescent="0.25">
      <c r="A6" s="80">
        <v>38353</v>
      </c>
      <c r="B6" s="74">
        <v>7.4999999999999997E-2</v>
      </c>
      <c r="C6" s="74">
        <v>5.0999999999999997E-2</v>
      </c>
      <c r="D6" s="74">
        <v>6.2E-2</v>
      </c>
      <c r="E6" s="74">
        <v>3.7999999999999999E-2</v>
      </c>
      <c r="F6" s="74">
        <v>0.03</v>
      </c>
      <c r="G6" s="74">
        <v>0.03</v>
      </c>
      <c r="H6" s="70" t="s">
        <v>414</v>
      </c>
      <c r="I6" s="71" t="s">
        <v>415</v>
      </c>
    </row>
    <row r="7" spans="1:10" x14ac:dyDescent="0.25">
      <c r="A7" s="80">
        <v>35796</v>
      </c>
      <c r="B7" s="74">
        <v>7.4999999999999997E-2</v>
      </c>
      <c r="C7" s="74">
        <v>5.0999999999999997E-2</v>
      </c>
      <c r="D7" s="74">
        <v>6.2E-2</v>
      </c>
      <c r="E7" s="74">
        <v>3.7999999999999999E-2</v>
      </c>
      <c r="F7" s="74">
        <v>0.05</v>
      </c>
      <c r="G7" s="74">
        <v>0.05</v>
      </c>
      <c r="H7" s="36" t="s">
        <v>1210</v>
      </c>
      <c r="I7" s="96">
        <v>35787</v>
      </c>
    </row>
    <row r="8" spans="1:10" x14ac:dyDescent="0.25">
      <c r="A8" s="80">
        <v>35431</v>
      </c>
      <c r="B8" s="74">
        <v>3.4000000000000002E-2</v>
      </c>
      <c r="C8" s="74">
        <v>0.01</v>
      </c>
      <c r="D8" s="77">
        <v>3.4000000000000002E-2</v>
      </c>
      <c r="E8" s="74">
        <v>3.7999999999999999E-2</v>
      </c>
      <c r="F8" s="74">
        <v>0.05</v>
      </c>
      <c r="G8" s="74">
        <v>0.05</v>
      </c>
      <c r="H8" s="36" t="s">
        <v>1211</v>
      </c>
      <c r="I8" s="96">
        <v>35428</v>
      </c>
    </row>
    <row r="9" spans="1:10" x14ac:dyDescent="0.25">
      <c r="A9" s="82">
        <v>34151</v>
      </c>
      <c r="B9" s="74">
        <v>2.4E-2</v>
      </c>
      <c r="C9" s="660"/>
      <c r="D9" s="661"/>
      <c r="E9" s="661"/>
      <c r="F9" s="74">
        <v>0.05</v>
      </c>
      <c r="G9" s="74">
        <v>0.05</v>
      </c>
      <c r="H9" s="83" t="s">
        <v>1207</v>
      </c>
      <c r="I9" s="326">
        <v>34143</v>
      </c>
    </row>
    <row r="10" spans="1:10" x14ac:dyDescent="0.25">
      <c r="A10" s="82">
        <v>33270</v>
      </c>
      <c r="B10" s="74">
        <v>1.0999999999999999E-2</v>
      </c>
      <c r="C10" s="662"/>
      <c r="D10" s="661"/>
      <c r="E10" s="661"/>
      <c r="F10" s="74">
        <v>0.05</v>
      </c>
      <c r="G10" s="74">
        <v>0.05</v>
      </c>
      <c r="H10" s="83" t="s">
        <v>1208</v>
      </c>
      <c r="I10" s="96">
        <v>33237</v>
      </c>
      <c r="J10" s="70" t="s">
        <v>1803</v>
      </c>
    </row>
    <row r="11" spans="1:10" x14ac:dyDescent="0.25">
      <c r="A11" s="88"/>
      <c r="B11" s="73"/>
      <c r="C11" s="73"/>
      <c r="D11" s="73"/>
      <c r="E11" s="73"/>
      <c r="F11" s="73"/>
      <c r="G11" s="73"/>
      <c r="H11" s="76"/>
    </row>
    <row r="12" spans="1:10" x14ac:dyDescent="0.25">
      <c r="A12" s="85"/>
      <c r="B12" s="8" t="s">
        <v>523</v>
      </c>
      <c r="D12" s="73"/>
      <c r="E12" s="73"/>
      <c r="F12" s="73"/>
      <c r="G12" s="73"/>
      <c r="H12" s="76"/>
    </row>
    <row r="13" spans="1:10" x14ac:dyDescent="0.25">
      <c r="A13" s="85"/>
      <c r="B13" s="291" t="s">
        <v>1804</v>
      </c>
      <c r="D13" s="73"/>
      <c r="E13" s="73"/>
      <c r="F13" s="73"/>
      <c r="G13" s="73"/>
      <c r="H13" s="76"/>
    </row>
    <row r="14" spans="1:10" x14ac:dyDescent="0.25">
      <c r="A14" s="85"/>
      <c r="B14" s="36" t="s">
        <v>1209</v>
      </c>
      <c r="D14" s="73"/>
      <c r="E14" s="73"/>
      <c r="F14" s="73"/>
      <c r="G14" s="73"/>
      <c r="H14" s="76"/>
    </row>
    <row r="15" spans="1:10" x14ac:dyDescent="0.25">
      <c r="A15" s="85"/>
      <c r="B15" s="36" t="s">
        <v>1810</v>
      </c>
      <c r="D15" s="73"/>
      <c r="E15" s="73"/>
      <c r="F15" s="73"/>
      <c r="G15" s="73"/>
      <c r="H15" s="76"/>
    </row>
    <row r="16" spans="1:10" x14ac:dyDescent="0.25">
      <c r="A16" s="85"/>
      <c r="B16" s="36"/>
      <c r="D16" s="73"/>
      <c r="E16" s="73"/>
      <c r="F16" s="73"/>
      <c r="G16" s="73"/>
      <c r="H16" s="76"/>
    </row>
    <row r="17" spans="1:10" x14ac:dyDescent="0.25">
      <c r="A17" s="85"/>
      <c r="B17" s="446" t="s">
        <v>1186</v>
      </c>
      <c r="D17" s="73"/>
      <c r="E17" s="73"/>
      <c r="F17" s="73"/>
      <c r="G17" s="73"/>
    </row>
    <row r="18" spans="1:10" x14ac:dyDescent="0.25">
      <c r="A18" s="85"/>
      <c r="B18" s="70" t="s">
        <v>1206</v>
      </c>
      <c r="D18" s="73"/>
      <c r="E18" s="73"/>
      <c r="F18" s="73"/>
      <c r="G18" s="73"/>
      <c r="H18" s="76"/>
    </row>
    <row r="19" spans="1:10" x14ac:dyDescent="0.25">
      <c r="A19" s="84"/>
      <c r="D19" s="78"/>
      <c r="E19" s="78"/>
      <c r="F19" s="78"/>
      <c r="G19" s="78"/>
      <c r="H19" s="76"/>
    </row>
    <row r="20" spans="1:10" x14ac:dyDescent="0.25">
      <c r="A20" s="85"/>
      <c r="D20" s="73"/>
      <c r="E20" s="73"/>
      <c r="F20" s="73"/>
      <c r="G20" s="73"/>
    </row>
    <row r="21" spans="1:10" x14ac:dyDescent="0.25">
      <c r="A21" s="85"/>
      <c r="B21" s="444"/>
      <c r="D21" s="73"/>
      <c r="E21" s="73"/>
      <c r="F21" s="296"/>
      <c r="G21" s="297"/>
      <c r="H21" s="297"/>
      <c r="I21" s="297"/>
      <c r="J21" s="296"/>
    </row>
    <row r="22" spans="1:10" x14ac:dyDescent="0.25">
      <c r="A22" s="85"/>
      <c r="B22" s="73"/>
      <c r="D22" s="73"/>
      <c r="E22" s="73"/>
      <c r="F22" s="441"/>
      <c r="G22" s="440"/>
      <c r="H22" s="440"/>
      <c r="I22" s="440"/>
      <c r="J22" s="441"/>
    </row>
    <row r="23" spans="1:10" x14ac:dyDescent="0.25">
      <c r="A23" s="85"/>
      <c r="D23" s="73"/>
      <c r="E23" s="73"/>
      <c r="F23" s="441"/>
      <c r="G23" s="440"/>
      <c r="H23" s="440"/>
      <c r="I23" s="440"/>
      <c r="J23" s="441"/>
    </row>
    <row r="24" spans="1:10" x14ac:dyDescent="0.25">
      <c r="A24" s="85"/>
      <c r="B24" s="73"/>
      <c r="C24" s="73"/>
      <c r="D24" s="73"/>
      <c r="E24" s="73"/>
      <c r="F24" s="441"/>
      <c r="G24" s="440"/>
      <c r="H24" s="440"/>
      <c r="I24" s="440"/>
      <c r="J24" s="441"/>
    </row>
    <row r="25" spans="1:10" x14ac:dyDescent="0.25">
      <c r="A25" s="85"/>
      <c r="B25" s="73"/>
      <c r="D25" s="73"/>
      <c r="E25" s="73"/>
      <c r="F25" s="296"/>
      <c r="G25" s="297"/>
      <c r="H25" s="297"/>
      <c r="I25" s="297"/>
      <c r="J25" s="296"/>
    </row>
    <row r="26" spans="1:10" x14ac:dyDescent="0.25">
      <c r="A26" s="85"/>
      <c r="B26" s="73"/>
      <c r="C26" s="443"/>
      <c r="D26" s="73"/>
      <c r="E26" s="73"/>
      <c r="F26" s="439"/>
      <c r="G26" s="786"/>
      <c r="H26" s="787"/>
      <c r="I26" s="781"/>
      <c r="J26" s="782"/>
    </row>
    <row r="27" spans="1:10" x14ac:dyDescent="0.25">
      <c r="A27" s="85"/>
      <c r="C27" s="73"/>
      <c r="D27" s="73"/>
      <c r="E27" s="73"/>
      <c r="F27" s="439"/>
      <c r="G27" s="786"/>
      <c r="H27" s="787"/>
      <c r="I27" s="781"/>
      <c r="J27" s="782"/>
    </row>
    <row r="28" spans="1:10" x14ac:dyDescent="0.25">
      <c r="A28" s="86"/>
      <c r="B28" s="73"/>
      <c r="C28" s="73"/>
      <c r="D28" s="217"/>
      <c r="E28" s="217"/>
      <c r="F28" s="439"/>
      <c r="G28" s="786"/>
      <c r="H28" s="787"/>
      <c r="I28" s="781"/>
      <c r="J28" s="782"/>
    </row>
    <row r="29" spans="1:10" x14ac:dyDescent="0.25">
      <c r="A29" s="85"/>
      <c r="B29" s="73"/>
      <c r="C29" s="73"/>
      <c r="D29" s="73"/>
      <c r="E29" s="73"/>
      <c r="F29" s="296"/>
      <c r="G29" s="298"/>
      <c r="H29" s="297"/>
      <c r="I29" s="297"/>
      <c r="J29" s="296"/>
    </row>
    <row r="30" spans="1:10" x14ac:dyDescent="0.25">
      <c r="A30" s="86"/>
      <c r="B30" s="73"/>
      <c r="C30" s="73"/>
      <c r="D30" s="73"/>
      <c r="E30" s="73"/>
      <c r="F30" s="296"/>
      <c r="G30" s="298"/>
      <c r="H30" s="297"/>
      <c r="I30" s="297"/>
      <c r="J30" s="296"/>
    </row>
    <row r="31" spans="1:10" x14ac:dyDescent="0.25">
      <c r="A31" s="86"/>
      <c r="B31" s="73"/>
      <c r="C31" s="73"/>
      <c r="D31" s="73"/>
      <c r="E31" s="73"/>
      <c r="F31" s="296"/>
      <c r="G31" s="297"/>
      <c r="H31" s="297"/>
      <c r="I31" s="297"/>
      <c r="J31" s="296"/>
    </row>
    <row r="32" spans="1:10" x14ac:dyDescent="0.25">
      <c r="A32" s="86"/>
      <c r="B32" s="73"/>
      <c r="C32" s="73"/>
      <c r="D32" s="73"/>
      <c r="E32" s="73"/>
      <c r="F32" s="296"/>
      <c r="G32" s="297"/>
      <c r="H32" s="297"/>
      <c r="I32" s="297"/>
      <c r="J32" s="296"/>
    </row>
    <row r="33" spans="1:7" x14ac:dyDescent="0.25">
      <c r="A33" s="86"/>
      <c r="D33" s="73"/>
      <c r="E33" s="73"/>
      <c r="F33" s="73"/>
      <c r="G33" s="73"/>
    </row>
    <row r="34" spans="1:7" x14ac:dyDescent="0.25">
      <c r="A34" s="86"/>
      <c r="B34" s="73"/>
      <c r="C34" s="73"/>
    </row>
    <row r="35" spans="1:7" x14ac:dyDescent="0.25">
      <c r="A35" s="85"/>
      <c r="B35" s="73"/>
      <c r="C35" s="73"/>
      <c r="D35" s="73"/>
      <c r="E35" s="73"/>
      <c r="F35" s="73"/>
      <c r="G35" s="73"/>
    </row>
    <row r="36" spans="1:7" x14ac:dyDescent="0.25">
      <c r="A36" s="86"/>
      <c r="B36" s="73"/>
      <c r="C36" s="73"/>
      <c r="D36" s="73"/>
      <c r="E36" s="73"/>
      <c r="F36" s="73"/>
      <c r="G36" s="73"/>
    </row>
    <row r="37" spans="1:7" x14ac:dyDescent="0.25">
      <c r="A37" s="86"/>
      <c r="B37" s="73"/>
      <c r="C37" s="73"/>
      <c r="D37" s="73"/>
      <c r="E37" s="73"/>
      <c r="F37" s="73"/>
      <c r="G37" s="73"/>
    </row>
    <row r="38" spans="1:7" x14ac:dyDescent="0.25">
      <c r="A38" s="86"/>
      <c r="B38" s="73"/>
      <c r="C38" s="73"/>
      <c r="D38" s="73"/>
      <c r="E38" s="73"/>
      <c r="F38" s="73"/>
      <c r="G38" s="73"/>
    </row>
    <row r="39" spans="1:7" x14ac:dyDescent="0.25">
      <c r="A39" s="86"/>
      <c r="B39" s="73"/>
      <c r="C39" s="73"/>
      <c r="D39" s="73"/>
      <c r="E39" s="73"/>
      <c r="F39" s="73"/>
      <c r="G39" s="73"/>
    </row>
    <row r="40" spans="1:7" x14ac:dyDescent="0.25">
      <c r="A40" s="86"/>
      <c r="B40" s="73"/>
      <c r="C40" s="73"/>
      <c r="D40" s="73"/>
      <c r="E40" s="73"/>
      <c r="F40" s="73"/>
      <c r="G40" s="73"/>
    </row>
    <row r="41" spans="1:7" x14ac:dyDescent="0.25">
      <c r="A41" s="85"/>
      <c r="D41" s="73"/>
      <c r="E41" s="73"/>
      <c r="F41" s="73"/>
      <c r="G41" s="73"/>
    </row>
    <row r="42" spans="1:7" x14ac:dyDescent="0.25">
      <c r="A42" s="86"/>
      <c r="B42" s="73"/>
      <c r="C42" s="73"/>
    </row>
    <row r="43" spans="1:7" x14ac:dyDescent="0.25">
      <c r="A43" s="87"/>
      <c r="D43" s="73"/>
      <c r="E43" s="73"/>
      <c r="F43" s="73"/>
      <c r="G43" s="73"/>
    </row>
    <row r="44" spans="1:7" x14ac:dyDescent="0.25">
      <c r="A44" s="86"/>
    </row>
    <row r="45" spans="1:7" x14ac:dyDescent="0.25">
      <c r="A45" s="87"/>
    </row>
    <row r="46" spans="1:7" x14ac:dyDescent="0.25">
      <c r="B46" s="8"/>
      <c r="C46" s="8"/>
    </row>
    <row r="47" spans="1:7" x14ac:dyDescent="0.25">
      <c r="D47" s="8"/>
      <c r="E47" s="8"/>
      <c r="F47" s="8"/>
      <c r="G47" s="8"/>
    </row>
  </sheetData>
  <mergeCells count="11">
    <mergeCell ref="A2:A3"/>
    <mergeCell ref="I26:I28"/>
    <mergeCell ref="J26:J28"/>
    <mergeCell ref="I2:I3"/>
    <mergeCell ref="H2:H3"/>
    <mergeCell ref="B2:C2"/>
    <mergeCell ref="D2:E2"/>
    <mergeCell ref="F2:G2"/>
    <mergeCell ref="G26:G28"/>
    <mergeCell ref="H26:H28"/>
    <mergeCell ref="J2:J3"/>
  </mergeCells>
  <pageMargins left="0.7" right="0.7" top="0.75" bottom="0.75" header="0.3" footer="0.3"/>
  <pageSetup paperSize="9" orientation="portrait" r:id="rId1"/>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8"/>
  <sheetViews>
    <sheetView workbookViewId="0">
      <pane xSplit="1" ySplit="2" topLeftCell="B3" activePane="bottomRight" state="frozen"/>
      <selection pane="topRight" activeCell="B1" sqref="B1"/>
      <selection pane="bottomLeft" activeCell="A2" sqref="A2"/>
      <selection pane="bottomRight"/>
    </sheetView>
  </sheetViews>
  <sheetFormatPr baseColWidth="10" defaultColWidth="11.42578125" defaultRowHeight="15" customHeight="1" x14ac:dyDescent="0.2"/>
  <cols>
    <col min="1" max="1" width="13.140625" style="2" customWidth="1"/>
    <col min="2" max="2" width="11.42578125" style="2" customWidth="1"/>
    <col min="3" max="3" width="37.140625" style="2" customWidth="1"/>
    <col min="4" max="4" width="14.28515625" style="2" customWidth="1"/>
    <col min="5" max="5" width="141.7109375" style="2" customWidth="1"/>
    <col min="6" max="16384" width="11.42578125" style="2"/>
  </cols>
  <sheetData>
    <row r="1" spans="1:5" ht="15" hidden="1" customHeight="1" x14ac:dyDescent="0.25">
      <c r="A1" s="119" t="s">
        <v>419</v>
      </c>
      <c r="B1" s="119" t="s">
        <v>23</v>
      </c>
    </row>
    <row r="2" spans="1:5" ht="44.25" customHeight="1" x14ac:dyDescent="0.25">
      <c r="A2" s="731" t="s">
        <v>1946</v>
      </c>
      <c r="B2" s="511" t="s">
        <v>346</v>
      </c>
      <c r="C2" s="511" t="s">
        <v>126</v>
      </c>
      <c r="D2" s="513" t="s">
        <v>134</v>
      </c>
      <c r="E2" s="511" t="s">
        <v>12</v>
      </c>
    </row>
    <row r="3" spans="1:5" ht="15" customHeight="1" x14ac:dyDescent="0.25">
      <c r="A3" s="155">
        <v>40909</v>
      </c>
      <c r="B3" s="650"/>
      <c r="C3" s="130" t="s">
        <v>1153</v>
      </c>
      <c r="D3" s="128"/>
      <c r="E3" s="130" t="s">
        <v>1989</v>
      </c>
    </row>
    <row r="4" spans="1:5" ht="15" customHeight="1" x14ac:dyDescent="0.25">
      <c r="A4" s="155">
        <v>40544</v>
      </c>
      <c r="B4" s="240">
        <v>0.08</v>
      </c>
      <c r="C4" s="69" t="s">
        <v>321</v>
      </c>
      <c r="D4" s="337">
        <v>40533</v>
      </c>
      <c r="E4" s="130" t="s">
        <v>1149</v>
      </c>
    </row>
    <row r="5" spans="1:5" ht="15" customHeight="1" x14ac:dyDescent="0.25">
      <c r="A5" s="155">
        <v>35796</v>
      </c>
      <c r="B5" s="240">
        <v>0.08</v>
      </c>
      <c r="C5" s="130" t="s">
        <v>567</v>
      </c>
      <c r="D5" s="258">
        <v>35787</v>
      </c>
      <c r="E5" s="130" t="s">
        <v>41</v>
      </c>
    </row>
    <row r="6" spans="1:5" ht="15" customHeight="1" x14ac:dyDescent="0.25">
      <c r="A6" s="155">
        <v>35065</v>
      </c>
      <c r="B6" s="240">
        <v>0.06</v>
      </c>
      <c r="C6" s="241" t="s">
        <v>568</v>
      </c>
      <c r="D6" s="127">
        <v>35089</v>
      </c>
    </row>
    <row r="7" spans="1:5" ht="15" customHeight="1" x14ac:dyDescent="0.25">
      <c r="A7" s="242"/>
      <c r="B7" s="241"/>
      <c r="C7" s="114"/>
      <c r="D7" s="114"/>
      <c r="E7" s="114"/>
    </row>
    <row r="8" spans="1:5" ht="15" customHeight="1" x14ac:dyDescent="0.25">
      <c r="A8" s="119"/>
      <c r="B8" s="121" t="s">
        <v>305</v>
      </c>
      <c r="C8" s="119"/>
      <c r="D8" s="119"/>
      <c r="E8" s="119"/>
    </row>
    <row r="9" spans="1:5" ht="15" customHeight="1" x14ac:dyDescent="0.25">
      <c r="A9" s="119"/>
      <c r="B9" s="119" t="s">
        <v>320</v>
      </c>
      <c r="C9" s="119"/>
      <c r="D9" s="119"/>
      <c r="E9" s="119"/>
    </row>
    <row r="10" spans="1:5" ht="15" customHeight="1" x14ac:dyDescent="0.25">
      <c r="A10" s="119"/>
      <c r="B10" s="119"/>
      <c r="C10" s="119"/>
      <c r="D10" s="119"/>
      <c r="E10" s="119"/>
    </row>
    <row r="11" spans="1:5" ht="15" customHeight="1" x14ac:dyDescent="0.25">
      <c r="A11" s="119"/>
      <c r="B11" s="237" t="s">
        <v>569</v>
      </c>
      <c r="C11" s="119"/>
      <c r="D11" s="119"/>
      <c r="E11" s="119"/>
    </row>
    <row r="12" spans="1:5" ht="15" customHeight="1" x14ac:dyDescent="0.25">
      <c r="A12" s="119"/>
      <c r="B12" s="119" t="s">
        <v>1150</v>
      </c>
      <c r="C12" s="119"/>
      <c r="D12" s="119"/>
      <c r="E12" s="119"/>
    </row>
    <row r="13" spans="1:5" ht="15" customHeight="1" x14ac:dyDescent="0.25">
      <c r="A13" s="119"/>
      <c r="B13" s="119"/>
      <c r="C13" s="119"/>
      <c r="D13" s="119"/>
      <c r="E13" s="119"/>
    </row>
    <row r="14" spans="1:5" ht="15" customHeight="1" x14ac:dyDescent="0.25">
      <c r="B14" s="121" t="s">
        <v>523</v>
      </c>
      <c r="D14" s="431"/>
      <c r="E14" s="431"/>
    </row>
    <row r="15" spans="1:5" ht="15" customHeight="1" x14ac:dyDescent="0.25">
      <c r="B15" t="s">
        <v>1151</v>
      </c>
      <c r="C15" s="431"/>
      <c r="D15" s="431"/>
      <c r="E15" s="431"/>
    </row>
    <row r="16" spans="1:5" ht="15" customHeight="1" x14ac:dyDescent="0.25">
      <c r="B16" t="s">
        <v>1152</v>
      </c>
      <c r="C16" s="431"/>
      <c r="D16" s="431"/>
      <c r="E16" s="431"/>
    </row>
    <row r="17" spans="2:3" ht="15" customHeight="1" x14ac:dyDescent="0.25">
      <c r="B17" t="s">
        <v>1154</v>
      </c>
      <c r="C17" s="431"/>
    </row>
    <row r="18" spans="2:3" ht="15" customHeight="1" x14ac:dyDescent="0.25">
      <c r="C18" s="5" t="s">
        <v>1155</v>
      </c>
    </row>
  </sheetData>
  <phoneticPr fontId="5" type="noConversion"/>
  <hyperlinks>
    <hyperlink ref="C18" location="'FORFAIT SOCIAL'!A1" display="(Voir feuille &quot;Forfait social&quot;)"/>
  </hyperlinks>
  <pageMargins left="0.7" right="0.7" top="0.75" bottom="0.75" header="0.3" footer="0.3"/>
  <pageSetup paperSize="9" orientation="portrait" r:id="rId1"/>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
  <sheetViews>
    <sheetView workbookViewId="0">
      <pane xSplit="1" ySplit="2" topLeftCell="B3" activePane="bottomRight" state="frozen"/>
      <selection pane="topRight" activeCell="B1" sqref="B1"/>
      <selection pane="bottomLeft" activeCell="A3" sqref="A3"/>
      <selection pane="bottomRight" activeCell="A2" sqref="A2"/>
    </sheetView>
  </sheetViews>
  <sheetFormatPr baseColWidth="10" defaultRowHeight="15" x14ac:dyDescent="0.25"/>
  <cols>
    <col min="2" max="2" width="14.42578125" customWidth="1"/>
    <col min="3" max="3" width="15" customWidth="1"/>
    <col min="4" max="4" width="54.28515625" customWidth="1"/>
    <col min="5" max="5" width="14.140625" style="10" customWidth="1"/>
  </cols>
  <sheetData>
    <row r="1" spans="1:7" hidden="1" x14ac:dyDescent="0.25">
      <c r="A1" t="s">
        <v>419</v>
      </c>
      <c r="B1" s="27" t="s">
        <v>1176</v>
      </c>
      <c r="C1" s="27" t="s">
        <v>1177</v>
      </c>
    </row>
    <row r="2" spans="1:7" ht="45" customHeight="1" x14ac:dyDescent="0.25">
      <c r="A2" s="731" t="s">
        <v>1946</v>
      </c>
      <c r="B2" s="510" t="s">
        <v>1139</v>
      </c>
      <c r="C2" s="510" t="s">
        <v>1138</v>
      </c>
      <c r="D2" s="510" t="s">
        <v>126</v>
      </c>
      <c r="E2" s="586" t="s">
        <v>134</v>
      </c>
      <c r="F2" s="308"/>
      <c r="G2" s="308"/>
    </row>
    <row r="3" spans="1:7" x14ac:dyDescent="0.25">
      <c r="A3" s="504">
        <v>41122</v>
      </c>
      <c r="B3" s="428">
        <v>0.2</v>
      </c>
      <c r="C3" s="428">
        <v>0.08</v>
      </c>
      <c r="D3" s="89" t="s">
        <v>1555</v>
      </c>
      <c r="E3" s="599">
        <v>41260</v>
      </c>
      <c r="F3" s="308"/>
      <c r="G3" s="308"/>
    </row>
    <row r="4" spans="1:7" x14ac:dyDescent="0.25">
      <c r="A4" s="504">
        <v>40909</v>
      </c>
      <c r="B4" s="428">
        <v>0.08</v>
      </c>
      <c r="C4" s="651"/>
      <c r="D4" s="505" t="s">
        <v>1384</v>
      </c>
      <c r="E4" s="599">
        <v>40899</v>
      </c>
      <c r="F4" s="308"/>
      <c r="G4" s="308"/>
    </row>
    <row r="5" spans="1:7" x14ac:dyDescent="0.25">
      <c r="A5" s="504">
        <v>40544</v>
      </c>
      <c r="B5" s="428">
        <v>0.06</v>
      </c>
      <c r="C5" s="651"/>
      <c r="D5" s="505" t="s">
        <v>1551</v>
      </c>
      <c r="E5" s="13">
        <v>40533</v>
      </c>
    </row>
    <row r="6" spans="1:7" x14ac:dyDescent="0.25">
      <c r="A6" s="504">
        <v>40179</v>
      </c>
      <c r="B6" s="428">
        <v>0.04</v>
      </c>
      <c r="C6" s="651"/>
      <c r="D6" s="308" t="s">
        <v>1550</v>
      </c>
      <c r="E6" s="13">
        <v>40174</v>
      </c>
    </row>
    <row r="7" spans="1:7" x14ac:dyDescent="0.25">
      <c r="A7" s="504">
        <v>39814</v>
      </c>
      <c r="B7" s="428">
        <v>0.02</v>
      </c>
      <c r="C7" s="651"/>
      <c r="D7" s="505" t="s">
        <v>1777</v>
      </c>
      <c r="E7" s="13">
        <v>39800</v>
      </c>
    </row>
    <row r="8" spans="1:7" ht="14.25" customHeight="1" x14ac:dyDescent="0.25">
      <c r="A8" s="18"/>
      <c r="B8" s="30"/>
      <c r="C8" s="30"/>
      <c r="D8" s="30"/>
    </row>
    <row r="9" spans="1:7" x14ac:dyDescent="0.25">
      <c r="B9" s="430" t="s">
        <v>1137</v>
      </c>
      <c r="C9" s="30"/>
      <c r="D9" s="30"/>
      <c r="E9" s="380"/>
    </row>
    <row r="10" spans="1:7" x14ac:dyDescent="0.25">
      <c r="B10" s="18" t="s">
        <v>1136</v>
      </c>
      <c r="C10" s="30"/>
      <c r="D10" s="30"/>
      <c r="E10" s="380"/>
    </row>
    <row r="12" spans="1:7" x14ac:dyDescent="0.25">
      <c r="B12" s="8" t="s">
        <v>1775</v>
      </c>
    </row>
    <row r="13" spans="1:7" x14ac:dyDescent="0.25">
      <c r="B13" t="s">
        <v>1776</v>
      </c>
    </row>
  </sheetData>
  <pageMargins left="0.7" right="0.7" top="0.75" bottom="0.75" header="0.3" footer="0.3"/>
  <pageSetup paperSize="9" orientation="portrait" r:id="rId1"/>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48"/>
  <sheetViews>
    <sheetView workbookViewId="0">
      <pane xSplit="1" ySplit="2" topLeftCell="B3" activePane="bottomRight" state="frozen"/>
      <selection pane="topRight" activeCell="B1" sqref="B1"/>
      <selection pane="bottomLeft" activeCell="A3" sqref="A3"/>
      <selection pane="bottomRight" activeCell="D24" sqref="D24"/>
    </sheetView>
  </sheetViews>
  <sheetFormatPr baseColWidth="10" defaultRowHeight="15" x14ac:dyDescent="0.25"/>
  <cols>
    <col min="2" max="3" width="14.28515625" customWidth="1"/>
    <col min="4" max="4" width="14.5703125" customWidth="1"/>
    <col min="5" max="5" width="14.28515625" customWidth="1"/>
    <col min="6" max="6" width="48.28515625" customWidth="1"/>
    <col min="7" max="13" width="11.42578125" style="27"/>
  </cols>
  <sheetData>
    <row r="1" spans="1:30" hidden="1" x14ac:dyDescent="0.25">
      <c r="A1" s="308" t="s">
        <v>419</v>
      </c>
      <c r="B1" s="315" t="s">
        <v>1831</v>
      </c>
      <c r="C1" s="315" t="s">
        <v>1829</v>
      </c>
      <c r="D1" s="315" t="s">
        <v>1828</v>
      </c>
      <c r="E1" s="315" t="s">
        <v>1830</v>
      </c>
      <c r="F1" s="308"/>
    </row>
    <row r="2" spans="1:30" ht="45" x14ac:dyDescent="0.25">
      <c r="A2" s="731" t="s">
        <v>1946</v>
      </c>
      <c r="B2" s="510" t="s">
        <v>1156</v>
      </c>
      <c r="C2" s="510" t="s">
        <v>1157</v>
      </c>
      <c r="D2" s="510" t="s">
        <v>1158</v>
      </c>
      <c r="E2" s="556" t="s">
        <v>1159</v>
      </c>
      <c r="F2" s="510" t="s">
        <v>126</v>
      </c>
      <c r="G2" s="513" t="s">
        <v>134</v>
      </c>
      <c r="H2" s="315"/>
      <c r="I2" s="315"/>
      <c r="J2" s="315"/>
      <c r="K2" s="315"/>
      <c r="L2" s="315"/>
      <c r="M2" s="315"/>
      <c r="N2" s="308"/>
      <c r="O2" s="308"/>
      <c r="P2" s="308"/>
      <c r="Q2" s="308"/>
      <c r="R2" s="308"/>
      <c r="S2" s="308"/>
      <c r="T2" s="308"/>
      <c r="U2" s="308"/>
      <c r="V2" s="308"/>
      <c r="W2" s="308"/>
      <c r="X2" s="308"/>
      <c r="Y2" s="308"/>
      <c r="Z2" s="308"/>
      <c r="AA2" s="308"/>
      <c r="AB2" s="308"/>
      <c r="AC2" s="308"/>
      <c r="AD2" s="308"/>
    </row>
    <row r="3" spans="1:30" x14ac:dyDescent="0.25">
      <c r="A3" s="504">
        <v>41275</v>
      </c>
      <c r="B3" s="428">
        <v>0.32</v>
      </c>
      <c r="C3" s="428">
        <v>0.24</v>
      </c>
      <c r="D3" s="428">
        <v>0.48</v>
      </c>
      <c r="E3" s="506">
        <v>0.3</v>
      </c>
      <c r="F3" s="505" t="s">
        <v>1781</v>
      </c>
      <c r="G3" s="524">
        <v>41138</v>
      </c>
      <c r="H3" s="315"/>
      <c r="I3" s="315"/>
      <c r="J3" s="315"/>
      <c r="K3" s="315"/>
      <c r="L3" s="315"/>
      <c r="M3" s="315"/>
      <c r="N3" s="308"/>
      <c r="O3" s="308"/>
      <c r="P3" s="308"/>
      <c r="Q3" s="308"/>
      <c r="R3" s="308"/>
      <c r="S3" s="308"/>
      <c r="T3" s="308"/>
      <c r="U3" s="308"/>
      <c r="V3" s="308"/>
      <c r="W3" s="308"/>
      <c r="X3" s="308"/>
      <c r="Y3" s="308"/>
      <c r="Z3" s="308"/>
      <c r="AA3" s="308"/>
      <c r="AB3" s="308"/>
      <c r="AC3" s="308"/>
      <c r="AD3" s="308"/>
    </row>
    <row r="4" spans="1:30" x14ac:dyDescent="0.25">
      <c r="A4" s="504">
        <v>40179</v>
      </c>
      <c r="B4" s="428">
        <v>0.16</v>
      </c>
      <c r="C4" s="428">
        <v>0.12</v>
      </c>
      <c r="D4" s="428">
        <v>0.24</v>
      </c>
      <c r="E4" s="506">
        <v>0.3</v>
      </c>
      <c r="F4" s="308" t="s">
        <v>1780</v>
      </c>
      <c r="G4" s="524">
        <v>40174</v>
      </c>
      <c r="H4" s="315"/>
      <c r="I4" s="315"/>
      <c r="J4" s="315"/>
      <c r="K4" s="315"/>
      <c r="L4" s="315"/>
      <c r="M4" s="315"/>
      <c r="N4" s="308"/>
      <c r="O4" s="308"/>
      <c r="P4" s="308"/>
      <c r="Q4" s="308"/>
      <c r="R4" s="308"/>
      <c r="S4" s="308"/>
      <c r="T4" s="308"/>
      <c r="U4" s="308"/>
      <c r="V4" s="308"/>
      <c r="W4" s="308"/>
      <c r="X4" s="308"/>
      <c r="Y4" s="308"/>
      <c r="Z4" s="308"/>
      <c r="AA4" s="308"/>
      <c r="AB4" s="308"/>
      <c r="AC4" s="308"/>
      <c r="AD4" s="308"/>
    </row>
    <row r="5" spans="1:30" x14ac:dyDescent="0.25">
      <c r="A5" s="504">
        <v>37987</v>
      </c>
      <c r="B5" s="428">
        <v>0.08</v>
      </c>
      <c r="C5" s="428">
        <v>0.06</v>
      </c>
      <c r="D5" s="428">
        <v>0.12</v>
      </c>
      <c r="E5" s="652"/>
      <c r="F5" s="505" t="s">
        <v>1782</v>
      </c>
      <c r="G5" s="524">
        <v>37855</v>
      </c>
      <c r="H5" s="315"/>
      <c r="I5" s="315"/>
      <c r="J5" s="315"/>
      <c r="K5" s="315"/>
      <c r="L5" s="315"/>
      <c r="M5" s="315"/>
      <c r="N5" s="308"/>
      <c r="O5" s="308"/>
      <c r="P5" s="308"/>
      <c r="Q5" s="308"/>
      <c r="R5" s="308"/>
      <c r="S5" s="308"/>
      <c r="T5" s="308"/>
      <c r="U5" s="308"/>
      <c r="V5" s="308"/>
      <c r="W5" s="308"/>
      <c r="X5" s="308"/>
      <c r="Y5" s="308"/>
      <c r="Z5" s="308"/>
      <c r="AA5" s="308"/>
      <c r="AB5" s="308"/>
      <c r="AC5" s="308"/>
      <c r="AD5" s="308"/>
    </row>
    <row r="6" spans="1:30" x14ac:dyDescent="0.25">
      <c r="A6" s="308"/>
      <c r="B6" s="308"/>
      <c r="C6" s="308"/>
      <c r="D6" s="308"/>
      <c r="E6" s="308"/>
      <c r="F6" s="308"/>
    </row>
    <row r="7" spans="1:30" x14ac:dyDescent="0.25">
      <c r="A7" s="308"/>
      <c r="B7" s="684" t="s">
        <v>1778</v>
      </c>
      <c r="C7" s="308"/>
      <c r="D7" s="308"/>
      <c r="E7" s="308"/>
      <c r="F7" s="308"/>
    </row>
    <row r="8" spans="1:30" x14ac:dyDescent="0.25">
      <c r="A8" s="308"/>
      <c r="B8" s="308" t="s">
        <v>1779</v>
      </c>
      <c r="C8" s="308"/>
      <c r="D8" s="308"/>
      <c r="E8" s="308"/>
      <c r="F8" s="308"/>
    </row>
    <row r="9" spans="1:30" x14ac:dyDescent="0.25">
      <c r="A9" s="308"/>
      <c r="B9" s="308"/>
      <c r="C9" s="308"/>
      <c r="D9" s="308"/>
      <c r="E9" s="308"/>
      <c r="F9" s="308"/>
    </row>
    <row r="10" spans="1:30" x14ac:dyDescent="0.25">
      <c r="B10" s="8" t="s">
        <v>1161</v>
      </c>
    </row>
    <row r="11" spans="1:30" x14ac:dyDescent="0.25">
      <c r="B11" t="s">
        <v>1162</v>
      </c>
    </row>
    <row r="12" spans="1:30" x14ac:dyDescent="0.25">
      <c r="B12" t="s">
        <v>1163</v>
      </c>
    </row>
    <row r="13" spans="1:30" x14ac:dyDescent="0.25">
      <c r="B13" t="s">
        <v>1556</v>
      </c>
    </row>
    <row r="14" spans="1:30" x14ac:dyDescent="0.25">
      <c r="B14" t="s">
        <v>1170</v>
      </c>
    </row>
    <row r="16" spans="1:30" x14ac:dyDescent="0.25">
      <c r="B16" s="8" t="s">
        <v>367</v>
      </c>
    </row>
    <row r="17" spans="2:4" x14ac:dyDescent="0.25">
      <c r="B17" t="s">
        <v>1557</v>
      </c>
    </row>
    <row r="19" spans="2:4" x14ac:dyDescent="0.25">
      <c r="B19" s="9" t="s">
        <v>1164</v>
      </c>
    </row>
    <row r="20" spans="2:4" x14ac:dyDescent="0.25">
      <c r="B20" t="s">
        <v>1165</v>
      </c>
    </row>
    <row r="21" spans="2:4" x14ac:dyDescent="0.25">
      <c r="B21" t="s">
        <v>1166</v>
      </c>
      <c r="D21" s="308"/>
    </row>
    <row r="22" spans="2:4" x14ac:dyDescent="0.25">
      <c r="D22" s="308"/>
    </row>
    <row r="23" spans="2:4" x14ac:dyDescent="0.25">
      <c r="B23" s="9" t="s">
        <v>1167</v>
      </c>
    </row>
    <row r="24" spans="2:4" x14ac:dyDescent="0.25">
      <c r="B24" t="s">
        <v>1168</v>
      </c>
    </row>
    <row r="25" spans="2:4" x14ac:dyDescent="0.25">
      <c r="B25" t="s">
        <v>1169</v>
      </c>
    </row>
    <row r="27" spans="2:4" x14ac:dyDescent="0.25">
      <c r="B27" s="9" t="s">
        <v>1159</v>
      </c>
    </row>
    <row r="28" spans="2:4" x14ac:dyDescent="0.25">
      <c r="B28" t="s">
        <v>1160</v>
      </c>
    </row>
    <row r="44" spans="30:30" x14ac:dyDescent="0.25">
      <c r="AD44" s="308"/>
    </row>
    <row r="45" spans="30:30" x14ac:dyDescent="0.25">
      <c r="AD45" s="308"/>
    </row>
    <row r="46" spans="30:30" x14ac:dyDescent="0.25">
      <c r="AD46" s="308"/>
    </row>
    <row r="47" spans="30:30" x14ac:dyDescent="0.25">
      <c r="AD47" s="308"/>
    </row>
    <row r="48" spans="30:30" x14ac:dyDescent="0.25">
      <c r="AD48" s="308"/>
    </row>
  </sheetData>
  <pageMargins left="0.7" right="0.7" top="0.75" bottom="0.75" header="0.3" footer="0.3"/>
  <pageSetup paperSize="9"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1"/>
  <sheetViews>
    <sheetView workbookViewId="0">
      <pane xSplit="1" ySplit="3" topLeftCell="B4" activePane="bottomRight" state="frozen"/>
      <selection activeCell="A2" sqref="A2"/>
      <selection pane="topRight" activeCell="B2" sqref="B2"/>
      <selection pane="bottomLeft" activeCell="A4" sqref="A4"/>
      <selection pane="bottomRight" activeCell="F32" sqref="F32"/>
    </sheetView>
  </sheetViews>
  <sheetFormatPr baseColWidth="10" defaultRowHeight="15" x14ac:dyDescent="0.25"/>
  <cols>
    <col min="6" max="6" width="89.140625" customWidth="1"/>
  </cols>
  <sheetData>
    <row r="1" spans="1:15" hidden="1" x14ac:dyDescent="0.25">
      <c r="A1" t="s">
        <v>419</v>
      </c>
      <c r="B1" t="s">
        <v>1832</v>
      </c>
      <c r="C1" t="s">
        <v>1833</v>
      </c>
      <c r="D1" t="s">
        <v>1834</v>
      </c>
      <c r="E1" t="s">
        <v>1835</v>
      </c>
    </row>
    <row r="2" spans="1:15" ht="30" customHeight="1" x14ac:dyDescent="0.25">
      <c r="A2" s="790" t="s">
        <v>1946</v>
      </c>
      <c r="B2" s="790" t="s">
        <v>349</v>
      </c>
      <c r="C2" s="790"/>
      <c r="D2" s="790" t="s">
        <v>464</v>
      </c>
      <c r="E2" s="790"/>
      <c r="F2" s="618" t="s">
        <v>126</v>
      </c>
      <c r="G2" s="849" t="s">
        <v>134</v>
      </c>
      <c r="H2" s="525"/>
      <c r="I2" s="525"/>
      <c r="J2" s="525"/>
      <c r="K2" s="525"/>
      <c r="L2" s="525"/>
      <c r="M2" s="525"/>
      <c r="N2" s="526"/>
    </row>
    <row r="3" spans="1:15" x14ac:dyDescent="0.25">
      <c r="A3" s="790"/>
      <c r="B3" s="595" t="s">
        <v>1139</v>
      </c>
      <c r="C3" s="595" t="s">
        <v>1138</v>
      </c>
      <c r="D3" s="595" t="s">
        <v>1139</v>
      </c>
      <c r="E3" s="595" t="s">
        <v>1138</v>
      </c>
      <c r="F3" s="618"/>
      <c r="G3" s="849"/>
      <c r="H3" s="666"/>
      <c r="I3" s="666"/>
      <c r="J3" s="666"/>
      <c r="K3" s="666"/>
      <c r="L3" s="666"/>
      <c r="M3" s="666"/>
      <c r="N3" s="666"/>
    </row>
    <row r="4" spans="1:15" x14ac:dyDescent="0.25">
      <c r="A4" s="504">
        <v>41101</v>
      </c>
      <c r="B4" s="428">
        <v>0.3</v>
      </c>
      <c r="C4" s="651"/>
      <c r="D4" s="428">
        <v>0.1</v>
      </c>
      <c r="E4" s="651"/>
      <c r="F4" s="89" t="s">
        <v>1553</v>
      </c>
      <c r="G4" s="590">
        <v>41138</v>
      </c>
      <c r="H4" s="308"/>
      <c r="I4" s="308"/>
      <c r="J4" s="308"/>
      <c r="K4" s="308"/>
      <c r="L4" s="308"/>
      <c r="M4" s="308"/>
      <c r="N4" s="308"/>
      <c r="O4" s="308"/>
    </row>
    <row r="5" spans="1:15" x14ac:dyDescent="0.25">
      <c r="A5" s="504">
        <v>40544</v>
      </c>
      <c r="B5" s="428">
        <v>0.14000000000000001</v>
      </c>
      <c r="C5" s="428">
        <v>0.1</v>
      </c>
      <c r="D5" s="428">
        <v>0.08</v>
      </c>
      <c r="E5" s="428">
        <v>2.5000000000000001E-2</v>
      </c>
      <c r="F5" s="308" t="s">
        <v>1554</v>
      </c>
      <c r="G5" s="590">
        <v>41264</v>
      </c>
      <c r="H5" s="308"/>
      <c r="I5" s="308"/>
      <c r="J5" s="308"/>
      <c r="K5" s="308"/>
      <c r="L5" s="308"/>
      <c r="M5" s="308"/>
      <c r="N5" s="308"/>
      <c r="O5" s="308"/>
    </row>
    <row r="6" spans="1:15" x14ac:dyDescent="0.25">
      <c r="A6" s="504">
        <v>39371</v>
      </c>
      <c r="B6" s="428">
        <v>0.1</v>
      </c>
      <c r="C6" s="651"/>
      <c r="D6" s="428">
        <v>2.5000000000000001E-2</v>
      </c>
      <c r="E6" s="651"/>
      <c r="F6" s="505" t="s">
        <v>1552</v>
      </c>
      <c r="G6" s="590">
        <v>39437</v>
      </c>
      <c r="H6" s="308"/>
      <c r="I6" s="308"/>
      <c r="J6" s="308"/>
      <c r="K6" s="308"/>
      <c r="L6" s="308"/>
      <c r="M6" s="308"/>
      <c r="N6" s="308"/>
      <c r="O6" s="308"/>
    </row>
    <row r="7" spans="1:15" x14ac:dyDescent="0.25">
      <c r="A7" s="308"/>
      <c r="B7" s="308"/>
      <c r="C7" s="308"/>
      <c r="D7" s="308"/>
      <c r="E7" s="308"/>
      <c r="F7" s="308"/>
      <c r="G7" s="308"/>
      <c r="H7" s="308"/>
      <c r="I7" s="308"/>
      <c r="J7" s="308"/>
      <c r="K7" s="308"/>
      <c r="L7" s="308"/>
      <c r="M7" s="308"/>
      <c r="N7" s="308"/>
      <c r="O7" s="308"/>
    </row>
    <row r="8" spans="1:15" x14ac:dyDescent="0.25">
      <c r="B8" s="8" t="s">
        <v>1146</v>
      </c>
    </row>
    <row r="9" spans="1:15" x14ac:dyDescent="0.25">
      <c r="B9" t="s">
        <v>1145</v>
      </c>
    </row>
    <row r="10" spans="1:15" x14ac:dyDescent="0.25">
      <c r="B10" t="s">
        <v>1144</v>
      </c>
    </row>
    <row r="11" spans="1:15" x14ac:dyDescent="0.25">
      <c r="B11" t="s">
        <v>1143</v>
      </c>
    </row>
    <row r="13" spans="1:15" x14ac:dyDescent="0.25">
      <c r="B13" s="8" t="s">
        <v>1135</v>
      </c>
    </row>
    <row r="14" spans="1:15" x14ac:dyDescent="0.25">
      <c r="B14" t="s">
        <v>1142</v>
      </c>
    </row>
    <row r="15" spans="1:15" x14ac:dyDescent="0.25">
      <c r="B15" t="s">
        <v>1566</v>
      </c>
    </row>
    <row r="17" spans="2:2" x14ac:dyDescent="0.25">
      <c r="B17" s="8" t="s">
        <v>1141</v>
      </c>
    </row>
    <row r="18" spans="2:2" x14ac:dyDescent="0.25">
      <c r="B18" t="s">
        <v>1565</v>
      </c>
    </row>
    <row r="19" spans="2:2" x14ac:dyDescent="0.25">
      <c r="B19" t="s">
        <v>1564</v>
      </c>
    </row>
    <row r="21" spans="2:2" x14ac:dyDescent="0.25">
      <c r="B21" s="8" t="s">
        <v>1140</v>
      </c>
    </row>
    <row r="22" spans="2:2" x14ac:dyDescent="0.25">
      <c r="B22" t="s">
        <v>1563</v>
      </c>
    </row>
    <row r="24" spans="2:2" x14ac:dyDescent="0.25">
      <c r="B24" s="8"/>
    </row>
    <row r="26" spans="2:2" x14ac:dyDescent="0.25">
      <c r="B26" s="427"/>
    </row>
    <row r="28" spans="2:2" x14ac:dyDescent="0.25">
      <c r="B28" s="425"/>
    </row>
    <row r="31" spans="2:2" x14ac:dyDescent="0.25">
      <c r="B31" s="427"/>
    </row>
  </sheetData>
  <mergeCells count="4">
    <mergeCell ref="D2:E2"/>
    <mergeCell ref="B2:C2"/>
    <mergeCell ref="A2:A3"/>
    <mergeCell ref="G2:G3"/>
  </mergeCells>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40"/>
  <sheetViews>
    <sheetView workbookViewId="0">
      <pane xSplit="1" ySplit="3" topLeftCell="B19" activePane="bottomRight" state="frozen"/>
      <selection pane="topRight" activeCell="B1" sqref="B1"/>
      <selection pane="bottomLeft" activeCell="A4" sqref="A4"/>
      <selection pane="bottomRight" sqref="A1:XFD1"/>
    </sheetView>
  </sheetViews>
  <sheetFormatPr baseColWidth="10" defaultRowHeight="15" x14ac:dyDescent="0.25"/>
  <cols>
    <col min="2" max="2" width="16.42578125" customWidth="1"/>
    <col min="3" max="3" width="16.42578125" style="10" customWidth="1"/>
    <col min="4" max="9" width="19.5703125" style="10" customWidth="1"/>
    <col min="10" max="10" width="16.42578125" style="10" customWidth="1"/>
    <col min="11" max="11" width="43.7109375" style="364" customWidth="1"/>
    <col min="12" max="12" width="22.140625" style="67" customWidth="1"/>
    <col min="13" max="13" width="81.85546875" customWidth="1"/>
    <col min="14" max="16" width="16.42578125" customWidth="1"/>
    <col min="17" max="17" width="19" customWidth="1"/>
    <col min="18" max="22" width="16.42578125" customWidth="1"/>
    <col min="23" max="23" width="15.7109375" style="10" customWidth="1"/>
    <col min="26" max="26" width="26.28515625" customWidth="1"/>
  </cols>
  <sheetData>
    <row r="1" spans="1:27" ht="16.5" hidden="1" customHeight="1" x14ac:dyDescent="0.25">
      <c r="A1" t="s">
        <v>419</v>
      </c>
      <c r="B1" t="s">
        <v>852</v>
      </c>
      <c r="C1" s="10" t="s">
        <v>853</v>
      </c>
      <c r="D1" s="10" t="s">
        <v>854</v>
      </c>
      <c r="E1" s="10" t="s">
        <v>855</v>
      </c>
      <c r="F1" s="10" t="s">
        <v>856</v>
      </c>
      <c r="G1" s="10" t="s">
        <v>857</v>
      </c>
      <c r="H1" s="10" t="s">
        <v>858</v>
      </c>
      <c r="I1" s="10" t="s">
        <v>859</v>
      </c>
      <c r="J1" s="10" t="s">
        <v>860</v>
      </c>
    </row>
    <row r="2" spans="1:27" x14ac:dyDescent="0.25">
      <c r="A2" s="809" t="s">
        <v>1946</v>
      </c>
      <c r="B2" s="817" t="s">
        <v>861</v>
      </c>
      <c r="C2" s="816"/>
      <c r="D2" s="816"/>
      <c r="E2" s="816"/>
      <c r="F2" s="820"/>
      <c r="G2" s="817" t="s">
        <v>862</v>
      </c>
      <c r="H2" s="816"/>
      <c r="I2" s="816"/>
      <c r="J2" s="820"/>
      <c r="K2" s="809" t="s">
        <v>126</v>
      </c>
      <c r="L2" s="809" t="s">
        <v>345</v>
      </c>
      <c r="M2" s="858" t="s">
        <v>12</v>
      </c>
    </row>
    <row r="3" spans="1:27" ht="75" x14ac:dyDescent="0.25">
      <c r="A3" s="811"/>
      <c r="B3" s="399" t="s">
        <v>863</v>
      </c>
      <c r="C3" s="397" t="s">
        <v>393</v>
      </c>
      <c r="D3" s="397" t="s">
        <v>282</v>
      </c>
      <c r="E3" s="397" t="s">
        <v>864</v>
      </c>
      <c r="F3" s="398" t="s">
        <v>1584</v>
      </c>
      <c r="G3" s="397" t="s">
        <v>865</v>
      </c>
      <c r="H3" s="397" t="s">
        <v>393</v>
      </c>
      <c r="I3" s="397" t="s">
        <v>282</v>
      </c>
      <c r="J3" s="398" t="s">
        <v>866</v>
      </c>
      <c r="K3" s="811"/>
      <c r="L3" s="811"/>
      <c r="M3" s="859"/>
    </row>
    <row r="4" spans="1:27" s="383" customFormat="1" ht="22.5" customHeight="1" x14ac:dyDescent="0.25">
      <c r="A4" s="40">
        <v>41275</v>
      </c>
      <c r="B4" s="28">
        <v>6.5000000000000002E-2</v>
      </c>
      <c r="C4" s="523"/>
      <c r="D4" s="523"/>
      <c r="E4" s="523"/>
      <c r="F4" s="523"/>
      <c r="G4" s="523"/>
      <c r="H4" s="523"/>
      <c r="I4" s="523"/>
      <c r="J4" s="523"/>
      <c r="K4" s="364" t="s">
        <v>1567</v>
      </c>
      <c r="L4" s="31">
        <v>41273</v>
      </c>
    </row>
    <row r="5" spans="1:27" s="383" customFormat="1" ht="20.25" customHeight="1" x14ac:dyDescent="0.25">
      <c r="A5" s="40">
        <v>39083</v>
      </c>
      <c r="B5" s="523"/>
      <c r="C5" s="28">
        <v>6.0000000000000001E-3</v>
      </c>
      <c r="D5" s="523"/>
      <c r="E5" s="28">
        <v>6.6000000000000003E-2</v>
      </c>
      <c r="F5" s="523"/>
      <c r="G5" s="523"/>
      <c r="H5" s="523"/>
      <c r="I5" s="523"/>
      <c r="J5" s="523"/>
      <c r="K5" s="364" t="s">
        <v>1568</v>
      </c>
      <c r="L5" s="31">
        <v>39094</v>
      </c>
      <c r="M5" s="402" t="s">
        <v>868</v>
      </c>
    </row>
    <row r="6" spans="1:27" s="383" customFormat="1" ht="18.75" customHeight="1" x14ac:dyDescent="0.25">
      <c r="A6" s="40">
        <v>38353</v>
      </c>
      <c r="B6" s="523"/>
      <c r="C6" s="375">
        <v>6.0000000000000001E-3</v>
      </c>
      <c r="D6" s="523"/>
      <c r="E6" s="375">
        <v>6.4000000000000001E-2</v>
      </c>
      <c r="F6" s="523"/>
      <c r="G6" s="523"/>
      <c r="H6" s="523"/>
      <c r="I6" s="523"/>
      <c r="J6" s="523"/>
      <c r="K6" s="364" t="s">
        <v>1569</v>
      </c>
      <c r="L6" s="31">
        <v>38311</v>
      </c>
      <c r="M6" s="403"/>
    </row>
    <row r="7" spans="1:27" ht="27.75" customHeight="1" x14ac:dyDescent="0.25">
      <c r="A7" s="40">
        <v>36892</v>
      </c>
      <c r="B7" s="602"/>
      <c r="C7" s="28">
        <v>6.0000000000000001E-3</v>
      </c>
      <c r="D7" s="523"/>
      <c r="E7" s="28">
        <v>6.4000000000000001E-2</v>
      </c>
      <c r="F7" s="523"/>
      <c r="G7" s="523"/>
      <c r="H7" s="7"/>
      <c r="I7" s="523"/>
      <c r="J7" s="523"/>
      <c r="K7" s="364" t="s">
        <v>1570</v>
      </c>
      <c r="L7" s="31" t="s">
        <v>869</v>
      </c>
      <c r="M7" s="364" t="s">
        <v>870</v>
      </c>
      <c r="W7" s="29"/>
      <c r="X7" s="29"/>
      <c r="Y7" s="29"/>
      <c r="AA7" s="31"/>
    </row>
    <row r="8" spans="1:27" ht="26.25" customHeight="1" x14ac:dyDescent="0.25">
      <c r="A8" s="40">
        <v>35796</v>
      </c>
      <c r="B8" s="602"/>
      <c r="C8" s="28">
        <v>6.0000000000000001E-3</v>
      </c>
      <c r="D8" s="523"/>
      <c r="E8" s="28">
        <v>5.2999999999999999E-2</v>
      </c>
      <c r="F8" s="28">
        <v>5.0000000000000001E-3</v>
      </c>
      <c r="G8" s="523"/>
      <c r="H8" s="523"/>
      <c r="I8" s="523"/>
      <c r="J8" s="523"/>
      <c r="K8" s="364" t="s">
        <v>1571</v>
      </c>
      <c r="L8" s="31">
        <v>35794</v>
      </c>
      <c r="M8" s="364" t="s">
        <v>871</v>
      </c>
      <c r="W8" s="29"/>
      <c r="X8" s="29"/>
      <c r="Y8" s="29"/>
      <c r="AA8" s="31"/>
    </row>
    <row r="9" spans="1:27" ht="21" customHeight="1" x14ac:dyDescent="0.25">
      <c r="A9" s="40">
        <v>35431</v>
      </c>
      <c r="B9" s="602"/>
      <c r="C9" s="28">
        <v>2.4E-2</v>
      </c>
      <c r="D9" s="497"/>
      <c r="E9" s="404">
        <v>0.09</v>
      </c>
      <c r="F9" s="358">
        <v>5.0000000000000001E-3</v>
      </c>
      <c r="G9" s="633"/>
      <c r="H9" s="656"/>
      <c r="I9" s="656"/>
      <c r="J9" s="28">
        <v>2.4E-2</v>
      </c>
      <c r="K9" s="364" t="s">
        <v>1572</v>
      </c>
      <c r="L9" s="31">
        <v>35428</v>
      </c>
      <c r="M9" s="12"/>
    </row>
    <row r="10" spans="1:27" ht="23.25" customHeight="1" x14ac:dyDescent="0.25">
      <c r="A10" s="40">
        <v>34881</v>
      </c>
      <c r="B10" s="602"/>
      <c r="C10" s="28">
        <v>3.1E-2</v>
      </c>
      <c r="D10" s="497"/>
      <c r="E10" s="358">
        <v>9.8000000000000004E-2</v>
      </c>
      <c r="F10" s="358">
        <v>2.5000000000000001E-3</v>
      </c>
      <c r="G10" s="633"/>
      <c r="H10" s="633"/>
      <c r="I10" s="633"/>
      <c r="J10" s="28">
        <v>3.4000000000000002E-2</v>
      </c>
      <c r="K10" s="364" t="s">
        <v>1580</v>
      </c>
      <c r="L10" s="31">
        <v>34826</v>
      </c>
      <c r="M10" s="12" t="s">
        <v>872</v>
      </c>
    </row>
    <row r="11" spans="1:27" ht="24" customHeight="1" x14ac:dyDescent="0.25">
      <c r="A11" s="40">
        <v>34790</v>
      </c>
      <c r="B11" s="602"/>
      <c r="C11" s="28">
        <v>3.1E-2</v>
      </c>
      <c r="D11" s="497"/>
      <c r="E11" s="358">
        <v>9.8000000000000004E-2</v>
      </c>
      <c r="F11" s="633"/>
      <c r="G11" s="633"/>
      <c r="H11" s="633"/>
      <c r="I11" s="633"/>
      <c r="J11" s="28">
        <v>3.4000000000000002E-2</v>
      </c>
      <c r="K11" s="364" t="s">
        <v>1573</v>
      </c>
      <c r="L11" s="31">
        <v>34789</v>
      </c>
    </row>
    <row r="12" spans="1:27" ht="21.75" customHeight="1" x14ac:dyDescent="0.25">
      <c r="A12" s="40">
        <v>33695</v>
      </c>
      <c r="B12" s="602"/>
      <c r="C12" s="28">
        <v>3.1E-2</v>
      </c>
      <c r="D12" s="497"/>
      <c r="E12" s="29">
        <v>9.4500000000000001E-2</v>
      </c>
      <c r="F12" s="544"/>
      <c r="G12" s="544"/>
      <c r="H12" s="544"/>
      <c r="I12" s="544"/>
      <c r="J12" s="29">
        <v>3.4000000000000002E-2</v>
      </c>
      <c r="K12" s="364" t="s">
        <v>1574</v>
      </c>
      <c r="L12" s="31">
        <v>33694</v>
      </c>
    </row>
    <row r="13" spans="1:27" ht="23.25" customHeight="1" x14ac:dyDescent="0.25">
      <c r="A13" s="40">
        <v>33512</v>
      </c>
      <c r="B13" s="602"/>
      <c r="C13" s="28">
        <v>3.1E-2</v>
      </c>
      <c r="D13" s="544"/>
      <c r="E13" s="29">
        <v>9.7500000000000003E-2</v>
      </c>
      <c r="F13" s="544"/>
      <c r="G13" s="544"/>
      <c r="H13" s="544"/>
      <c r="I13" s="544"/>
      <c r="J13" s="29">
        <v>3.4000000000000002E-2</v>
      </c>
      <c r="K13" s="364" t="s">
        <v>1575</v>
      </c>
      <c r="L13" s="31">
        <v>33451</v>
      </c>
    </row>
    <row r="14" spans="1:27" x14ac:dyDescent="0.25">
      <c r="A14" s="40">
        <v>33451</v>
      </c>
      <c r="B14" s="601"/>
      <c r="C14" s="380">
        <v>3.1E-2</v>
      </c>
      <c r="D14" s="497"/>
      <c r="E14" s="380">
        <v>9.1499999999999998E-2</v>
      </c>
      <c r="F14" s="655"/>
      <c r="G14" s="655"/>
      <c r="H14" s="655"/>
      <c r="I14" s="655"/>
      <c r="J14" s="29">
        <v>3.4000000000000002E-2</v>
      </c>
      <c r="K14" s="364" t="s">
        <v>1575</v>
      </c>
      <c r="L14" s="31">
        <v>33451</v>
      </c>
    </row>
    <row r="15" spans="1:27" x14ac:dyDescent="0.25">
      <c r="A15" s="40">
        <v>32599</v>
      </c>
      <c r="B15" s="601"/>
      <c r="C15" s="380">
        <v>3.1E-2</v>
      </c>
      <c r="D15" s="497"/>
      <c r="E15" s="380">
        <v>8.8499999999999995E-2</v>
      </c>
      <c r="F15" s="655"/>
      <c r="G15" s="655"/>
      <c r="H15" s="655"/>
      <c r="I15" s="655"/>
      <c r="J15" s="29">
        <v>3.4000000000000002E-2</v>
      </c>
      <c r="K15" s="364" t="s">
        <v>1581</v>
      </c>
      <c r="L15" s="31">
        <v>32571</v>
      </c>
    </row>
    <row r="16" spans="1:27" s="27" customFormat="1" x14ac:dyDescent="0.25">
      <c r="A16" s="40">
        <v>32417</v>
      </c>
      <c r="B16" s="601"/>
      <c r="C16" s="405">
        <v>3.1E-2</v>
      </c>
      <c r="D16" s="497"/>
      <c r="E16" s="405">
        <v>8.6499999999999994E-2</v>
      </c>
      <c r="F16" s="655"/>
      <c r="G16" s="655"/>
      <c r="H16" s="655"/>
      <c r="I16" s="655"/>
      <c r="J16" s="373">
        <v>3.4000000000000002E-2</v>
      </c>
      <c r="K16" s="406" t="s">
        <v>1582</v>
      </c>
      <c r="L16" s="35">
        <v>32394</v>
      </c>
      <c r="W16" s="331"/>
    </row>
    <row r="17" spans="1:22" x14ac:dyDescent="0.25">
      <c r="A17" s="40">
        <v>31959</v>
      </c>
      <c r="B17" s="601"/>
      <c r="C17" s="380">
        <v>3.1E-2</v>
      </c>
      <c r="D17" s="497"/>
      <c r="E17" s="380">
        <v>8.6499999999999994E-2</v>
      </c>
      <c r="F17" s="655"/>
      <c r="G17" s="655"/>
      <c r="H17" s="655"/>
      <c r="I17" s="655"/>
      <c r="J17" s="380">
        <v>3.4000000000000002E-2</v>
      </c>
      <c r="K17" s="364" t="s">
        <v>1583</v>
      </c>
      <c r="L17" s="31">
        <v>31961</v>
      </c>
    </row>
    <row r="18" spans="1:22" x14ac:dyDescent="0.25">
      <c r="A18" s="40">
        <v>31413</v>
      </c>
      <c r="B18" s="601"/>
      <c r="C18" s="380">
        <v>3.1E-2</v>
      </c>
      <c r="D18" s="497"/>
      <c r="E18" s="380">
        <v>8.4500000000000006E-2</v>
      </c>
      <c r="F18" s="655"/>
      <c r="G18" s="655"/>
      <c r="H18" s="655"/>
      <c r="I18" s="655"/>
      <c r="J18" s="380">
        <v>3.1E-2</v>
      </c>
      <c r="K18" s="364" t="s">
        <v>1576</v>
      </c>
      <c r="L18" s="31">
        <v>31402</v>
      </c>
    </row>
    <row r="19" spans="1:22" x14ac:dyDescent="0.25">
      <c r="A19" s="40">
        <v>31291</v>
      </c>
      <c r="B19" s="601"/>
      <c r="C19" s="380">
        <v>3.1E-2</v>
      </c>
      <c r="D19" s="497"/>
      <c r="E19" s="380">
        <v>8.4500000000000006E-2</v>
      </c>
      <c r="F19" s="655"/>
      <c r="G19" s="655"/>
      <c r="H19" s="655"/>
      <c r="I19" s="655"/>
      <c r="J19" s="390">
        <v>0.03</v>
      </c>
      <c r="K19" s="364" t="s">
        <v>1577</v>
      </c>
      <c r="L19" s="31">
        <v>31270</v>
      </c>
    </row>
    <row r="20" spans="1:22" x14ac:dyDescent="0.25">
      <c r="A20" s="40">
        <v>30956</v>
      </c>
      <c r="B20" s="601"/>
      <c r="C20" s="28">
        <v>3.1E-2</v>
      </c>
      <c r="D20" s="602"/>
      <c r="E20" s="28">
        <v>8.4500000000000006E-2</v>
      </c>
      <c r="F20" s="523"/>
      <c r="G20" s="523"/>
      <c r="H20" s="523"/>
      <c r="I20" s="523"/>
      <c r="J20" s="387">
        <v>0.05</v>
      </c>
      <c r="K20" s="364" t="s">
        <v>1578</v>
      </c>
      <c r="L20" s="31">
        <v>30930</v>
      </c>
      <c r="M20" s="407"/>
      <c r="N20" s="407"/>
      <c r="O20" s="407"/>
      <c r="P20" s="407"/>
      <c r="Q20" s="407"/>
      <c r="R20" s="407"/>
      <c r="S20" s="407"/>
      <c r="T20" s="407"/>
      <c r="U20" s="407"/>
      <c r="V20" s="407"/>
    </row>
    <row r="21" spans="1:22" x14ac:dyDescent="0.25">
      <c r="A21" s="40">
        <v>29860</v>
      </c>
      <c r="B21" s="601"/>
      <c r="C21" s="28">
        <v>3.6999999999999998E-2</v>
      </c>
      <c r="D21" s="602"/>
      <c r="E21" s="28">
        <v>7.9500000000000001E-2</v>
      </c>
      <c r="F21" s="523"/>
      <c r="G21" s="523"/>
      <c r="H21" s="523"/>
      <c r="I21" s="523"/>
      <c r="J21" s="387">
        <v>0.05</v>
      </c>
      <c r="K21" s="364" t="s">
        <v>881</v>
      </c>
      <c r="L21" s="31">
        <v>29828</v>
      </c>
      <c r="M21" s="407"/>
      <c r="N21" s="407"/>
      <c r="O21" s="407"/>
      <c r="P21" s="407"/>
      <c r="Q21" s="407"/>
      <c r="R21" s="407"/>
      <c r="S21" s="407"/>
      <c r="T21" s="407"/>
      <c r="U21" s="407"/>
      <c r="V21" s="407"/>
    </row>
    <row r="22" spans="1:22" x14ac:dyDescent="0.25">
      <c r="A22" s="40">
        <v>29677</v>
      </c>
      <c r="B22" s="601"/>
      <c r="C22" s="28">
        <v>4.65E-2</v>
      </c>
      <c r="D22" s="387">
        <v>7.0000000000000007E-2</v>
      </c>
      <c r="E22" s="523"/>
      <c r="F22" s="523"/>
      <c r="G22" s="523"/>
      <c r="H22" s="28">
        <v>0.03</v>
      </c>
      <c r="I22" s="28">
        <v>7.0000000000000007E-2</v>
      </c>
      <c r="J22" s="653"/>
      <c r="K22" s="364" t="s">
        <v>882</v>
      </c>
      <c r="L22" s="31">
        <v>29667</v>
      </c>
      <c r="M22" s="407"/>
      <c r="N22" s="407"/>
      <c r="O22" s="407"/>
      <c r="P22" s="407"/>
      <c r="Q22" s="407"/>
      <c r="R22" s="407"/>
      <c r="S22" s="407"/>
      <c r="T22" s="407"/>
      <c r="U22" s="407"/>
      <c r="V22" s="407"/>
    </row>
    <row r="23" spans="1:22" x14ac:dyDescent="0.25">
      <c r="A23" s="40">
        <v>28946</v>
      </c>
      <c r="B23" s="601"/>
      <c r="C23" s="28">
        <v>4.65E-2</v>
      </c>
      <c r="D23" s="28">
        <v>7.0000000000000007E-2</v>
      </c>
      <c r="E23" s="523"/>
      <c r="F23" s="523"/>
      <c r="G23" s="523"/>
      <c r="H23" s="28">
        <v>4.65E-2</v>
      </c>
      <c r="I23" s="28">
        <v>7.0000000000000007E-2</v>
      </c>
      <c r="J23" s="653"/>
      <c r="K23" s="364" t="s">
        <v>883</v>
      </c>
      <c r="L23" s="31">
        <v>28928</v>
      </c>
      <c r="M23" s="407"/>
      <c r="N23" s="407"/>
      <c r="O23" s="407"/>
      <c r="P23" s="407"/>
      <c r="Q23" s="407"/>
      <c r="R23" s="407"/>
      <c r="S23" s="407"/>
      <c r="T23" s="407"/>
      <c r="U23" s="407"/>
      <c r="V23" s="407"/>
    </row>
    <row r="24" spans="1:22" x14ac:dyDescent="0.25">
      <c r="A24" s="40">
        <v>28399</v>
      </c>
      <c r="B24" s="601"/>
      <c r="C24" s="28">
        <v>7.6499999999999999E-2</v>
      </c>
      <c r="D24" s="387">
        <v>0.04</v>
      </c>
      <c r="E24" s="602"/>
      <c r="F24" s="602"/>
      <c r="G24" s="602"/>
      <c r="H24" s="28">
        <v>7.6499999999999999E-2</v>
      </c>
      <c r="I24" s="387">
        <v>0.04</v>
      </c>
      <c r="J24" s="602"/>
      <c r="K24" s="364" t="s">
        <v>884</v>
      </c>
      <c r="L24" s="31">
        <v>28334</v>
      </c>
      <c r="M24" s="407"/>
      <c r="N24" s="407"/>
      <c r="O24" s="407"/>
      <c r="P24" s="407"/>
      <c r="Q24" s="407"/>
      <c r="R24" s="407"/>
      <c r="S24" s="407"/>
      <c r="T24" s="407"/>
      <c r="U24" s="407"/>
      <c r="V24" s="407"/>
    </row>
    <row r="25" spans="1:22" x14ac:dyDescent="0.25">
      <c r="A25" s="40">
        <v>28034</v>
      </c>
      <c r="B25" s="601"/>
      <c r="C25" s="380">
        <v>7.3499999999999996E-2</v>
      </c>
      <c r="D25" s="380">
        <v>3.5000000000000003E-2</v>
      </c>
      <c r="E25" s="497"/>
      <c r="F25" s="497"/>
      <c r="G25" s="497"/>
      <c r="H25" s="380">
        <v>7.3499999999999996E-2</v>
      </c>
      <c r="I25" s="380">
        <v>3.5000000000000003E-2</v>
      </c>
      <c r="J25" s="497"/>
      <c r="K25" s="364" t="s">
        <v>885</v>
      </c>
      <c r="L25" s="31">
        <v>27957</v>
      </c>
    </row>
    <row r="26" spans="1:22" x14ac:dyDescent="0.25">
      <c r="A26" s="40">
        <v>27668</v>
      </c>
      <c r="B26" s="601"/>
      <c r="C26" s="28">
        <v>6.9000000000000006E-2</v>
      </c>
      <c r="D26" s="28">
        <v>2.5000000000000001E-2</v>
      </c>
      <c r="E26" s="602"/>
      <c r="F26" s="602"/>
      <c r="G26" s="602"/>
      <c r="H26" s="28">
        <v>6.9000000000000006E-2</v>
      </c>
      <c r="I26" s="28">
        <v>2.5000000000000001E-2</v>
      </c>
      <c r="J26" s="602"/>
      <c r="K26" s="364" t="s">
        <v>1579</v>
      </c>
      <c r="L26" s="31">
        <v>27614</v>
      </c>
      <c r="M26" s="407"/>
      <c r="N26" s="407"/>
      <c r="O26" s="407"/>
      <c r="P26" s="407"/>
      <c r="Q26" s="407"/>
      <c r="R26" s="407"/>
      <c r="S26" s="407"/>
      <c r="T26" s="407"/>
      <c r="U26" s="407"/>
      <c r="V26" s="407"/>
    </row>
    <row r="27" spans="1:22" x14ac:dyDescent="0.25">
      <c r="A27" s="40">
        <v>27485</v>
      </c>
      <c r="B27" s="601"/>
      <c r="C27" s="28">
        <v>6.7000000000000004E-2</v>
      </c>
      <c r="D27" s="28">
        <v>2.5000000000000001E-2</v>
      </c>
      <c r="E27" s="602"/>
      <c r="F27" s="602"/>
      <c r="G27" s="602"/>
      <c r="H27" s="28">
        <v>6.7000000000000004E-2</v>
      </c>
      <c r="I27" s="28">
        <v>2.5000000000000001E-2</v>
      </c>
      <c r="J27" s="602"/>
      <c r="K27" s="364" t="s">
        <v>887</v>
      </c>
      <c r="L27" s="31">
        <v>27437</v>
      </c>
      <c r="M27" s="407"/>
      <c r="N27" s="407"/>
      <c r="O27" s="407"/>
      <c r="P27" s="407"/>
      <c r="Q27" s="407"/>
      <c r="R27" s="407"/>
      <c r="S27" s="407"/>
      <c r="T27" s="407"/>
      <c r="U27" s="407"/>
      <c r="V27" s="407"/>
    </row>
    <row r="28" spans="1:22" ht="30" x14ac:dyDescent="0.25">
      <c r="A28" s="40">
        <v>27303</v>
      </c>
      <c r="B28" s="601"/>
      <c r="C28" s="380">
        <v>6.25E-2</v>
      </c>
      <c r="D28" s="380">
        <v>2.5000000000000001E-2</v>
      </c>
      <c r="E28" s="602"/>
      <c r="F28" s="602"/>
      <c r="G28" s="602"/>
      <c r="H28" s="380">
        <v>6.25E-2</v>
      </c>
      <c r="I28" s="380">
        <v>2.5000000000000001E-2</v>
      </c>
      <c r="J28" s="602"/>
      <c r="K28" s="364" t="s">
        <v>888</v>
      </c>
      <c r="L28" s="31" t="s">
        <v>889</v>
      </c>
      <c r="M28" s="407" t="s">
        <v>890</v>
      </c>
      <c r="N28" s="407"/>
      <c r="O28" s="407"/>
      <c r="P28" s="407"/>
      <c r="Q28" s="407"/>
      <c r="R28" s="407"/>
      <c r="S28" s="407"/>
      <c r="T28" s="407"/>
      <c r="U28" s="407"/>
      <c r="V28" s="407"/>
    </row>
    <row r="29" spans="1:22" x14ac:dyDescent="0.25">
      <c r="A29" s="40">
        <v>26755</v>
      </c>
      <c r="B29" s="30">
        <v>0.107</v>
      </c>
      <c r="C29" s="497"/>
      <c r="D29" s="497"/>
      <c r="E29" s="602"/>
      <c r="F29" s="602"/>
      <c r="G29" s="30">
        <v>0.107</v>
      </c>
      <c r="H29" s="602"/>
      <c r="I29" s="602"/>
      <c r="J29" s="602"/>
      <c r="K29" s="364" t="s">
        <v>891</v>
      </c>
      <c r="L29" s="31">
        <v>26691</v>
      </c>
      <c r="N29" s="407"/>
      <c r="O29" s="407"/>
      <c r="P29" s="407"/>
      <c r="Q29" s="407"/>
      <c r="R29" s="407"/>
      <c r="S29" s="407"/>
      <c r="T29" s="407"/>
      <c r="U29" s="407"/>
      <c r="V29" s="407"/>
    </row>
    <row r="30" spans="1:22" x14ac:dyDescent="0.25">
      <c r="A30" s="40">
        <v>25659</v>
      </c>
      <c r="B30" s="409">
        <v>0.14499999999999999</v>
      </c>
      <c r="C30" s="497"/>
      <c r="D30" s="497"/>
      <c r="E30" s="497"/>
      <c r="F30" s="497"/>
      <c r="G30" s="409">
        <v>0.14499999999999999</v>
      </c>
      <c r="H30" s="497"/>
      <c r="I30" s="497"/>
      <c r="J30" s="497"/>
      <c r="K30" s="406" t="s">
        <v>892</v>
      </c>
      <c r="L30" s="35">
        <v>26037</v>
      </c>
    </row>
    <row r="31" spans="1:22" x14ac:dyDescent="0.25">
      <c r="C31" s="67"/>
      <c r="D31" s="67"/>
      <c r="E31" s="67"/>
      <c r="F31" s="67"/>
      <c r="G31" s="67"/>
      <c r="H31" s="67"/>
      <c r="I31" s="67"/>
      <c r="J31" s="376"/>
      <c r="K31" s="364" t="s">
        <v>893</v>
      </c>
      <c r="L31" s="31">
        <v>24301</v>
      </c>
      <c r="M31" s="407"/>
      <c r="N31" s="407"/>
      <c r="O31" s="407"/>
      <c r="P31" s="407"/>
      <c r="Q31" s="407"/>
      <c r="R31" s="407"/>
      <c r="S31" s="407"/>
      <c r="T31" s="407"/>
      <c r="U31" s="407"/>
      <c r="V31" s="407"/>
    </row>
    <row r="32" spans="1:22" x14ac:dyDescent="0.25">
      <c r="B32" s="8" t="s">
        <v>135</v>
      </c>
    </row>
    <row r="33" spans="2:2" x14ac:dyDescent="0.25">
      <c r="B33" s="407" t="s">
        <v>898</v>
      </c>
    </row>
    <row r="34" spans="2:2" x14ac:dyDescent="0.25">
      <c r="B34" s="407" t="s">
        <v>899</v>
      </c>
    </row>
    <row r="36" spans="2:2" x14ac:dyDescent="0.25">
      <c r="B36" s="8" t="s">
        <v>367</v>
      </c>
    </row>
    <row r="37" spans="2:2" x14ac:dyDescent="0.25">
      <c r="B37" t="s">
        <v>894</v>
      </c>
    </row>
    <row r="38" spans="2:2" x14ac:dyDescent="0.25">
      <c r="B38" t="s">
        <v>895</v>
      </c>
    </row>
    <row r="39" spans="2:2" x14ac:dyDescent="0.25">
      <c r="B39" s="407" t="s">
        <v>896</v>
      </c>
    </row>
    <row r="40" spans="2:2" x14ac:dyDescent="0.25">
      <c r="B40" s="407" t="s">
        <v>897</v>
      </c>
    </row>
  </sheetData>
  <mergeCells count="6">
    <mergeCell ref="M2:M3"/>
    <mergeCell ref="A2:A3"/>
    <mergeCell ref="B2:F2"/>
    <mergeCell ref="G2:J2"/>
    <mergeCell ref="K2:K3"/>
    <mergeCell ref="L2:L3"/>
  </mergeCells>
  <pageMargins left="0.7" right="0.7" top="0.75" bottom="0.75" header="0.3" footer="0.3"/>
  <pageSetup paperSize="9" orientation="portrait" r:id="rId1"/>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2"/>
  <sheetViews>
    <sheetView workbookViewId="0">
      <pane xSplit="1" ySplit="3" topLeftCell="B4" activePane="bottomRight" state="frozen"/>
      <selection pane="topRight" activeCell="B1" sqref="B1"/>
      <selection pane="bottomLeft" activeCell="A4" sqref="A4"/>
      <selection pane="bottomRight" sqref="A1:XFD1"/>
    </sheetView>
  </sheetViews>
  <sheetFormatPr baseColWidth="10" defaultRowHeight="15" x14ac:dyDescent="0.25"/>
  <cols>
    <col min="3" max="4" width="13" customWidth="1"/>
    <col min="5" max="5" width="37.42578125" customWidth="1"/>
    <col min="6" max="6" width="20.140625" customWidth="1"/>
    <col min="7" max="7" width="95.140625" customWidth="1"/>
  </cols>
  <sheetData>
    <row r="1" spans="1:7" ht="15.75" hidden="1" customHeight="1" x14ac:dyDescent="0.25">
      <c r="A1" t="s">
        <v>419</v>
      </c>
      <c r="B1" t="s">
        <v>900</v>
      </c>
      <c r="C1" t="s">
        <v>901</v>
      </c>
    </row>
    <row r="2" spans="1:7" ht="45" x14ac:dyDescent="0.25">
      <c r="A2" s="809" t="s">
        <v>1946</v>
      </c>
      <c r="B2" s="392" t="s">
        <v>902</v>
      </c>
      <c r="C2" s="392" t="s">
        <v>903</v>
      </c>
      <c r="D2" s="582" t="s">
        <v>1646</v>
      </c>
      <c r="E2" s="858" t="s">
        <v>126</v>
      </c>
      <c r="F2" s="809" t="s">
        <v>904</v>
      </c>
      <c r="G2" s="858" t="s">
        <v>12</v>
      </c>
    </row>
    <row r="3" spans="1:7" x14ac:dyDescent="0.25">
      <c r="A3" s="811"/>
      <c r="B3" s="394" t="s">
        <v>393</v>
      </c>
      <c r="C3" s="394" t="s">
        <v>393</v>
      </c>
      <c r="D3" s="583" t="s">
        <v>593</v>
      </c>
      <c r="E3" s="859"/>
      <c r="F3" s="811"/>
      <c r="G3" s="859"/>
    </row>
    <row r="4" spans="1:7" x14ac:dyDescent="0.25">
      <c r="A4" s="142">
        <v>42370</v>
      </c>
      <c r="B4" s="380">
        <v>0.17150000000000004</v>
      </c>
      <c r="C4" s="380">
        <v>0.17150000000000004</v>
      </c>
      <c r="D4" s="655"/>
      <c r="E4" s="355" t="s">
        <v>688</v>
      </c>
      <c r="F4" s="356">
        <v>41093</v>
      </c>
      <c r="G4" s="380"/>
    </row>
    <row r="5" spans="1:7" x14ac:dyDescent="0.25">
      <c r="A5" s="142">
        <v>42005</v>
      </c>
      <c r="B5" s="380">
        <v>0.17050000000000004</v>
      </c>
      <c r="C5" s="380">
        <v>0.17050000000000004</v>
      </c>
      <c r="D5" s="655"/>
      <c r="E5" s="355" t="s">
        <v>688</v>
      </c>
      <c r="F5" s="356">
        <v>41093</v>
      </c>
      <c r="G5" s="380"/>
    </row>
    <row r="6" spans="1:7" ht="30" x14ac:dyDescent="0.25">
      <c r="A6" s="142">
        <v>41640</v>
      </c>
      <c r="B6" s="28">
        <v>0.16950000000000004</v>
      </c>
      <c r="C6" s="28">
        <v>0.16950000000000004</v>
      </c>
      <c r="D6" s="28">
        <v>2E-3</v>
      </c>
      <c r="E6" s="411" t="s">
        <v>1648</v>
      </c>
      <c r="F6" s="613" t="s">
        <v>1649</v>
      </c>
      <c r="G6" s="228" t="s">
        <v>1647</v>
      </c>
    </row>
    <row r="7" spans="1:7" x14ac:dyDescent="0.25">
      <c r="A7" s="40">
        <v>41214</v>
      </c>
      <c r="B7" s="28">
        <v>0.16850000000000001</v>
      </c>
      <c r="C7" s="28">
        <v>0.16850000000000001</v>
      </c>
      <c r="D7" s="523"/>
      <c r="E7" s="355" t="s">
        <v>688</v>
      </c>
      <c r="F7" s="31">
        <v>41093</v>
      </c>
    </row>
    <row r="8" spans="1:7" x14ac:dyDescent="0.25">
      <c r="A8" s="40">
        <v>38718</v>
      </c>
      <c r="B8" s="380">
        <v>0.16650000000000001</v>
      </c>
      <c r="C8" s="380">
        <v>0.16650000000000001</v>
      </c>
      <c r="D8" s="655"/>
      <c r="E8" s="383" t="s">
        <v>1604</v>
      </c>
      <c r="F8" s="31">
        <v>38714</v>
      </c>
    </row>
    <row r="9" spans="1:7" x14ac:dyDescent="0.25">
      <c r="A9" s="40">
        <v>38169</v>
      </c>
      <c r="B9" s="380">
        <v>0.16450000000000001</v>
      </c>
      <c r="C9" s="380">
        <v>0.16450000000000001</v>
      </c>
      <c r="D9" s="655"/>
      <c r="E9" s="245" t="s">
        <v>180</v>
      </c>
      <c r="F9" s="31">
        <v>38224</v>
      </c>
    </row>
    <row r="10" spans="1:7" x14ac:dyDescent="0.25">
      <c r="A10" s="115">
        <v>33270</v>
      </c>
      <c r="B10" s="380">
        <v>0.16350000000000003</v>
      </c>
      <c r="C10" s="380">
        <v>0.16350000000000003</v>
      </c>
      <c r="D10" s="655"/>
      <c r="E10" s="411" t="s">
        <v>142</v>
      </c>
      <c r="F10" s="343">
        <v>33262</v>
      </c>
    </row>
    <row r="11" spans="1:7" x14ac:dyDescent="0.25">
      <c r="A11" s="115">
        <v>32509</v>
      </c>
      <c r="B11" s="380">
        <v>0.158</v>
      </c>
      <c r="C11" s="380">
        <v>0.158</v>
      </c>
      <c r="D11" s="655"/>
      <c r="E11" s="411" t="s">
        <v>143</v>
      </c>
      <c r="F11" s="343">
        <v>32508</v>
      </c>
    </row>
    <row r="12" spans="1:7" x14ac:dyDescent="0.25">
      <c r="A12" s="115">
        <v>31959</v>
      </c>
      <c r="B12" s="380">
        <v>0.14800000000000002</v>
      </c>
      <c r="C12" s="380">
        <v>0.14800000000000002</v>
      </c>
      <c r="D12" s="655"/>
      <c r="E12" s="411" t="s">
        <v>144</v>
      </c>
      <c r="F12" s="343">
        <v>31958</v>
      </c>
    </row>
    <row r="13" spans="1:7" x14ac:dyDescent="0.25">
      <c r="A13" s="115">
        <v>31625</v>
      </c>
      <c r="B13" s="380">
        <v>0.14600000000000002</v>
      </c>
      <c r="C13" s="380">
        <v>0.14600000000000002</v>
      </c>
      <c r="D13" s="655"/>
      <c r="E13" s="411" t="s">
        <v>145</v>
      </c>
      <c r="F13" s="343">
        <v>31623</v>
      </c>
    </row>
    <row r="14" spans="1:7" x14ac:dyDescent="0.25">
      <c r="A14" s="40">
        <v>30682</v>
      </c>
      <c r="B14" s="380">
        <v>0.13900000000000001</v>
      </c>
      <c r="C14" s="380">
        <v>0.13900000000000001</v>
      </c>
      <c r="D14" s="655"/>
      <c r="E14" s="411" t="s">
        <v>146</v>
      </c>
      <c r="F14" s="343">
        <v>30681</v>
      </c>
    </row>
    <row r="15" spans="1:7" x14ac:dyDescent="0.25">
      <c r="A15" s="40">
        <v>28856</v>
      </c>
      <c r="B15" s="380">
        <v>0.129</v>
      </c>
      <c r="C15" s="380">
        <v>0.129</v>
      </c>
      <c r="D15" s="655"/>
      <c r="E15" s="411" t="s">
        <v>147</v>
      </c>
      <c r="F15" s="343">
        <v>28852</v>
      </c>
    </row>
    <row r="16" spans="1:7" x14ac:dyDescent="0.25">
      <c r="A16" s="40">
        <v>28034</v>
      </c>
      <c r="B16" s="380">
        <v>0.1115</v>
      </c>
      <c r="C16" s="380">
        <v>0.1115</v>
      </c>
      <c r="D16" s="655"/>
      <c r="E16" s="411" t="s">
        <v>148</v>
      </c>
      <c r="F16" s="343">
        <v>28033</v>
      </c>
    </row>
    <row r="17" spans="1:6" x14ac:dyDescent="0.25">
      <c r="A17" s="40">
        <v>27760</v>
      </c>
      <c r="B17" s="28">
        <v>0.1075</v>
      </c>
      <c r="C17" s="28">
        <v>0.1075</v>
      </c>
      <c r="D17" s="523"/>
      <c r="E17" s="411" t="s">
        <v>149</v>
      </c>
      <c r="F17" s="235">
        <v>27758</v>
      </c>
    </row>
    <row r="18" spans="1:6" ht="15.75" customHeight="1" x14ac:dyDescent="0.25">
      <c r="A18" s="40">
        <v>27030</v>
      </c>
      <c r="B18" s="28">
        <v>0.10249999999999999</v>
      </c>
      <c r="C18" s="28">
        <v>0.10249999999999999</v>
      </c>
      <c r="D18" s="523"/>
      <c r="E18" s="411" t="s">
        <v>152</v>
      </c>
      <c r="F18" s="31">
        <v>27028</v>
      </c>
    </row>
    <row r="19" spans="1:6" x14ac:dyDescent="0.25">
      <c r="A19" s="40">
        <v>26665</v>
      </c>
      <c r="B19" s="28">
        <v>8.7499999999999994E-2</v>
      </c>
      <c r="C19" s="28">
        <v>8.7499999999999994E-2</v>
      </c>
      <c r="D19" s="523"/>
      <c r="E19" s="383" t="s">
        <v>905</v>
      </c>
      <c r="F19" s="31">
        <v>26484</v>
      </c>
    </row>
    <row r="21" spans="1:6" x14ac:dyDescent="0.25">
      <c r="B21" s="8" t="s">
        <v>135</v>
      </c>
    </row>
    <row r="22" spans="1:6" x14ac:dyDescent="0.25">
      <c r="B22" t="s">
        <v>1650</v>
      </c>
    </row>
  </sheetData>
  <mergeCells count="4">
    <mergeCell ref="A2:A3"/>
    <mergeCell ref="E2:E3"/>
    <mergeCell ref="F2:F3"/>
    <mergeCell ref="G2:G3"/>
  </mergeCells>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7"/>
  <sheetViews>
    <sheetView workbookViewId="0">
      <pane xSplit="1" ySplit="3" topLeftCell="B4" activePane="bottomRight" state="frozen"/>
      <selection pane="topRight" activeCell="B1" sqref="B1"/>
      <selection pane="bottomLeft" activeCell="A4" sqref="A4"/>
      <selection pane="bottomRight" sqref="A1:XFD1"/>
    </sheetView>
  </sheetViews>
  <sheetFormatPr baseColWidth="10" defaultRowHeight="15" x14ac:dyDescent="0.25"/>
  <cols>
    <col min="2" max="2" width="14.28515625" customWidth="1"/>
    <col min="6" max="9" width="12.85546875" customWidth="1"/>
    <col min="10" max="10" width="39.5703125" customWidth="1"/>
    <col min="11" max="11" width="16.42578125" style="10" customWidth="1"/>
    <col min="12" max="12" width="98.7109375" customWidth="1"/>
  </cols>
  <sheetData>
    <row r="1" spans="1:12" ht="14.25" hidden="1" customHeight="1" x14ac:dyDescent="0.25">
      <c r="A1" t="s">
        <v>419</v>
      </c>
      <c r="B1" s="10" t="s">
        <v>906</v>
      </c>
      <c r="C1" s="10" t="s">
        <v>907</v>
      </c>
      <c r="D1" s="10" t="s">
        <v>908</v>
      </c>
      <c r="E1" s="10" t="s">
        <v>909</v>
      </c>
      <c r="F1" s="10" t="s">
        <v>1797</v>
      </c>
      <c r="G1" s="10" t="s">
        <v>1798</v>
      </c>
      <c r="H1" s="10" t="s">
        <v>1799</v>
      </c>
      <c r="I1" s="10" t="s">
        <v>1800</v>
      </c>
      <c r="K1"/>
    </row>
    <row r="2" spans="1:12" ht="38.25" customHeight="1" x14ac:dyDescent="0.25">
      <c r="A2" s="809" t="s">
        <v>1946</v>
      </c>
      <c r="B2" s="817" t="s">
        <v>902</v>
      </c>
      <c r="C2" s="816"/>
      <c r="D2" s="816"/>
      <c r="E2" s="820"/>
      <c r="F2" s="392" t="s">
        <v>910</v>
      </c>
      <c r="G2" s="817" t="s">
        <v>1651</v>
      </c>
      <c r="H2" s="816"/>
      <c r="I2" s="820"/>
      <c r="J2" s="858" t="s">
        <v>126</v>
      </c>
      <c r="K2" s="809" t="s">
        <v>134</v>
      </c>
      <c r="L2" s="858" t="s">
        <v>12</v>
      </c>
    </row>
    <row r="3" spans="1:12" ht="43.5" customHeight="1" x14ac:dyDescent="0.25">
      <c r="A3" s="811"/>
      <c r="B3" s="399" t="s">
        <v>911</v>
      </c>
      <c r="C3" s="397" t="s">
        <v>912</v>
      </c>
      <c r="D3" s="397" t="s">
        <v>913</v>
      </c>
      <c r="E3" s="397" t="s">
        <v>282</v>
      </c>
      <c r="F3" s="394" t="s">
        <v>913</v>
      </c>
      <c r="G3" s="583" t="s">
        <v>1654</v>
      </c>
      <c r="H3" s="583" t="s">
        <v>1655</v>
      </c>
      <c r="I3" s="583" t="s">
        <v>1656</v>
      </c>
      <c r="J3" s="859"/>
      <c r="K3" s="811"/>
      <c r="L3" s="859"/>
    </row>
    <row r="4" spans="1:12" ht="15" customHeight="1" x14ac:dyDescent="0.25">
      <c r="A4" s="40">
        <v>41640</v>
      </c>
      <c r="B4" s="657"/>
      <c r="C4" s="657"/>
      <c r="D4" s="657"/>
      <c r="E4" s="657"/>
      <c r="F4" s="657"/>
      <c r="G4" s="28">
        <v>7.0000000000000007E-2</v>
      </c>
      <c r="H4" s="28">
        <v>0.08</v>
      </c>
      <c r="I4" s="614">
        <v>37513</v>
      </c>
      <c r="J4" t="s">
        <v>1783</v>
      </c>
      <c r="K4" s="147">
        <v>41274</v>
      </c>
      <c r="L4" s="616" t="s">
        <v>1652</v>
      </c>
    </row>
    <row r="5" spans="1:12" ht="30.75" customHeight="1" x14ac:dyDescent="0.25">
      <c r="A5" s="40">
        <v>41275</v>
      </c>
      <c r="B5" s="523"/>
      <c r="C5" s="523"/>
      <c r="D5" s="523"/>
      <c r="E5" s="523"/>
      <c r="F5" s="523"/>
      <c r="G5" s="28">
        <v>7.0000000000000007E-2</v>
      </c>
      <c r="H5" s="28">
        <v>0.08</v>
      </c>
      <c r="I5" s="615">
        <v>37032</v>
      </c>
      <c r="J5" s="579" t="s">
        <v>1658</v>
      </c>
      <c r="K5" s="13">
        <v>41003</v>
      </c>
    </row>
    <row r="6" spans="1:12" x14ac:dyDescent="0.25">
      <c r="A6" s="40">
        <v>40909</v>
      </c>
      <c r="B6" s="28">
        <v>7.1999999999999995E-2</v>
      </c>
      <c r="C6" s="28">
        <v>7.5999999999999998E-2</v>
      </c>
      <c r="D6" s="523"/>
      <c r="E6" s="523"/>
      <c r="F6" s="28">
        <v>6.5000000000000002E-2</v>
      </c>
      <c r="G6" s="523"/>
      <c r="H6" s="523"/>
      <c r="I6" s="658"/>
      <c r="J6" t="s">
        <v>914</v>
      </c>
      <c r="K6" s="13">
        <v>39446</v>
      </c>
    </row>
    <row r="7" spans="1:12" x14ac:dyDescent="0.25">
      <c r="A7" s="40">
        <v>40544</v>
      </c>
      <c r="B7" s="28">
        <v>7.1999999999999995E-2</v>
      </c>
      <c r="C7" s="28">
        <v>7.5999999999999998E-2</v>
      </c>
      <c r="D7" s="523"/>
      <c r="E7" s="523"/>
      <c r="F7" s="28">
        <v>6.5000000000000002E-2</v>
      </c>
      <c r="G7" s="523"/>
      <c r="H7" s="523"/>
      <c r="I7" s="658"/>
      <c r="J7" t="s">
        <v>914</v>
      </c>
      <c r="K7" s="13">
        <v>39446</v>
      </c>
    </row>
    <row r="8" spans="1:12" x14ac:dyDescent="0.25">
      <c r="A8" s="40">
        <v>40179</v>
      </c>
      <c r="B8" s="28">
        <v>7.1999999999999995E-2</v>
      </c>
      <c r="C8" s="28">
        <v>7.5999999999999998E-2</v>
      </c>
      <c r="D8" s="523"/>
      <c r="E8" s="523"/>
      <c r="F8" s="28">
        <v>6.5000000000000002E-2</v>
      </c>
      <c r="G8" s="523"/>
      <c r="H8" s="523"/>
      <c r="I8" s="658"/>
      <c r="J8" t="s">
        <v>914</v>
      </c>
      <c r="K8" s="13">
        <v>39446</v>
      </c>
    </row>
    <row r="9" spans="1:12" x14ac:dyDescent="0.25">
      <c r="A9" s="40">
        <v>39814</v>
      </c>
      <c r="B9" s="375">
        <v>7.0999999999999994E-2</v>
      </c>
      <c r="C9" s="375">
        <v>7.4999999999999997E-2</v>
      </c>
      <c r="D9" s="523"/>
      <c r="E9" s="523"/>
      <c r="F9" s="28">
        <v>6.5000000000000002E-2</v>
      </c>
      <c r="G9" s="523"/>
      <c r="H9" s="523"/>
      <c r="I9" s="658"/>
      <c r="J9" t="s">
        <v>914</v>
      </c>
      <c r="K9" s="13">
        <v>39446</v>
      </c>
    </row>
    <row r="10" spans="1:12" ht="30" customHeight="1" x14ac:dyDescent="0.25">
      <c r="A10" s="40">
        <v>39448</v>
      </c>
      <c r="B10" s="375">
        <v>7.0000000000000007E-2</v>
      </c>
      <c r="C10" s="375">
        <v>7.0000000000000007E-2</v>
      </c>
      <c r="D10" s="523"/>
      <c r="E10" s="523"/>
      <c r="F10" s="28">
        <v>6.5000000000000002E-2</v>
      </c>
      <c r="G10" s="523"/>
      <c r="H10" s="523"/>
      <c r="I10" s="658"/>
      <c r="J10" s="412" t="s">
        <v>915</v>
      </c>
      <c r="K10" s="413" t="s">
        <v>916</v>
      </c>
    </row>
    <row r="11" spans="1:12" ht="30" x14ac:dyDescent="0.25">
      <c r="A11" s="40">
        <v>38353</v>
      </c>
      <c r="B11" s="602"/>
      <c r="C11" s="602"/>
      <c r="D11" s="602"/>
      <c r="E11" s="28">
        <v>7.0000000000000007E-2</v>
      </c>
      <c r="F11" s="28">
        <v>6.5000000000000002E-2</v>
      </c>
      <c r="G11" s="523"/>
      <c r="H11" s="523"/>
      <c r="I11" s="658"/>
      <c r="J11" s="412" t="s">
        <v>917</v>
      </c>
      <c r="K11" s="413" t="s">
        <v>918</v>
      </c>
    </row>
    <row r="12" spans="1:12" x14ac:dyDescent="0.25">
      <c r="A12" s="40">
        <v>38169</v>
      </c>
      <c r="B12" s="602"/>
      <c r="C12" s="602"/>
      <c r="D12" s="602"/>
      <c r="E12" s="375">
        <v>6.7000000000000004E-2</v>
      </c>
      <c r="F12" s="28">
        <v>4.4999999999999998E-2</v>
      </c>
      <c r="G12" s="523"/>
      <c r="H12" s="523"/>
      <c r="I12" s="658"/>
      <c r="J12" t="s">
        <v>919</v>
      </c>
      <c r="K12" s="413">
        <v>38223</v>
      </c>
    </row>
    <row r="13" spans="1:12" ht="30" x14ac:dyDescent="0.25">
      <c r="A13" s="40">
        <v>37987</v>
      </c>
      <c r="B13" s="602"/>
      <c r="C13" s="602"/>
      <c r="D13" s="602"/>
      <c r="E13" s="375">
        <v>6.7000000000000004E-2</v>
      </c>
      <c r="F13" s="28">
        <v>3.5000000000000003E-2</v>
      </c>
      <c r="G13" s="523"/>
      <c r="H13" s="523"/>
      <c r="I13" s="658"/>
      <c r="J13" s="412" t="s">
        <v>920</v>
      </c>
      <c r="K13" s="413" t="s">
        <v>921</v>
      </c>
      <c r="L13" s="412" t="s">
        <v>922</v>
      </c>
    </row>
    <row r="14" spans="1:12" x14ac:dyDescent="0.25">
      <c r="A14" s="40">
        <v>37622</v>
      </c>
      <c r="B14" s="602"/>
      <c r="C14" s="602"/>
      <c r="D14" s="602"/>
      <c r="E14" s="375">
        <v>6.2E-2</v>
      </c>
      <c r="F14" s="653"/>
      <c r="G14" s="653"/>
      <c r="H14" s="653"/>
      <c r="I14" s="658"/>
      <c r="J14" t="s">
        <v>923</v>
      </c>
      <c r="K14" s="413">
        <v>37923</v>
      </c>
    </row>
    <row r="15" spans="1:12" x14ac:dyDescent="0.25">
      <c r="A15" s="40">
        <v>36526</v>
      </c>
      <c r="B15" s="602"/>
      <c r="C15" s="602"/>
      <c r="D15" s="602"/>
      <c r="E15" s="28">
        <v>0.06</v>
      </c>
      <c r="F15" s="653"/>
      <c r="G15" s="653"/>
      <c r="H15" s="653"/>
      <c r="I15" s="658"/>
      <c r="J15" t="s">
        <v>924</v>
      </c>
      <c r="K15" s="413">
        <v>35487</v>
      </c>
    </row>
    <row r="16" spans="1:12" x14ac:dyDescent="0.25">
      <c r="A16" s="40">
        <v>36161</v>
      </c>
      <c r="B16" s="602"/>
      <c r="C16" s="602"/>
      <c r="D16" s="601"/>
      <c r="E16" s="375">
        <v>5.7000000000000002E-2</v>
      </c>
      <c r="F16" s="602"/>
      <c r="G16" s="602"/>
      <c r="H16" s="602"/>
      <c r="I16" s="658"/>
      <c r="J16" t="s">
        <v>924</v>
      </c>
      <c r="K16" s="413">
        <v>35487</v>
      </c>
    </row>
    <row r="17" spans="1:12" x14ac:dyDescent="0.25">
      <c r="A17" s="40">
        <v>35796</v>
      </c>
      <c r="B17" s="602"/>
      <c r="C17" s="602"/>
      <c r="D17" s="601"/>
      <c r="E17" s="375">
        <v>5.2999999999999999E-2</v>
      </c>
      <c r="F17" s="602"/>
      <c r="G17" s="602"/>
      <c r="H17" s="602"/>
      <c r="I17" s="658"/>
      <c r="J17" t="s">
        <v>924</v>
      </c>
      <c r="K17" s="413">
        <v>35487</v>
      </c>
    </row>
    <row r="18" spans="1:12" x14ac:dyDescent="0.25">
      <c r="A18" s="40">
        <v>35431</v>
      </c>
      <c r="B18" s="523"/>
      <c r="C18" s="523"/>
      <c r="D18" s="28">
        <v>4.9000000000000002E-2</v>
      </c>
      <c r="E18" s="602"/>
      <c r="F18" s="602"/>
      <c r="G18" s="602"/>
      <c r="H18" s="602"/>
      <c r="I18" s="658"/>
      <c r="J18" t="s">
        <v>924</v>
      </c>
      <c r="K18" s="413">
        <v>35487</v>
      </c>
    </row>
    <row r="19" spans="1:12" x14ac:dyDescent="0.25">
      <c r="A19" s="40">
        <v>31048</v>
      </c>
      <c r="B19" s="602"/>
      <c r="C19" s="602"/>
      <c r="D19" s="28">
        <v>4.4999999999999998E-2</v>
      </c>
      <c r="E19" s="602"/>
      <c r="F19" s="602"/>
      <c r="G19" s="602"/>
      <c r="H19" s="602"/>
      <c r="I19" s="658"/>
      <c r="J19" t="s">
        <v>925</v>
      </c>
      <c r="K19" s="413">
        <v>31018</v>
      </c>
    </row>
    <row r="20" spans="1:12" x14ac:dyDescent="0.25">
      <c r="A20" s="40">
        <v>28491</v>
      </c>
      <c r="B20" s="601"/>
      <c r="C20" s="601"/>
      <c r="D20" s="28">
        <v>4.3999999999999997E-2</v>
      </c>
      <c r="E20" s="601"/>
      <c r="F20" s="601"/>
      <c r="G20" s="601"/>
      <c r="H20" s="601"/>
      <c r="I20" s="659"/>
      <c r="J20" t="s">
        <v>926</v>
      </c>
      <c r="K20" s="413">
        <v>28568</v>
      </c>
      <c r="L20" t="s">
        <v>927</v>
      </c>
    </row>
    <row r="21" spans="1:12" x14ac:dyDescent="0.25">
      <c r="K21" s="13"/>
    </row>
    <row r="22" spans="1:12" x14ac:dyDescent="0.25">
      <c r="B22" s="8" t="s">
        <v>1605</v>
      </c>
    </row>
    <row r="23" spans="1:12" x14ac:dyDescent="0.25">
      <c r="B23" s="70" t="s">
        <v>1732</v>
      </c>
    </row>
    <row r="24" spans="1:12" x14ac:dyDescent="0.25">
      <c r="B24" t="s">
        <v>1657</v>
      </c>
    </row>
    <row r="25" spans="1:12" x14ac:dyDescent="0.25">
      <c r="B25" t="s">
        <v>1733</v>
      </c>
    </row>
    <row r="26" spans="1:12" x14ac:dyDescent="0.25">
      <c r="B26" s="27" t="s">
        <v>1659</v>
      </c>
      <c r="C26" s="27"/>
      <c r="D26" s="27"/>
      <c r="E26" s="27"/>
    </row>
    <row r="27" spans="1:12" x14ac:dyDescent="0.25">
      <c r="B27" s="27"/>
      <c r="C27" s="27"/>
      <c r="D27" s="27"/>
      <c r="E27" s="27"/>
    </row>
  </sheetData>
  <mergeCells count="6">
    <mergeCell ref="A2:A3"/>
    <mergeCell ref="B2:E2"/>
    <mergeCell ref="J2:J3"/>
    <mergeCell ref="K2:K3"/>
    <mergeCell ref="L2:L3"/>
    <mergeCell ref="G2:I2"/>
  </mergeCells>
  <pageMargins left="0.7" right="0.7" top="0.75" bottom="0.75" header="0.3" footer="0.3"/>
  <pageSetup paperSize="9" orientation="portrait" r:id="rId1"/>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8"/>
  <sheetViews>
    <sheetView workbookViewId="0">
      <pane xSplit="1" ySplit="3" topLeftCell="B4" activePane="bottomRight" state="frozen"/>
      <selection pane="topRight" activeCell="B1" sqref="B1"/>
      <selection pane="bottomLeft" activeCell="A4" sqref="A4"/>
      <selection pane="bottomRight" activeCell="G33" sqref="G33"/>
    </sheetView>
  </sheetViews>
  <sheetFormatPr baseColWidth="10" defaultRowHeight="15" x14ac:dyDescent="0.25"/>
  <cols>
    <col min="2" max="3" width="11.42578125" style="10"/>
    <col min="4" max="4" width="11.42578125" style="10" customWidth="1"/>
    <col min="5" max="5" width="12.85546875" style="10" customWidth="1"/>
    <col min="6" max="6" width="11.42578125" style="10"/>
    <col min="7" max="7" width="41.5703125" customWidth="1"/>
    <col min="8" max="8" width="23.42578125" style="10" customWidth="1"/>
    <col min="9" max="9" width="70.42578125" customWidth="1"/>
  </cols>
  <sheetData>
    <row r="1" spans="1:10" hidden="1" x14ac:dyDescent="0.25">
      <c r="A1" s="12" t="s">
        <v>419</v>
      </c>
      <c r="B1" s="10" t="s">
        <v>928</v>
      </c>
      <c r="C1" s="10" t="s">
        <v>929</v>
      </c>
      <c r="D1" s="10" t="s">
        <v>930</v>
      </c>
      <c r="E1" s="10" t="s">
        <v>931</v>
      </c>
      <c r="F1" s="10" t="s">
        <v>932</v>
      </c>
      <c r="G1" s="10"/>
      <c r="I1" s="10"/>
    </row>
    <row r="2" spans="1:10" ht="30" customHeight="1" x14ac:dyDescent="0.25">
      <c r="A2" s="809" t="s">
        <v>1946</v>
      </c>
      <c r="B2" s="392" t="s">
        <v>902</v>
      </c>
      <c r="C2" s="817" t="s">
        <v>933</v>
      </c>
      <c r="D2" s="816"/>
      <c r="E2" s="816"/>
      <c r="F2" s="820"/>
      <c r="G2" s="858" t="s">
        <v>126</v>
      </c>
      <c r="H2" s="809" t="s">
        <v>134</v>
      </c>
      <c r="I2" s="858" t="s">
        <v>12</v>
      </c>
    </row>
    <row r="3" spans="1:10" ht="45" x14ac:dyDescent="0.25">
      <c r="A3" s="811"/>
      <c r="B3" s="394" t="s">
        <v>393</v>
      </c>
      <c r="C3" s="399" t="s">
        <v>934</v>
      </c>
      <c r="D3" s="397" t="s">
        <v>935</v>
      </c>
      <c r="E3" s="397" t="s">
        <v>393</v>
      </c>
      <c r="F3" s="398" t="s">
        <v>1816</v>
      </c>
      <c r="G3" s="859"/>
      <c r="H3" s="811"/>
      <c r="I3" s="859"/>
    </row>
    <row r="4" spans="1:10" ht="27" customHeight="1" x14ac:dyDescent="0.25">
      <c r="A4" s="40">
        <v>41275</v>
      </c>
      <c r="B4" s="28">
        <v>1.6E-2</v>
      </c>
      <c r="C4" s="28">
        <v>0.01</v>
      </c>
      <c r="D4" s="28">
        <v>1E-3</v>
      </c>
      <c r="E4" s="28">
        <v>1.0999999999999999E-2</v>
      </c>
      <c r="F4" s="523"/>
      <c r="G4" s="579" t="s">
        <v>936</v>
      </c>
      <c r="H4" s="31" t="s">
        <v>937</v>
      </c>
    </row>
    <row r="5" spans="1:10" x14ac:dyDescent="0.25">
      <c r="A5" s="40">
        <v>40909</v>
      </c>
      <c r="B5" s="28">
        <v>1.7999999999999999E-2</v>
      </c>
      <c r="C5" s="28">
        <v>1.2E-2</v>
      </c>
      <c r="D5" s="28">
        <v>1E-3</v>
      </c>
      <c r="E5" s="28">
        <v>1.2999999999999999E-2</v>
      </c>
      <c r="F5" s="523"/>
      <c r="G5" t="s">
        <v>938</v>
      </c>
      <c r="H5" s="31">
        <v>40907</v>
      </c>
    </row>
    <row r="6" spans="1:10" x14ac:dyDescent="0.25">
      <c r="A6" s="40">
        <v>39083</v>
      </c>
      <c r="B6" s="405">
        <v>1.7999999999999999E-2</v>
      </c>
      <c r="C6" s="405">
        <v>1.2E-2</v>
      </c>
      <c r="D6" s="405">
        <v>1E-3</v>
      </c>
      <c r="E6" s="405">
        <v>1.2999999999999999E-2</v>
      </c>
      <c r="F6" s="497"/>
      <c r="G6" t="s">
        <v>939</v>
      </c>
      <c r="H6" s="31">
        <v>39094</v>
      </c>
      <c r="J6" s="31"/>
    </row>
    <row r="7" spans="1:10" x14ac:dyDescent="0.25">
      <c r="A7" s="40">
        <v>38223</v>
      </c>
      <c r="B7" s="405">
        <v>0.02</v>
      </c>
      <c r="C7" s="405">
        <v>1.4E-2</v>
      </c>
      <c r="D7" s="405">
        <v>1E-3</v>
      </c>
      <c r="E7" s="405">
        <v>1.4999999999999999E-2</v>
      </c>
      <c r="F7" s="497"/>
      <c r="G7" t="s">
        <v>919</v>
      </c>
      <c r="H7" s="31">
        <v>38223</v>
      </c>
      <c r="J7" s="31"/>
    </row>
    <row r="8" spans="1:10" x14ac:dyDescent="0.25">
      <c r="A8" s="40">
        <v>36526</v>
      </c>
      <c r="B8" s="414">
        <v>0.02</v>
      </c>
      <c r="C8" s="15">
        <v>768</v>
      </c>
      <c r="D8" s="15">
        <v>32</v>
      </c>
      <c r="E8" s="520"/>
      <c r="F8" s="15">
        <f>768 + 32</f>
        <v>800</v>
      </c>
      <c r="G8" t="s">
        <v>940</v>
      </c>
      <c r="H8" s="31">
        <v>36520</v>
      </c>
      <c r="J8" s="31"/>
    </row>
    <row r="9" spans="1:10" x14ac:dyDescent="0.25">
      <c r="A9" s="40">
        <v>36161</v>
      </c>
      <c r="B9" s="414">
        <v>0.02</v>
      </c>
      <c r="C9" s="15">
        <v>764</v>
      </c>
      <c r="D9" s="15">
        <v>32</v>
      </c>
      <c r="E9" s="520"/>
      <c r="F9" s="15">
        <f>764 + 32</f>
        <v>796</v>
      </c>
      <c r="G9" t="s">
        <v>940</v>
      </c>
      <c r="H9" s="31">
        <v>36520</v>
      </c>
      <c r="J9" s="31"/>
    </row>
    <row r="10" spans="1:10" x14ac:dyDescent="0.25">
      <c r="A10" s="40">
        <v>35796</v>
      </c>
      <c r="B10" s="414">
        <v>0.02</v>
      </c>
      <c r="C10" s="15">
        <v>764</v>
      </c>
      <c r="D10" s="15">
        <v>32</v>
      </c>
      <c r="E10" s="520"/>
      <c r="F10" s="15">
        <f>764 + 32</f>
        <v>796</v>
      </c>
      <c r="G10" t="s">
        <v>941</v>
      </c>
      <c r="H10" s="31">
        <v>35792</v>
      </c>
      <c r="J10" s="31"/>
    </row>
    <row r="11" spans="1:10" x14ac:dyDescent="0.25">
      <c r="A11" s="40">
        <v>35431</v>
      </c>
      <c r="B11" s="414">
        <v>0.02</v>
      </c>
      <c r="C11" s="15">
        <v>692</v>
      </c>
      <c r="D11" s="15">
        <v>32</v>
      </c>
      <c r="E11" s="520"/>
      <c r="F11" s="15">
        <f>692+32</f>
        <v>724</v>
      </c>
      <c r="G11" t="s">
        <v>941</v>
      </c>
      <c r="H11" s="31">
        <v>35792</v>
      </c>
      <c r="J11" s="31"/>
    </row>
    <row r="12" spans="1:10" x14ac:dyDescent="0.25">
      <c r="A12" s="40">
        <v>35065</v>
      </c>
      <c r="B12" s="414">
        <v>0.02</v>
      </c>
      <c r="C12" s="15">
        <v>680</v>
      </c>
      <c r="D12" s="15">
        <v>32</v>
      </c>
      <c r="E12" s="520"/>
      <c r="F12" s="15">
        <f>680+32</f>
        <v>712</v>
      </c>
      <c r="G12" t="s">
        <v>942</v>
      </c>
      <c r="H12" s="31">
        <v>35211</v>
      </c>
      <c r="J12" s="31"/>
    </row>
    <row r="13" spans="1:10" ht="30" x14ac:dyDescent="0.25">
      <c r="A13" s="40">
        <v>34700</v>
      </c>
      <c r="B13" s="414">
        <v>0.02</v>
      </c>
      <c r="C13" s="15">
        <v>668</v>
      </c>
      <c r="D13" s="15">
        <v>32</v>
      </c>
      <c r="E13" s="520"/>
      <c r="F13" s="15">
        <f>668 + 32</f>
        <v>700</v>
      </c>
      <c r="G13" s="412" t="s">
        <v>943</v>
      </c>
      <c r="H13" s="31" t="s">
        <v>944</v>
      </c>
      <c r="J13" s="31"/>
    </row>
    <row r="14" spans="1:10" x14ac:dyDescent="0.25">
      <c r="A14" s="40">
        <v>34335</v>
      </c>
      <c r="B14" s="405">
        <v>1.6500000000000001E-2</v>
      </c>
      <c r="C14" s="15">
        <v>660</v>
      </c>
      <c r="D14" s="15">
        <v>32</v>
      </c>
      <c r="E14" s="520"/>
      <c r="F14" s="15">
        <f>660 + 32</f>
        <v>692</v>
      </c>
      <c r="G14" t="s">
        <v>945</v>
      </c>
      <c r="H14" s="31">
        <v>34581</v>
      </c>
      <c r="J14" s="31"/>
    </row>
    <row r="15" spans="1:10" x14ac:dyDescent="0.25">
      <c r="A15" s="40">
        <v>33970</v>
      </c>
      <c r="B15" s="405">
        <v>1.6500000000000001E-2</v>
      </c>
      <c r="C15" s="15">
        <v>628</v>
      </c>
      <c r="D15" s="15">
        <v>48</v>
      </c>
      <c r="E15" s="520"/>
      <c r="F15" s="15">
        <f>628 + 48</f>
        <v>676</v>
      </c>
      <c r="G15" t="s">
        <v>946</v>
      </c>
      <c r="H15" s="31">
        <v>34053</v>
      </c>
      <c r="J15" s="31"/>
    </row>
    <row r="16" spans="1:10" x14ac:dyDescent="0.25">
      <c r="A16" s="40">
        <v>33604</v>
      </c>
      <c r="B16" s="405">
        <v>1.6500000000000001E-2</v>
      </c>
      <c r="C16" s="15">
        <v>608</v>
      </c>
      <c r="D16" s="15">
        <v>48</v>
      </c>
      <c r="E16" s="520"/>
      <c r="F16" s="15">
        <f>608 + 48</f>
        <v>656</v>
      </c>
      <c r="G16" t="s">
        <v>947</v>
      </c>
      <c r="H16" s="31">
        <v>33696</v>
      </c>
      <c r="J16" s="31"/>
    </row>
    <row r="17" spans="1:10" x14ac:dyDescent="0.25">
      <c r="A17" s="40">
        <v>33239</v>
      </c>
      <c r="B17" s="405">
        <v>1.6500000000000001E-2</v>
      </c>
      <c r="C17" s="15">
        <v>580</v>
      </c>
      <c r="D17" s="15">
        <v>58</v>
      </c>
      <c r="E17" s="520"/>
      <c r="F17" s="15">
        <f>580 + 58</f>
        <v>638</v>
      </c>
      <c r="G17" t="s">
        <v>948</v>
      </c>
      <c r="H17" s="31">
        <v>33325</v>
      </c>
      <c r="J17" s="31"/>
    </row>
    <row r="18" spans="1:10" x14ac:dyDescent="0.25">
      <c r="A18" s="40">
        <v>32874</v>
      </c>
      <c r="B18" s="405">
        <v>1.6500000000000001E-2</v>
      </c>
      <c r="C18" s="15">
        <v>542</v>
      </c>
      <c r="D18" s="15">
        <v>78</v>
      </c>
      <c r="E18" s="520"/>
      <c r="F18" s="15">
        <f>542 + 78</f>
        <v>620</v>
      </c>
      <c r="G18" t="s">
        <v>949</v>
      </c>
      <c r="H18" s="31">
        <v>32952</v>
      </c>
      <c r="J18" s="31"/>
    </row>
    <row r="19" spans="1:10" ht="30" x14ac:dyDescent="0.25">
      <c r="A19" s="40">
        <v>32509</v>
      </c>
      <c r="B19" s="405">
        <v>1.6500000000000001E-2</v>
      </c>
      <c r="C19" s="15">
        <v>528</v>
      </c>
      <c r="D19" s="15">
        <v>76</v>
      </c>
      <c r="E19" s="520"/>
      <c r="F19" s="15">
        <f>528 + 76</f>
        <v>604</v>
      </c>
      <c r="G19" s="412" t="s">
        <v>950</v>
      </c>
      <c r="H19" s="31" t="s">
        <v>951</v>
      </c>
      <c r="J19" s="31"/>
    </row>
    <row r="20" spans="1:10" x14ac:dyDescent="0.25">
      <c r="A20" s="40">
        <v>32143</v>
      </c>
      <c r="B20" s="380">
        <v>1.4500000000000001E-2</v>
      </c>
      <c r="C20" s="15">
        <v>514</v>
      </c>
      <c r="D20" s="15">
        <v>74</v>
      </c>
      <c r="E20" s="520"/>
      <c r="F20" s="15">
        <f>514 + 74</f>
        <v>588</v>
      </c>
      <c r="G20" t="s">
        <v>952</v>
      </c>
      <c r="H20" s="31">
        <v>32172</v>
      </c>
      <c r="J20" s="31"/>
    </row>
    <row r="21" spans="1:10" x14ac:dyDescent="0.25">
      <c r="A21" s="40">
        <v>31778</v>
      </c>
      <c r="B21" s="380">
        <v>1.4500000000000001E-2</v>
      </c>
      <c r="C21" s="15">
        <v>430</v>
      </c>
      <c r="D21" s="15">
        <v>72</v>
      </c>
      <c r="E21" s="520"/>
      <c r="F21" s="15">
        <f>430 + 72</f>
        <v>502</v>
      </c>
      <c r="G21" t="s">
        <v>953</v>
      </c>
      <c r="H21" s="31">
        <v>31808</v>
      </c>
      <c r="J21" s="31"/>
    </row>
    <row r="22" spans="1:10" ht="30" x14ac:dyDescent="0.25">
      <c r="A22" s="40">
        <v>31413</v>
      </c>
      <c r="B22" s="380">
        <v>1.4500000000000001E-2</v>
      </c>
      <c r="C22" s="15">
        <v>392</v>
      </c>
      <c r="D22" s="15">
        <v>70</v>
      </c>
      <c r="E22" s="520"/>
      <c r="F22" s="15">
        <f>392 + 70</f>
        <v>462</v>
      </c>
      <c r="G22" s="412" t="s">
        <v>954</v>
      </c>
      <c r="H22" s="31" t="s">
        <v>955</v>
      </c>
      <c r="J22" s="31"/>
    </row>
    <row r="23" spans="1:10" x14ac:dyDescent="0.25">
      <c r="A23" s="40">
        <v>31402</v>
      </c>
      <c r="B23" s="390">
        <v>0.01</v>
      </c>
      <c r="C23" s="15">
        <v>376</v>
      </c>
      <c r="D23" s="15">
        <v>68</v>
      </c>
      <c r="E23" s="520"/>
      <c r="F23" s="15">
        <f>376 + 68</f>
        <v>444</v>
      </c>
      <c r="G23" t="s">
        <v>716</v>
      </c>
      <c r="H23" s="31">
        <v>31402</v>
      </c>
      <c r="J23" s="31"/>
    </row>
    <row r="24" spans="1:10" x14ac:dyDescent="0.25">
      <c r="A24" s="40">
        <v>31048</v>
      </c>
      <c r="B24" s="390">
        <v>0.01</v>
      </c>
      <c r="C24" s="15">
        <v>376</v>
      </c>
      <c r="D24" s="15">
        <v>68</v>
      </c>
      <c r="E24" s="520"/>
      <c r="F24" s="15">
        <f>376 + 68</f>
        <v>444</v>
      </c>
      <c r="G24" t="s">
        <v>956</v>
      </c>
      <c r="H24" s="31">
        <v>31197</v>
      </c>
      <c r="J24" s="31"/>
    </row>
    <row r="25" spans="1:10" x14ac:dyDescent="0.25">
      <c r="A25" s="40">
        <v>30682</v>
      </c>
      <c r="B25" s="390">
        <v>0.01</v>
      </c>
      <c r="C25" s="15">
        <v>348</v>
      </c>
      <c r="D25" s="15">
        <v>64</v>
      </c>
      <c r="E25" s="520"/>
      <c r="F25" s="15">
        <f>348 + 64</f>
        <v>412</v>
      </c>
      <c r="G25" t="s">
        <v>957</v>
      </c>
      <c r="H25" s="31">
        <v>31013</v>
      </c>
      <c r="J25" s="31"/>
    </row>
    <row r="26" spans="1:10" x14ac:dyDescent="0.25">
      <c r="A26" s="40">
        <v>30317</v>
      </c>
      <c r="B26" s="390">
        <v>0.01</v>
      </c>
      <c r="C26" s="15">
        <v>174</v>
      </c>
      <c r="D26" s="15">
        <v>60</v>
      </c>
      <c r="E26" s="520"/>
      <c r="F26" s="15">
        <f>174 + 60</f>
        <v>234</v>
      </c>
      <c r="G26" t="s">
        <v>958</v>
      </c>
      <c r="H26" s="31">
        <v>30392</v>
      </c>
      <c r="J26" s="31"/>
    </row>
    <row r="27" spans="1:10" ht="30" x14ac:dyDescent="0.25">
      <c r="A27" s="40">
        <v>29952</v>
      </c>
      <c r="B27" s="390">
        <v>0.01</v>
      </c>
      <c r="C27" s="15">
        <v>161</v>
      </c>
      <c r="D27" s="15">
        <v>56</v>
      </c>
      <c r="E27" s="520"/>
      <c r="F27" s="15">
        <f>161 + 56</f>
        <v>217</v>
      </c>
      <c r="G27" s="412" t="s">
        <v>959</v>
      </c>
      <c r="H27" s="31" t="s">
        <v>960</v>
      </c>
      <c r="J27" s="31"/>
    </row>
    <row r="28" spans="1:10" x14ac:dyDescent="0.25">
      <c r="A28" s="40">
        <v>29587</v>
      </c>
      <c r="B28" s="380">
        <v>8.9999999999999993E-3</v>
      </c>
      <c r="C28" s="15">
        <v>123</v>
      </c>
      <c r="D28" s="15">
        <v>68</v>
      </c>
      <c r="E28" s="520"/>
      <c r="F28" s="15">
        <f>123 + 68</f>
        <v>191</v>
      </c>
      <c r="G28" t="s">
        <v>961</v>
      </c>
      <c r="H28" s="31">
        <v>29719</v>
      </c>
    </row>
    <row r="29" spans="1:10" x14ac:dyDescent="0.25">
      <c r="A29" s="40">
        <v>29221</v>
      </c>
      <c r="B29" s="380">
        <v>8.9999999999999993E-3</v>
      </c>
      <c r="C29" s="15">
        <v>100</v>
      </c>
      <c r="D29" s="15">
        <v>68</v>
      </c>
      <c r="E29" s="520"/>
      <c r="F29" s="15">
        <f>100+ 68</f>
        <v>168</v>
      </c>
      <c r="G29" t="s">
        <v>962</v>
      </c>
      <c r="H29" s="67" t="s">
        <v>963</v>
      </c>
    </row>
    <row r="30" spans="1:10" x14ac:dyDescent="0.25">
      <c r="A30" s="40">
        <v>28856</v>
      </c>
      <c r="B30" s="380">
        <v>8.9999999999999993E-3</v>
      </c>
      <c r="C30" s="15">
        <v>80</v>
      </c>
      <c r="D30" s="15">
        <v>77</v>
      </c>
      <c r="E30" s="520"/>
      <c r="F30" s="15">
        <f>80 + 77</f>
        <v>157</v>
      </c>
      <c r="G30" t="s">
        <v>964</v>
      </c>
      <c r="H30" s="31">
        <v>29002</v>
      </c>
    </row>
    <row r="31" spans="1:10" ht="30" x14ac:dyDescent="0.25">
      <c r="A31" s="40">
        <v>27395</v>
      </c>
      <c r="B31" s="380">
        <v>8.9999999999999993E-3</v>
      </c>
      <c r="C31" s="15">
        <v>73</v>
      </c>
      <c r="D31" s="15">
        <v>77</v>
      </c>
      <c r="E31" s="520"/>
      <c r="F31" s="15">
        <f>73 + 77</f>
        <v>150</v>
      </c>
      <c r="G31" s="412" t="s">
        <v>965</v>
      </c>
      <c r="H31" s="31">
        <v>27412</v>
      </c>
      <c r="I31" s="412" t="s">
        <v>966</v>
      </c>
    </row>
    <row r="32" spans="1:10" x14ac:dyDescent="0.25">
      <c r="B32" s="380"/>
      <c r="H32"/>
    </row>
    <row r="33" spans="2:8" x14ac:dyDescent="0.25">
      <c r="B33" s="606" t="s">
        <v>117</v>
      </c>
    </row>
    <row r="34" spans="2:8" x14ac:dyDescent="0.25">
      <c r="B34" s="12" t="s">
        <v>1734</v>
      </c>
    </row>
    <row r="35" spans="2:8" x14ac:dyDescent="0.25">
      <c r="B35" s="410" t="s">
        <v>1735</v>
      </c>
      <c r="C35" s="331"/>
      <c r="D35" s="331"/>
      <c r="E35" s="331"/>
      <c r="F35" s="331"/>
      <c r="G35" s="27"/>
    </row>
    <row r="36" spans="2:8" x14ac:dyDescent="0.25">
      <c r="B36" s="410" t="s">
        <v>1736</v>
      </c>
      <c r="C36" s="331"/>
      <c r="D36" s="331"/>
      <c r="E36" s="331"/>
      <c r="F36" s="331"/>
      <c r="G36" s="27"/>
      <c r="H36" s="331"/>
    </row>
    <row r="37" spans="2:8" x14ac:dyDescent="0.25">
      <c r="B37" s="331"/>
      <c r="C37" s="331"/>
      <c r="D37" s="331"/>
      <c r="E37" s="331"/>
      <c r="F37" s="331"/>
      <c r="G37" s="27"/>
      <c r="H37" s="331"/>
    </row>
    <row r="38" spans="2:8" x14ac:dyDescent="0.25">
      <c r="B38" s="331"/>
      <c r="C38" s="331"/>
      <c r="D38" s="331"/>
      <c r="E38" s="331"/>
      <c r="F38" s="331"/>
      <c r="G38" s="27"/>
    </row>
  </sheetData>
  <mergeCells count="5">
    <mergeCell ref="A2:A3"/>
    <mergeCell ref="C2:F2"/>
    <mergeCell ref="G2:G3"/>
    <mergeCell ref="H2:H3"/>
    <mergeCell ref="I2:I3"/>
  </mergeCells>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6"/>
  <sheetViews>
    <sheetView workbookViewId="0">
      <pane xSplit="1" ySplit="3" topLeftCell="B4" activePane="bottomRight" state="frozen"/>
      <selection pane="topRight" activeCell="B1" sqref="B1"/>
      <selection pane="bottomLeft" activeCell="A4" sqref="A4"/>
      <selection pane="bottomRight" sqref="A1:XFD1"/>
    </sheetView>
  </sheetViews>
  <sheetFormatPr baseColWidth="10" defaultRowHeight="15" x14ac:dyDescent="0.25"/>
  <cols>
    <col min="2" max="2" width="12.42578125" customWidth="1"/>
    <col min="3" max="3" width="37.7109375" customWidth="1"/>
    <col min="4" max="4" width="41.42578125" customWidth="1"/>
    <col min="5" max="5" width="14.7109375" style="10" customWidth="1"/>
    <col min="6" max="6" width="108.85546875" customWidth="1"/>
  </cols>
  <sheetData>
    <row r="1" spans="1:6" ht="15" hidden="1" customHeight="1" x14ac:dyDescent="0.25">
      <c r="A1" t="s">
        <v>419</v>
      </c>
      <c r="B1" s="10" t="s">
        <v>967</v>
      </c>
      <c r="C1" s="10" t="s">
        <v>968</v>
      </c>
      <c r="E1"/>
    </row>
    <row r="2" spans="1:6" ht="30" customHeight="1" x14ac:dyDescent="0.25">
      <c r="A2" s="809" t="s">
        <v>1946</v>
      </c>
      <c r="B2" s="809" t="s">
        <v>969</v>
      </c>
      <c r="C2" s="392" t="s">
        <v>970</v>
      </c>
      <c r="D2" s="858" t="s">
        <v>126</v>
      </c>
      <c r="E2" s="809" t="s">
        <v>134</v>
      </c>
      <c r="F2" s="858" t="s">
        <v>12</v>
      </c>
    </row>
    <row r="3" spans="1:6" x14ac:dyDescent="0.25">
      <c r="A3" s="811"/>
      <c r="B3" s="811"/>
      <c r="C3" s="394" t="s">
        <v>393</v>
      </c>
      <c r="D3" s="859"/>
      <c r="E3" s="811"/>
      <c r="F3" s="859"/>
    </row>
    <row r="4" spans="1:6" x14ac:dyDescent="0.25">
      <c r="A4" s="40">
        <v>41139</v>
      </c>
      <c r="B4" s="28">
        <v>2.8999999999999998E-3</v>
      </c>
      <c r="C4" s="405">
        <v>2.5000000000000001E-3</v>
      </c>
      <c r="D4" s="12" t="s">
        <v>1606</v>
      </c>
      <c r="E4" s="13">
        <v>41138</v>
      </c>
    </row>
    <row r="5" spans="1:6" x14ac:dyDescent="0.25">
      <c r="A5" s="40">
        <v>39448</v>
      </c>
      <c r="B5" s="380">
        <v>2.8999999999999998E-3</v>
      </c>
      <c r="C5" s="405">
        <v>1.5E-3</v>
      </c>
      <c r="D5" s="514" t="s">
        <v>1607</v>
      </c>
      <c r="E5" s="13">
        <v>39082</v>
      </c>
      <c r="F5" t="s">
        <v>1645</v>
      </c>
    </row>
    <row r="6" spans="1:6" x14ac:dyDescent="0.25">
      <c r="A6" s="40">
        <v>38567</v>
      </c>
      <c r="B6" s="380">
        <v>2.3999999999999998E-3</v>
      </c>
      <c r="C6" s="405">
        <v>1.5E-3</v>
      </c>
      <c r="D6" s="514" t="s">
        <v>1784</v>
      </c>
      <c r="E6" s="13">
        <v>38567</v>
      </c>
    </row>
    <row r="7" spans="1:6" x14ac:dyDescent="0.25">
      <c r="A7" s="40">
        <v>37987</v>
      </c>
      <c r="B7" s="380">
        <v>2.3999999999999998E-3</v>
      </c>
      <c r="C7" s="380">
        <v>1.5E-3</v>
      </c>
      <c r="D7" s="514" t="s">
        <v>971</v>
      </c>
      <c r="E7" s="13">
        <v>37986</v>
      </c>
    </row>
    <row r="8" spans="1:6" x14ac:dyDescent="0.25">
      <c r="A8" s="40">
        <v>36526</v>
      </c>
      <c r="B8" s="380">
        <v>2.8999999999999998E-3</v>
      </c>
      <c r="C8" s="380">
        <v>1.5E-3</v>
      </c>
      <c r="D8" s="530" t="s">
        <v>972</v>
      </c>
      <c r="E8" s="13">
        <v>36525</v>
      </c>
    </row>
    <row r="9" spans="1:6" x14ac:dyDescent="0.25">
      <c r="A9" s="40">
        <v>33604</v>
      </c>
      <c r="B9" s="497"/>
      <c r="C9" s="380">
        <v>1.5E-3</v>
      </c>
      <c r="D9" s="514" t="s">
        <v>1608</v>
      </c>
      <c r="E9" s="13">
        <v>33607</v>
      </c>
    </row>
    <row r="10" spans="1:6" x14ac:dyDescent="0.25">
      <c r="D10" s="10"/>
    </row>
    <row r="11" spans="1:6" x14ac:dyDescent="0.25">
      <c r="B11" s="8" t="s">
        <v>135</v>
      </c>
      <c r="C11" s="416"/>
    </row>
    <row r="12" spans="1:6" x14ac:dyDescent="0.25">
      <c r="B12" t="s">
        <v>1609</v>
      </c>
      <c r="C12" s="416"/>
    </row>
    <row r="13" spans="1:6" x14ac:dyDescent="0.25">
      <c r="C13" s="416"/>
    </row>
    <row r="14" spans="1:6" x14ac:dyDescent="0.25">
      <c r="B14" s="607" t="s">
        <v>136</v>
      </c>
      <c r="C14" s="27"/>
      <c r="D14" s="27"/>
    </row>
    <row r="15" spans="1:6" x14ac:dyDescent="0.25">
      <c r="B15" t="s">
        <v>1610</v>
      </c>
    </row>
    <row r="16" spans="1:6" x14ac:dyDescent="0.25">
      <c r="B16" t="s">
        <v>1611</v>
      </c>
    </row>
  </sheetData>
  <mergeCells count="5">
    <mergeCell ref="A2:A3"/>
    <mergeCell ref="B2:B3"/>
    <mergeCell ref="D2:D3"/>
    <mergeCell ref="E2:E3"/>
    <mergeCell ref="F2:F3"/>
  </mergeCells>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8"/>
  <sheetViews>
    <sheetView workbookViewId="0">
      <pane xSplit="1" ySplit="3" topLeftCell="B4" activePane="bottomRight" state="frozen"/>
      <selection pane="topRight" activeCell="B1" sqref="B1"/>
      <selection pane="bottomLeft" activeCell="A4" sqref="A4"/>
      <selection pane="bottomRight" activeCell="G40" sqref="G40"/>
    </sheetView>
  </sheetViews>
  <sheetFormatPr baseColWidth="10" defaultRowHeight="15" x14ac:dyDescent="0.25"/>
  <cols>
    <col min="1" max="1" width="13" customWidth="1"/>
    <col min="2" max="2" width="13.85546875" customWidth="1"/>
    <col min="3" max="3" width="11.42578125" style="10"/>
    <col min="4" max="4" width="14.28515625" customWidth="1"/>
    <col min="5" max="5" width="13.28515625" customWidth="1"/>
    <col min="6" max="6" width="28.7109375" customWidth="1"/>
    <col min="7" max="7" width="12.42578125" customWidth="1"/>
  </cols>
  <sheetData>
    <row r="1" spans="1:14" ht="18.75" hidden="1" customHeight="1" x14ac:dyDescent="0.25">
      <c r="A1" t="s">
        <v>419</v>
      </c>
      <c r="B1" t="s">
        <v>973</v>
      </c>
      <c r="C1" t="s">
        <v>974</v>
      </c>
      <c r="D1" t="s">
        <v>975</v>
      </c>
      <c r="E1" t="s">
        <v>976</v>
      </c>
    </row>
    <row r="2" spans="1:14" ht="45" customHeight="1" x14ac:dyDescent="0.25">
      <c r="A2" s="809" t="s">
        <v>1946</v>
      </c>
      <c r="B2" s="783" t="s">
        <v>977</v>
      </c>
      <c r="C2" s="391" t="s">
        <v>393</v>
      </c>
      <c r="D2" s="391" t="s">
        <v>978</v>
      </c>
      <c r="E2" s="391" t="s">
        <v>979</v>
      </c>
      <c r="F2" s="788" t="s">
        <v>126</v>
      </c>
      <c r="G2" s="783" t="s">
        <v>134</v>
      </c>
      <c r="H2" s="788" t="s">
        <v>12</v>
      </c>
    </row>
    <row r="3" spans="1:14" x14ac:dyDescent="0.25">
      <c r="A3" s="811"/>
      <c r="B3" s="783"/>
      <c r="C3" s="391"/>
      <c r="D3" s="391"/>
      <c r="E3" s="391"/>
      <c r="F3" s="788"/>
      <c r="G3" s="783"/>
      <c r="H3" s="788"/>
    </row>
    <row r="4" spans="1:14" x14ac:dyDescent="0.25">
      <c r="A4" s="40">
        <v>41640</v>
      </c>
      <c r="B4" s="28">
        <v>5.2499999999999998E-2</v>
      </c>
      <c r="C4" s="543"/>
      <c r="D4" s="543"/>
      <c r="E4" s="543"/>
      <c r="F4" s="117" t="s">
        <v>840</v>
      </c>
      <c r="G4" s="120">
        <v>41639</v>
      </c>
      <c r="H4" s="38"/>
    </row>
    <row r="5" spans="1:14" x14ac:dyDescent="0.25">
      <c r="A5" s="40">
        <v>35796</v>
      </c>
      <c r="B5" s="28">
        <v>5.3999999999999999E-2</v>
      </c>
      <c r="C5" s="602"/>
      <c r="D5" s="602"/>
      <c r="E5" s="602"/>
      <c r="F5" t="s">
        <v>980</v>
      </c>
      <c r="G5" s="18">
        <v>35787</v>
      </c>
    </row>
    <row r="6" spans="1:14" x14ac:dyDescent="0.25">
      <c r="A6" s="40">
        <v>33270</v>
      </c>
      <c r="B6" s="28">
        <v>4.9000000000000002E-2</v>
      </c>
      <c r="C6" s="28">
        <v>5.0000000000000001E-3</v>
      </c>
      <c r="D6" s="523"/>
      <c r="E6" s="523"/>
      <c r="F6" t="s">
        <v>142</v>
      </c>
      <c r="G6" s="18">
        <v>33262</v>
      </c>
      <c r="M6" s="67"/>
      <c r="N6" s="67"/>
    </row>
    <row r="7" spans="1:14" x14ac:dyDescent="0.25">
      <c r="A7" s="40">
        <v>32874</v>
      </c>
      <c r="B7" s="28">
        <v>4.9000000000000002E-2</v>
      </c>
      <c r="C7" s="28">
        <v>2.1000000000000001E-2</v>
      </c>
      <c r="D7" s="602"/>
      <c r="E7" s="602"/>
      <c r="F7" t="s">
        <v>981</v>
      </c>
      <c r="G7" s="18">
        <v>32964</v>
      </c>
    </row>
    <row r="8" spans="1:14" x14ac:dyDescent="0.25">
      <c r="A8" s="40">
        <v>32509</v>
      </c>
      <c r="B8" s="28">
        <v>3.5000000000000003E-2</v>
      </c>
      <c r="C8" s="28">
        <v>4.4999999999999998E-2</v>
      </c>
      <c r="D8" s="602"/>
      <c r="E8" s="602"/>
      <c r="F8" t="s">
        <v>982</v>
      </c>
      <c r="G8" s="18">
        <v>32537</v>
      </c>
    </row>
    <row r="9" spans="1:14" x14ac:dyDescent="0.25">
      <c r="A9" s="40">
        <v>30317</v>
      </c>
      <c r="B9" s="602"/>
      <c r="C9" s="28">
        <v>0.09</v>
      </c>
      <c r="D9" s="523"/>
      <c r="E9" s="523"/>
      <c r="F9" t="s">
        <v>983</v>
      </c>
      <c r="G9" s="18">
        <v>30314</v>
      </c>
    </row>
    <row r="10" spans="1:14" x14ac:dyDescent="0.25">
      <c r="A10" s="40">
        <v>30042</v>
      </c>
      <c r="B10" s="602"/>
      <c r="C10" s="523"/>
      <c r="D10" s="28">
        <v>5.5E-2</v>
      </c>
      <c r="E10" s="28">
        <v>0.09</v>
      </c>
      <c r="F10" t="s">
        <v>984</v>
      </c>
      <c r="G10" s="18">
        <v>30041</v>
      </c>
    </row>
    <row r="11" spans="1:14" x14ac:dyDescent="0.25">
      <c r="A11" s="40">
        <v>27120</v>
      </c>
      <c r="B11" s="601"/>
      <c r="C11" s="655"/>
      <c r="D11" s="380">
        <v>3.2500000000000001E-2</v>
      </c>
      <c r="E11" s="380">
        <v>0.09</v>
      </c>
      <c r="F11" t="s">
        <v>985</v>
      </c>
      <c r="G11" s="18">
        <v>27142</v>
      </c>
    </row>
    <row r="12" spans="1:14" x14ac:dyDescent="0.25">
      <c r="A12" s="333"/>
    </row>
    <row r="13" spans="1:14" x14ac:dyDescent="0.25">
      <c r="A13" s="333"/>
      <c r="B13" s="8" t="s">
        <v>117</v>
      </c>
    </row>
    <row r="14" spans="1:14" x14ac:dyDescent="0.25">
      <c r="B14" t="s">
        <v>1737</v>
      </c>
      <c r="E14" s="133"/>
      <c r="F14" s="113"/>
    </row>
    <row r="15" spans="1:14" x14ac:dyDescent="0.25">
      <c r="B15" t="s">
        <v>1660</v>
      </c>
    </row>
    <row r="16" spans="1:14" x14ac:dyDescent="0.25">
      <c r="B16" s="27" t="s">
        <v>1738</v>
      </c>
      <c r="C16" s="331"/>
      <c r="D16" s="27"/>
      <c r="E16" s="27"/>
      <c r="F16" s="27"/>
      <c r="G16" s="27"/>
      <c r="H16" s="27"/>
    </row>
    <row r="18" spans="2:2" x14ac:dyDescent="0.25">
      <c r="B18" s="27"/>
    </row>
  </sheetData>
  <mergeCells count="5">
    <mergeCell ref="A2:A3"/>
    <mergeCell ref="B2:B3"/>
    <mergeCell ref="F2:F3"/>
    <mergeCell ref="G2:G3"/>
    <mergeCell ref="H2:H3"/>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5"/>
  <sheetViews>
    <sheetView workbookViewId="0">
      <pane xSplit="1" ySplit="3" topLeftCell="B4" activePane="bottomRight" state="frozen"/>
      <selection pane="topRight" activeCell="B1" sqref="B1"/>
      <selection pane="bottomLeft" activeCell="A3" sqref="A3"/>
      <selection pane="bottomRight" activeCell="B6" sqref="B6"/>
    </sheetView>
  </sheetViews>
  <sheetFormatPr baseColWidth="10" defaultColWidth="18.7109375" defaultRowHeight="15" x14ac:dyDescent="0.25"/>
  <cols>
    <col min="1" max="1" width="11" style="70" customWidth="1"/>
    <col min="2" max="2" width="14" style="70" customWidth="1"/>
    <col min="3" max="3" width="16.140625" style="70" customWidth="1"/>
    <col min="4" max="4" width="14.42578125" style="70" customWidth="1"/>
    <col min="5" max="5" width="12.28515625" style="70" customWidth="1"/>
    <col min="6" max="6" width="16.140625" style="70" customWidth="1"/>
    <col min="7" max="7" width="13.140625" style="70" customWidth="1"/>
    <col min="8" max="8" width="13" style="70" customWidth="1"/>
    <col min="9" max="9" width="16.140625" style="70" customWidth="1"/>
    <col min="10" max="10" width="49.28515625" style="70" customWidth="1"/>
    <col min="11" max="11" width="14.85546875" style="70" customWidth="1"/>
    <col min="12" max="12" width="76.5703125" style="70" customWidth="1"/>
    <col min="13" max="16384" width="18.7109375" style="70"/>
  </cols>
  <sheetData>
    <row r="1" spans="1:12" ht="14.25" hidden="1" customHeight="1" x14ac:dyDescent="0.25">
      <c r="A1" s="70" t="s">
        <v>419</v>
      </c>
      <c r="B1" s="447" t="s">
        <v>424</v>
      </c>
      <c r="C1" s="447" t="s">
        <v>425</v>
      </c>
      <c r="D1" s="447" t="s">
        <v>426</v>
      </c>
      <c r="E1" s="447" t="s">
        <v>427</v>
      </c>
      <c r="F1" s="447" t="s">
        <v>428</v>
      </c>
      <c r="G1" s="447" t="s">
        <v>429</v>
      </c>
      <c r="H1" s="447" t="s">
        <v>462</v>
      </c>
      <c r="I1" s="447" t="s">
        <v>430</v>
      </c>
    </row>
    <row r="2" spans="1:12" x14ac:dyDescent="0.25">
      <c r="A2" s="780" t="s">
        <v>1946</v>
      </c>
      <c r="B2" s="785" t="s">
        <v>56</v>
      </c>
      <c r="C2" s="785"/>
      <c r="D2" s="785"/>
      <c r="E2" s="785" t="s">
        <v>57</v>
      </c>
      <c r="F2" s="785"/>
      <c r="G2" s="785"/>
      <c r="H2" s="785" t="s">
        <v>59</v>
      </c>
      <c r="I2" s="785"/>
      <c r="J2" s="784" t="s">
        <v>126</v>
      </c>
      <c r="K2" s="783" t="s">
        <v>134</v>
      </c>
      <c r="L2" s="788" t="s">
        <v>12</v>
      </c>
    </row>
    <row r="3" spans="1:12" ht="30" x14ac:dyDescent="0.25">
      <c r="A3" s="780"/>
      <c r="B3" s="72" t="s">
        <v>1212</v>
      </c>
      <c r="C3" s="66" t="s">
        <v>1213</v>
      </c>
      <c r="D3" s="66" t="s">
        <v>1214</v>
      </c>
      <c r="E3" s="452" t="s">
        <v>1212</v>
      </c>
      <c r="F3" s="453" t="s">
        <v>1213</v>
      </c>
      <c r="G3" s="453" t="s">
        <v>1214</v>
      </c>
      <c r="H3" s="452" t="s">
        <v>1212</v>
      </c>
      <c r="I3" s="453" t="s">
        <v>1213</v>
      </c>
      <c r="J3" s="784"/>
      <c r="K3" s="783"/>
      <c r="L3" s="788"/>
    </row>
    <row r="4" spans="1:12" x14ac:dyDescent="0.25">
      <c r="A4" s="68">
        <v>40909</v>
      </c>
      <c r="B4" s="77">
        <v>6.6000000000000003E-2</v>
      </c>
      <c r="C4" s="74">
        <v>4.2000000000000003E-2</v>
      </c>
      <c r="D4" s="11">
        <v>3.7999999999999999E-2</v>
      </c>
      <c r="E4" s="77">
        <v>7.4999999999999997E-2</v>
      </c>
      <c r="F4" s="74">
        <v>4.2000000000000003E-2</v>
      </c>
      <c r="G4" s="11">
        <v>3.7999999999999999E-2</v>
      </c>
      <c r="H4" s="74">
        <v>6.2E-2</v>
      </c>
      <c r="I4" s="74">
        <v>3.7999999999999999E-2</v>
      </c>
      <c r="J4" s="75" t="s">
        <v>1204</v>
      </c>
      <c r="K4" s="96">
        <v>40899</v>
      </c>
    </row>
    <row r="5" spans="1:12" x14ac:dyDescent="0.25">
      <c r="A5" s="68">
        <v>40544</v>
      </c>
      <c r="B5" s="77">
        <v>6.6000000000000003E-2</v>
      </c>
      <c r="C5" s="74">
        <v>4.2000000000000003E-2</v>
      </c>
      <c r="D5" s="11">
        <v>3.7999999999999999E-2</v>
      </c>
      <c r="E5" s="77">
        <v>7.4999999999999997E-2</v>
      </c>
      <c r="F5" s="74">
        <v>4.2000000000000003E-2</v>
      </c>
      <c r="G5" s="11">
        <v>3.7999999999999999E-2</v>
      </c>
      <c r="H5" s="74">
        <v>6.2E-2</v>
      </c>
      <c r="I5" s="74">
        <v>3.7999999999999999E-2</v>
      </c>
      <c r="J5" s="75" t="s">
        <v>1205</v>
      </c>
      <c r="K5" s="96">
        <v>40533</v>
      </c>
    </row>
    <row r="6" spans="1:12" x14ac:dyDescent="0.25">
      <c r="A6" s="80">
        <v>39448</v>
      </c>
      <c r="B6" s="77">
        <v>6.6000000000000003E-2</v>
      </c>
      <c r="C6" s="74">
        <v>4.2000000000000003E-2</v>
      </c>
      <c r="D6" s="11">
        <v>3.7999999999999999E-2</v>
      </c>
      <c r="E6" s="77">
        <v>7.4999999999999997E-2</v>
      </c>
      <c r="F6" s="74">
        <v>4.2000000000000003E-2</v>
      </c>
      <c r="G6" s="11">
        <v>3.7999999999999999E-2</v>
      </c>
      <c r="H6" s="74">
        <v>6.2E-2</v>
      </c>
      <c r="I6" s="74">
        <v>3.7999999999999999E-2</v>
      </c>
      <c r="J6" s="75" t="s">
        <v>1192</v>
      </c>
      <c r="K6" s="96">
        <v>39437</v>
      </c>
      <c r="L6" s="75" t="s">
        <v>1190</v>
      </c>
    </row>
    <row r="7" spans="1:12" x14ac:dyDescent="0.25">
      <c r="A7" s="80">
        <v>38353</v>
      </c>
      <c r="B7" s="77">
        <v>6.6000000000000003E-2</v>
      </c>
      <c r="C7" s="74">
        <v>4.2000000000000003E-2</v>
      </c>
      <c r="D7" s="11">
        <v>3.7999999999999999E-2</v>
      </c>
      <c r="E7" s="74">
        <v>6.6000000000000003E-2</v>
      </c>
      <c r="F7" s="74">
        <v>4.2000000000000003E-2</v>
      </c>
      <c r="G7" s="661"/>
      <c r="H7" s="74">
        <v>6.2E-2</v>
      </c>
      <c r="I7" s="74">
        <v>3.7999999999999999E-2</v>
      </c>
      <c r="J7" s="70" t="s">
        <v>1191</v>
      </c>
      <c r="K7" s="96">
        <v>38216</v>
      </c>
    </row>
    <row r="8" spans="1:12" x14ac:dyDescent="0.25">
      <c r="A8" s="80">
        <v>35796</v>
      </c>
      <c r="B8" s="77">
        <v>6.2E-2</v>
      </c>
      <c r="C8" s="11">
        <v>3.7999999999999999E-2</v>
      </c>
      <c r="D8" s="74">
        <v>3.7999999999999999E-2</v>
      </c>
      <c r="E8" s="74">
        <v>6.2E-2</v>
      </c>
      <c r="F8" s="74">
        <v>3.7999999999999999E-2</v>
      </c>
      <c r="G8" s="661"/>
      <c r="H8" s="74">
        <v>6.2E-2</v>
      </c>
      <c r="I8" s="74">
        <v>3.7999999999999999E-2</v>
      </c>
      <c r="J8" s="36" t="s">
        <v>1210</v>
      </c>
      <c r="K8" s="96">
        <v>35787</v>
      </c>
      <c r="L8" s="70" t="s">
        <v>58</v>
      </c>
    </row>
    <row r="9" spans="1:12" x14ac:dyDescent="0.25">
      <c r="A9" s="80">
        <v>35431</v>
      </c>
      <c r="B9" s="77">
        <v>3.4000000000000002E-2</v>
      </c>
      <c r="C9" s="74">
        <v>4.2000000000000003E-2</v>
      </c>
      <c r="D9" s="11">
        <v>0.01</v>
      </c>
      <c r="E9" s="77">
        <v>3.4000000000000002E-2</v>
      </c>
      <c r="F9" s="74">
        <v>4.2000000000000003E-2</v>
      </c>
      <c r="G9" s="661"/>
      <c r="H9" s="77">
        <v>3.4000000000000002E-2</v>
      </c>
      <c r="I9" s="74">
        <v>3.7999999999999999E-2</v>
      </c>
      <c r="J9" s="36" t="s">
        <v>1211</v>
      </c>
      <c r="K9" s="96">
        <v>35428</v>
      </c>
    </row>
    <row r="10" spans="1:12" x14ac:dyDescent="0.25">
      <c r="A10" s="82">
        <v>34151</v>
      </c>
      <c r="B10" s="74">
        <v>2.4E-2</v>
      </c>
      <c r="C10" s="661"/>
      <c r="D10" s="661"/>
      <c r="E10" s="663"/>
      <c r="F10" s="663"/>
      <c r="G10" s="663"/>
      <c r="H10" s="663"/>
      <c r="I10" s="663"/>
      <c r="J10" s="83" t="s">
        <v>1207</v>
      </c>
      <c r="K10" s="96">
        <v>34143</v>
      </c>
    </row>
    <row r="11" spans="1:12" x14ac:dyDescent="0.25">
      <c r="A11" s="82">
        <v>33270</v>
      </c>
      <c r="B11" s="74">
        <v>1.0999999999999999E-2</v>
      </c>
      <c r="C11" s="663"/>
      <c r="D11" s="663"/>
      <c r="E11" s="663"/>
      <c r="F11" s="663"/>
      <c r="G11" s="663"/>
      <c r="H11" s="663"/>
      <c r="I11" s="663"/>
      <c r="J11" s="83" t="s">
        <v>1208</v>
      </c>
      <c r="K11" s="96">
        <v>33237</v>
      </c>
    </row>
    <row r="12" spans="1:12" x14ac:dyDescent="0.25">
      <c r="A12" s="88"/>
      <c r="B12" s="73"/>
      <c r="C12" s="73"/>
      <c r="D12" s="73"/>
      <c r="E12" s="73"/>
      <c r="F12" s="73"/>
      <c r="G12" s="73"/>
      <c r="H12" s="73"/>
      <c r="I12" s="73"/>
      <c r="J12" s="76"/>
    </row>
    <row r="13" spans="1:12" x14ac:dyDescent="0.25">
      <c r="A13" s="84"/>
      <c r="B13" s="446" t="s">
        <v>1186</v>
      </c>
      <c r="E13" s="73"/>
      <c r="F13" s="73"/>
      <c r="G13" s="73"/>
      <c r="H13" s="73"/>
      <c r="I13" s="73"/>
      <c r="J13" s="76"/>
    </row>
    <row r="14" spans="1:12" x14ac:dyDescent="0.25">
      <c r="A14" s="84"/>
      <c r="B14" s="70" t="s">
        <v>1206</v>
      </c>
      <c r="E14" s="79"/>
      <c r="F14" s="79"/>
      <c r="G14" s="79"/>
      <c r="H14" s="79"/>
      <c r="I14" s="79"/>
      <c r="J14" s="75"/>
    </row>
    <row r="15" spans="1:12" x14ac:dyDescent="0.25">
      <c r="A15" s="85"/>
      <c r="E15" s="73"/>
      <c r="F15" s="73"/>
      <c r="G15" s="73"/>
      <c r="H15" s="73"/>
      <c r="I15" s="73"/>
    </row>
    <row r="16" spans="1:12" x14ac:dyDescent="0.25">
      <c r="A16" s="85"/>
      <c r="E16" s="73"/>
      <c r="F16" s="73"/>
      <c r="G16" s="73"/>
      <c r="H16" s="73"/>
      <c r="I16" s="73"/>
      <c r="J16" s="76"/>
    </row>
    <row r="17" spans="1:10" x14ac:dyDescent="0.25">
      <c r="A17" s="85"/>
      <c r="E17" s="73"/>
      <c r="F17" s="73"/>
      <c r="G17" s="73"/>
      <c r="H17" s="73"/>
      <c r="I17" s="73"/>
      <c r="J17" s="76"/>
    </row>
    <row r="18" spans="1:10" x14ac:dyDescent="0.25">
      <c r="A18" s="85"/>
      <c r="E18" s="73"/>
      <c r="F18" s="73"/>
      <c r="G18" s="73"/>
      <c r="H18" s="73"/>
      <c r="I18" s="73"/>
    </row>
    <row r="19" spans="1:10" x14ac:dyDescent="0.25">
      <c r="A19" s="85"/>
      <c r="E19" s="73"/>
      <c r="F19" s="73"/>
      <c r="G19" s="73"/>
      <c r="H19" s="73"/>
      <c r="I19" s="73"/>
      <c r="J19" s="76"/>
    </row>
    <row r="20" spans="1:10" x14ac:dyDescent="0.25">
      <c r="A20" s="84"/>
      <c r="E20" s="78"/>
      <c r="F20" s="78"/>
      <c r="G20" s="78"/>
      <c r="H20" s="78"/>
      <c r="I20" s="78"/>
      <c r="J20" s="76"/>
    </row>
    <row r="21" spans="1:10" x14ac:dyDescent="0.25">
      <c r="A21" s="85"/>
      <c r="B21" s="73"/>
      <c r="C21" s="73"/>
      <c r="D21" s="73"/>
      <c r="E21" s="73"/>
      <c r="F21" s="73"/>
      <c r="G21" s="73"/>
      <c r="H21" s="73"/>
      <c r="I21" s="73"/>
    </row>
    <row r="22" spans="1:10" x14ac:dyDescent="0.25">
      <c r="A22" s="85"/>
      <c r="B22" s="296"/>
      <c r="C22" s="298"/>
      <c r="D22" s="297"/>
      <c r="E22" s="297"/>
      <c r="F22" s="296"/>
      <c r="G22" s="73"/>
      <c r="H22" s="73"/>
      <c r="I22" s="73"/>
    </row>
    <row r="23" spans="1:10" x14ac:dyDescent="0.25">
      <c r="A23" s="85"/>
      <c r="B23" s="296"/>
      <c r="C23" s="298"/>
      <c r="D23" s="297"/>
      <c r="E23" s="297"/>
      <c r="F23" s="296"/>
      <c r="G23" s="73"/>
      <c r="H23" s="73"/>
      <c r="I23" s="73"/>
    </row>
    <row r="24" spans="1:10" x14ac:dyDescent="0.25">
      <c r="A24" s="85"/>
      <c r="B24" s="296"/>
      <c r="C24" s="297"/>
      <c r="D24" s="297"/>
      <c r="E24" s="297"/>
      <c r="F24" s="296"/>
      <c r="G24" s="73"/>
      <c r="H24" s="73"/>
      <c r="I24" s="73"/>
    </row>
    <row r="25" spans="1:10" x14ac:dyDescent="0.25">
      <c r="A25" s="85"/>
      <c r="B25" s="296"/>
      <c r="C25" s="297"/>
      <c r="D25" s="297"/>
      <c r="E25" s="297"/>
      <c r="F25" s="296"/>
      <c r="G25" s="73"/>
      <c r="H25" s="73"/>
      <c r="I25" s="73"/>
    </row>
    <row r="26" spans="1:10" x14ac:dyDescent="0.25">
      <c r="A26" s="86"/>
    </row>
    <row r="27" spans="1:10" x14ac:dyDescent="0.25">
      <c r="A27" s="85"/>
      <c r="B27" s="73"/>
      <c r="C27" s="73"/>
      <c r="D27" s="73"/>
      <c r="E27" s="73"/>
      <c r="F27" s="73"/>
      <c r="G27" s="73"/>
      <c r="H27" s="73"/>
      <c r="I27" s="73"/>
    </row>
    <row r="28" spans="1:10" x14ac:dyDescent="0.25">
      <c r="A28" s="86"/>
      <c r="B28" s="73"/>
      <c r="C28" s="73"/>
      <c r="D28" s="73"/>
      <c r="E28" s="73"/>
      <c r="F28" s="73"/>
      <c r="G28" s="73"/>
      <c r="H28" s="73"/>
      <c r="I28" s="73"/>
    </row>
    <row r="29" spans="1:10" x14ac:dyDescent="0.25">
      <c r="A29" s="86"/>
      <c r="B29" s="73"/>
      <c r="C29" s="73"/>
      <c r="D29" s="73"/>
      <c r="E29" s="73"/>
      <c r="F29" s="73"/>
      <c r="G29" s="73"/>
      <c r="H29" s="73"/>
      <c r="I29" s="73"/>
    </row>
    <row r="30" spans="1:10" x14ac:dyDescent="0.25">
      <c r="A30" s="86"/>
      <c r="B30" s="73"/>
      <c r="C30" s="73"/>
      <c r="D30" s="73"/>
      <c r="E30" s="73"/>
      <c r="F30" s="73"/>
      <c r="G30" s="73"/>
      <c r="H30" s="73"/>
      <c r="I30" s="73"/>
    </row>
    <row r="31" spans="1:10" x14ac:dyDescent="0.25">
      <c r="A31" s="86"/>
      <c r="B31" s="73"/>
      <c r="C31" s="73"/>
      <c r="D31" s="73"/>
      <c r="E31" s="73"/>
      <c r="F31" s="73"/>
      <c r="G31" s="73"/>
      <c r="H31" s="73"/>
      <c r="I31" s="73"/>
    </row>
    <row r="32" spans="1:10" x14ac:dyDescent="0.25">
      <c r="A32" s="86"/>
    </row>
    <row r="33" spans="1:9" x14ac:dyDescent="0.25">
      <c r="A33" s="85"/>
      <c r="B33" s="73"/>
      <c r="C33" s="73"/>
      <c r="D33" s="73"/>
      <c r="E33" s="73"/>
      <c r="F33" s="73"/>
      <c r="G33" s="73"/>
      <c r="H33" s="73"/>
      <c r="I33" s="73"/>
    </row>
    <row r="34" spans="1:9" x14ac:dyDescent="0.25">
      <c r="A34" s="86"/>
      <c r="B34" s="73"/>
      <c r="C34" s="73"/>
      <c r="D34" s="73"/>
      <c r="E34" s="73"/>
      <c r="F34" s="73"/>
      <c r="G34" s="73"/>
      <c r="H34" s="73"/>
      <c r="I34" s="73"/>
    </row>
    <row r="35" spans="1:9" x14ac:dyDescent="0.25">
      <c r="A35" s="86"/>
      <c r="B35" s="73"/>
      <c r="C35" s="73"/>
      <c r="D35" s="73"/>
      <c r="E35" s="73"/>
      <c r="F35" s="73"/>
      <c r="G35" s="73"/>
      <c r="H35" s="73"/>
      <c r="I35" s="73"/>
    </row>
    <row r="36" spans="1:9" x14ac:dyDescent="0.25">
      <c r="A36" s="86"/>
      <c r="B36" s="73"/>
      <c r="C36" s="73"/>
      <c r="D36" s="73"/>
      <c r="E36" s="73"/>
      <c r="F36" s="73"/>
      <c r="G36" s="73"/>
      <c r="H36" s="73"/>
      <c r="I36" s="73"/>
    </row>
    <row r="37" spans="1:9" x14ac:dyDescent="0.25">
      <c r="A37" s="86"/>
      <c r="B37" s="73"/>
      <c r="C37" s="73"/>
      <c r="D37" s="73"/>
      <c r="E37" s="73"/>
      <c r="F37" s="73"/>
      <c r="G37" s="73"/>
      <c r="H37" s="73"/>
      <c r="I37" s="73"/>
    </row>
    <row r="38" spans="1:9" x14ac:dyDescent="0.25">
      <c r="A38" s="86"/>
      <c r="B38" s="73"/>
      <c r="C38" s="73"/>
      <c r="D38" s="73"/>
      <c r="E38" s="73"/>
      <c r="F38" s="73"/>
      <c r="G38" s="73"/>
      <c r="H38" s="73"/>
      <c r="I38" s="73"/>
    </row>
    <row r="39" spans="1:9" x14ac:dyDescent="0.25">
      <c r="A39" s="85"/>
      <c r="B39" s="73"/>
      <c r="C39" s="73"/>
      <c r="D39" s="73"/>
      <c r="E39" s="73"/>
      <c r="F39" s="73"/>
      <c r="G39" s="73"/>
      <c r="H39" s="73"/>
      <c r="I39" s="73"/>
    </row>
    <row r="40" spans="1:9" x14ac:dyDescent="0.25">
      <c r="A40" s="86"/>
    </row>
    <row r="41" spans="1:9" x14ac:dyDescent="0.25">
      <c r="A41" s="87"/>
      <c r="B41" s="73"/>
      <c r="C41" s="73"/>
      <c r="D41" s="73"/>
      <c r="E41" s="73"/>
      <c r="F41" s="73"/>
      <c r="G41" s="73"/>
      <c r="H41" s="73"/>
      <c r="I41" s="73"/>
    </row>
    <row r="42" spans="1:9" x14ac:dyDescent="0.25">
      <c r="A42" s="86"/>
    </row>
    <row r="43" spans="1:9" x14ac:dyDescent="0.25">
      <c r="A43" s="87"/>
    </row>
    <row r="45" spans="1:9" x14ac:dyDescent="0.25">
      <c r="B45" s="8"/>
      <c r="C45" s="8"/>
      <c r="D45" s="8"/>
      <c r="E45" s="8"/>
      <c r="F45" s="8"/>
      <c r="G45" s="8"/>
      <c r="H45" s="8"/>
      <c r="I45" s="8"/>
    </row>
  </sheetData>
  <mergeCells count="7">
    <mergeCell ref="L2:L3"/>
    <mergeCell ref="A2:A3"/>
    <mergeCell ref="B2:D2"/>
    <mergeCell ref="E2:G2"/>
    <mergeCell ref="H2:I2"/>
    <mergeCell ref="K2:K3"/>
    <mergeCell ref="J2:J3"/>
  </mergeCells>
  <pageMargins left="0.7" right="0.7" top="0.75" bottom="0.75" header="0.3" footer="0.3"/>
  <pageSetup paperSize="9" orientation="portrait" r:id="rId1"/>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9"/>
  <sheetViews>
    <sheetView workbookViewId="0">
      <pane xSplit="1" ySplit="3" topLeftCell="B4" activePane="bottomRight" state="frozen"/>
      <selection pane="topRight" activeCell="B1" sqref="B1"/>
      <selection pane="bottomLeft" activeCell="A4" sqref="A4"/>
      <selection pane="bottomRight" sqref="A1:XFD1"/>
    </sheetView>
  </sheetViews>
  <sheetFormatPr baseColWidth="10" defaultRowHeight="15" x14ac:dyDescent="0.25"/>
  <cols>
    <col min="1" max="1" width="11.42578125" customWidth="1"/>
    <col min="2" max="2" width="13.42578125" style="10" customWidth="1"/>
    <col min="3" max="3" width="18.5703125" customWidth="1"/>
    <col min="4" max="4" width="15.42578125" customWidth="1"/>
    <col min="5" max="5" width="11.28515625" customWidth="1"/>
    <col min="6" max="6" width="11" style="10" customWidth="1"/>
    <col min="7" max="7" width="14.28515625" customWidth="1"/>
    <col min="8" max="8" width="14.85546875" customWidth="1"/>
    <col min="9" max="9" width="14.7109375" customWidth="1"/>
    <col min="10" max="10" width="51.28515625" style="12" customWidth="1"/>
    <col min="11" max="11" width="25.140625" customWidth="1"/>
    <col min="12" max="12" width="61.42578125" customWidth="1"/>
  </cols>
  <sheetData>
    <row r="1" spans="1:15" ht="14.25" hidden="1" customHeight="1" x14ac:dyDescent="0.25">
      <c r="A1" t="s">
        <v>419</v>
      </c>
      <c r="B1" s="10" t="s">
        <v>986</v>
      </c>
      <c r="C1" t="s">
        <v>987</v>
      </c>
      <c r="D1" t="s">
        <v>988</v>
      </c>
      <c r="E1" t="s">
        <v>989</v>
      </c>
      <c r="F1" s="10" t="s">
        <v>990</v>
      </c>
      <c r="G1" t="s">
        <v>991</v>
      </c>
      <c r="H1" t="s">
        <v>992</v>
      </c>
      <c r="I1" t="s">
        <v>993</v>
      </c>
      <c r="J1"/>
    </row>
    <row r="2" spans="1:15" ht="39" customHeight="1" x14ac:dyDescent="0.25">
      <c r="A2" s="809" t="s">
        <v>1946</v>
      </c>
      <c r="B2" s="817" t="s">
        <v>861</v>
      </c>
      <c r="C2" s="816"/>
      <c r="D2" s="816"/>
      <c r="E2" s="820"/>
      <c r="F2" s="817" t="s">
        <v>862</v>
      </c>
      <c r="G2" s="816"/>
      <c r="H2" s="816"/>
      <c r="I2" s="820"/>
      <c r="J2" s="809" t="s">
        <v>126</v>
      </c>
      <c r="K2" s="809" t="s">
        <v>345</v>
      </c>
      <c r="L2" s="809" t="s">
        <v>12</v>
      </c>
      <c r="M2" s="391"/>
      <c r="N2" s="391"/>
      <c r="O2" s="391"/>
    </row>
    <row r="3" spans="1:15" ht="30" x14ac:dyDescent="0.25">
      <c r="A3" s="811"/>
      <c r="B3" s="585" t="s">
        <v>863</v>
      </c>
      <c r="C3" s="397" t="s">
        <v>393</v>
      </c>
      <c r="D3" s="397" t="s">
        <v>282</v>
      </c>
      <c r="E3" s="398" t="s">
        <v>864</v>
      </c>
      <c r="F3" s="584" t="s">
        <v>865</v>
      </c>
      <c r="G3" s="397" t="s">
        <v>994</v>
      </c>
      <c r="H3" s="397" t="s">
        <v>995</v>
      </c>
      <c r="I3" s="398" t="s">
        <v>866</v>
      </c>
      <c r="J3" s="811"/>
      <c r="K3" s="811"/>
      <c r="L3" s="811"/>
      <c r="M3" s="391"/>
      <c r="N3" s="391"/>
      <c r="O3" s="391"/>
    </row>
    <row r="4" spans="1:15" x14ac:dyDescent="0.25">
      <c r="A4" s="40">
        <v>41275</v>
      </c>
      <c r="B4" s="28">
        <v>6.5000000000000002E-2</v>
      </c>
      <c r="C4" s="523"/>
      <c r="D4" s="523"/>
      <c r="E4" s="523"/>
      <c r="F4" s="523"/>
      <c r="G4" s="523"/>
      <c r="H4" s="523"/>
      <c r="I4" s="523"/>
      <c r="J4" s="364" t="s">
        <v>867</v>
      </c>
      <c r="K4" s="67"/>
      <c r="L4" s="67"/>
      <c r="M4" s="67"/>
      <c r="N4" s="67"/>
      <c r="O4" s="67"/>
    </row>
    <row r="5" spans="1:15" x14ac:dyDescent="0.25">
      <c r="A5" s="40">
        <v>36892</v>
      </c>
      <c r="B5" s="602"/>
      <c r="C5" s="28">
        <v>6.0000000000000001E-3</v>
      </c>
      <c r="D5" s="523"/>
      <c r="E5" s="28">
        <v>5.8999999999999997E-2</v>
      </c>
      <c r="F5" s="523"/>
      <c r="G5" s="602"/>
      <c r="H5" s="602"/>
      <c r="I5" s="602"/>
      <c r="J5" s="364" t="s">
        <v>996</v>
      </c>
      <c r="K5" s="31">
        <v>36889</v>
      </c>
      <c r="L5" s="67"/>
      <c r="M5" s="67"/>
      <c r="N5" s="67"/>
      <c r="O5" s="67"/>
    </row>
    <row r="6" spans="1:15" ht="30" x14ac:dyDescent="0.25">
      <c r="A6" s="40">
        <v>35796</v>
      </c>
      <c r="B6" s="602"/>
      <c r="C6" s="28">
        <v>6.0000000000000001E-3</v>
      </c>
      <c r="D6" s="523"/>
      <c r="E6" s="28">
        <v>5.2999999999999999E-2</v>
      </c>
      <c r="F6" s="523"/>
      <c r="G6" s="602"/>
      <c r="H6" s="602"/>
      <c r="I6" s="602"/>
      <c r="J6" s="364" t="s">
        <v>997</v>
      </c>
      <c r="K6" s="31">
        <v>35794</v>
      </c>
      <c r="L6" s="400" t="s">
        <v>998</v>
      </c>
      <c r="M6" s="67"/>
      <c r="N6" s="67"/>
      <c r="O6" s="67"/>
    </row>
    <row r="7" spans="1:15" x14ac:dyDescent="0.25">
      <c r="A7" s="40">
        <v>35431</v>
      </c>
      <c r="B7" s="602"/>
      <c r="C7" s="28">
        <v>2.4E-2</v>
      </c>
      <c r="D7" s="523"/>
      <c r="E7" s="28">
        <v>0.09</v>
      </c>
      <c r="F7" s="523"/>
      <c r="G7" s="656"/>
      <c r="H7" s="656"/>
      <c r="I7" s="28">
        <v>2.4E-2</v>
      </c>
      <c r="J7" s="364" t="s">
        <v>999</v>
      </c>
      <c r="K7" s="31">
        <v>35428</v>
      </c>
      <c r="L7" s="67"/>
      <c r="M7" s="67"/>
      <c r="N7" s="67"/>
      <c r="O7" s="67"/>
    </row>
    <row r="8" spans="1:15" x14ac:dyDescent="0.25">
      <c r="A8" s="40">
        <v>34790</v>
      </c>
      <c r="B8" s="602"/>
      <c r="C8" s="28">
        <v>3.1E-2</v>
      </c>
      <c r="D8" s="523"/>
      <c r="E8" s="28">
        <v>9.8000000000000004E-2</v>
      </c>
      <c r="F8" s="523"/>
      <c r="G8" s="633"/>
      <c r="H8" s="633"/>
      <c r="I8" s="28">
        <v>3.4000000000000002E-2</v>
      </c>
      <c r="J8" s="364" t="s">
        <v>1000</v>
      </c>
      <c r="K8" s="31">
        <v>34789</v>
      </c>
      <c r="L8" s="67"/>
      <c r="M8" s="67"/>
      <c r="N8" s="67"/>
      <c r="O8" s="67"/>
    </row>
    <row r="9" spans="1:15" x14ac:dyDescent="0.25">
      <c r="A9" s="40">
        <v>33695</v>
      </c>
      <c r="B9" s="602"/>
      <c r="C9" s="28">
        <v>3.1E-2</v>
      </c>
      <c r="D9" s="523"/>
      <c r="E9" s="28">
        <v>9.4500000000000001E-2</v>
      </c>
      <c r="F9" s="523"/>
      <c r="G9" s="544"/>
      <c r="H9" s="544"/>
      <c r="I9" s="29">
        <v>3.4000000000000002E-2</v>
      </c>
      <c r="J9" s="364" t="s">
        <v>873</v>
      </c>
      <c r="K9" s="31">
        <v>33694</v>
      </c>
      <c r="L9" s="67"/>
      <c r="M9" s="67"/>
      <c r="N9" s="67"/>
      <c r="O9" s="67"/>
    </row>
    <row r="10" spans="1:15" x14ac:dyDescent="0.25">
      <c r="A10" s="40">
        <v>33512</v>
      </c>
      <c r="B10" s="497"/>
      <c r="C10" s="28">
        <v>3.1E-2</v>
      </c>
      <c r="D10" s="523"/>
      <c r="E10" s="29">
        <v>9.7500000000000003E-2</v>
      </c>
      <c r="F10" s="544"/>
      <c r="G10" s="601"/>
      <c r="H10" s="601"/>
      <c r="I10" s="29">
        <v>3.4000000000000002E-2</v>
      </c>
      <c r="J10" s="364" t="s">
        <v>874</v>
      </c>
      <c r="K10" s="31">
        <v>33451</v>
      </c>
    </row>
    <row r="11" spans="1:15" x14ac:dyDescent="0.25">
      <c r="A11" s="40">
        <v>33451</v>
      </c>
      <c r="B11" s="497"/>
      <c r="C11" s="380">
        <v>3.1E-2</v>
      </c>
      <c r="D11" s="655"/>
      <c r="E11" s="380">
        <v>9.1499999999999998E-2</v>
      </c>
      <c r="F11" s="655"/>
      <c r="G11" s="601"/>
      <c r="H11" s="601"/>
      <c r="I11" s="29">
        <v>3.4000000000000002E-2</v>
      </c>
      <c r="J11" s="364" t="s">
        <v>874</v>
      </c>
      <c r="K11" s="31">
        <v>33451</v>
      </c>
    </row>
    <row r="12" spans="1:15" x14ac:dyDescent="0.25">
      <c r="A12" s="40">
        <v>32599</v>
      </c>
      <c r="B12" s="497"/>
      <c r="C12" s="380">
        <v>3.1E-2</v>
      </c>
      <c r="D12" s="655"/>
      <c r="E12" s="380">
        <v>8.8499999999999995E-2</v>
      </c>
      <c r="F12" s="655"/>
      <c r="G12" s="601"/>
      <c r="H12" s="601"/>
      <c r="I12" s="29">
        <v>3.4000000000000002E-2</v>
      </c>
      <c r="J12" s="364" t="s">
        <v>875</v>
      </c>
      <c r="K12" s="31">
        <v>32571</v>
      </c>
    </row>
    <row r="13" spans="1:15" x14ac:dyDescent="0.25">
      <c r="A13" s="40">
        <v>32417</v>
      </c>
      <c r="B13" s="497"/>
      <c r="C13" s="405">
        <v>3.1E-2</v>
      </c>
      <c r="D13" s="497"/>
      <c r="E13" s="405">
        <v>8.6499999999999994E-2</v>
      </c>
      <c r="F13" s="655"/>
      <c r="G13" s="601"/>
      <c r="H13" s="601"/>
      <c r="I13" s="373">
        <v>3.4000000000000002E-2</v>
      </c>
      <c r="J13" s="406" t="s">
        <v>876</v>
      </c>
      <c r="K13" s="35">
        <v>32394</v>
      </c>
    </row>
    <row r="14" spans="1:15" x14ac:dyDescent="0.25">
      <c r="A14" s="40">
        <v>31959</v>
      </c>
      <c r="B14" s="497"/>
      <c r="C14" s="380">
        <v>3.1E-2</v>
      </c>
      <c r="D14" s="497"/>
      <c r="E14" s="380">
        <v>8.6499999999999994E-2</v>
      </c>
      <c r="F14" s="655"/>
      <c r="G14" s="601"/>
      <c r="H14" s="601"/>
      <c r="I14" s="380">
        <v>3.4000000000000002E-2</v>
      </c>
      <c r="J14" s="364" t="s">
        <v>877</v>
      </c>
      <c r="K14" s="31">
        <v>31961</v>
      </c>
    </row>
    <row r="15" spans="1:15" x14ac:dyDescent="0.25">
      <c r="A15" s="40">
        <v>31413</v>
      </c>
      <c r="B15" s="497"/>
      <c r="C15" s="380">
        <v>3.1E-2</v>
      </c>
      <c r="D15" s="497"/>
      <c r="E15" s="380">
        <v>8.4500000000000006E-2</v>
      </c>
      <c r="F15" s="655"/>
      <c r="G15" s="601"/>
      <c r="H15" s="601"/>
      <c r="I15" s="380">
        <v>0.03</v>
      </c>
      <c r="J15" s="364" t="s">
        <v>878</v>
      </c>
      <c r="K15" s="31">
        <v>31402</v>
      </c>
    </row>
    <row r="16" spans="1:15" x14ac:dyDescent="0.25">
      <c r="A16" s="40">
        <v>31291</v>
      </c>
      <c r="B16" s="497"/>
      <c r="C16" s="380">
        <v>3.1E-2</v>
      </c>
      <c r="D16" s="497"/>
      <c r="E16" s="380">
        <v>8.4500000000000006E-2</v>
      </c>
      <c r="F16" s="655"/>
      <c r="G16" s="601"/>
      <c r="H16" s="601"/>
      <c r="I16" s="380">
        <v>0.03</v>
      </c>
      <c r="J16" s="364" t="s">
        <v>879</v>
      </c>
      <c r="K16" s="31">
        <v>31270</v>
      </c>
    </row>
    <row r="17" spans="1:11" x14ac:dyDescent="0.25">
      <c r="A17" s="40">
        <v>30682</v>
      </c>
      <c r="B17" s="497"/>
      <c r="C17" s="28">
        <v>3.1E-2</v>
      </c>
      <c r="D17" s="602"/>
      <c r="E17" s="28">
        <v>8.4500000000000006E-2</v>
      </c>
      <c r="F17" s="523"/>
      <c r="G17" s="601"/>
      <c r="H17" s="601"/>
      <c r="I17" s="28">
        <v>0.05</v>
      </c>
      <c r="J17" s="364" t="s">
        <v>880</v>
      </c>
      <c r="K17" s="31">
        <v>30930</v>
      </c>
    </row>
    <row r="18" spans="1:11" x14ac:dyDescent="0.25">
      <c r="A18" s="40">
        <v>29860</v>
      </c>
      <c r="B18" s="497"/>
      <c r="C18" s="28">
        <v>3.6999999999999998E-2</v>
      </c>
      <c r="D18" s="602"/>
      <c r="E18" s="28">
        <v>7.9500000000000001E-2</v>
      </c>
      <c r="F18" s="523"/>
      <c r="G18" s="601"/>
      <c r="H18" s="601"/>
      <c r="I18" s="28">
        <v>0.05</v>
      </c>
      <c r="J18" s="364" t="s">
        <v>881</v>
      </c>
      <c r="K18" s="31">
        <v>29828</v>
      </c>
    </row>
    <row r="19" spans="1:11" x14ac:dyDescent="0.25">
      <c r="A19" s="40">
        <v>29677</v>
      </c>
      <c r="B19" s="497"/>
      <c r="C19" s="28">
        <v>4.65E-2</v>
      </c>
      <c r="D19" s="387">
        <v>7.0000000000000007E-2</v>
      </c>
      <c r="E19" s="28"/>
      <c r="F19" s="523"/>
      <c r="G19" s="28">
        <v>0.03</v>
      </c>
      <c r="H19" s="28">
        <v>7.0000000000000007E-2</v>
      </c>
      <c r="I19" s="653"/>
      <c r="J19" s="364" t="s">
        <v>882</v>
      </c>
      <c r="K19" s="31">
        <v>29667</v>
      </c>
    </row>
    <row r="20" spans="1:11" x14ac:dyDescent="0.25">
      <c r="A20" s="40">
        <v>28946</v>
      </c>
      <c r="B20" s="497"/>
      <c r="C20" s="28">
        <v>4.65E-2</v>
      </c>
      <c r="D20" s="28">
        <v>7.0000000000000007E-2</v>
      </c>
      <c r="E20" s="28"/>
      <c r="F20" s="523"/>
      <c r="G20" s="28">
        <v>4.65E-2</v>
      </c>
      <c r="H20" s="28">
        <v>7.0000000000000007E-2</v>
      </c>
      <c r="I20" s="653"/>
      <c r="J20" s="364" t="s">
        <v>883</v>
      </c>
      <c r="K20" s="31">
        <v>28928</v>
      </c>
    </row>
    <row r="21" spans="1:11" x14ac:dyDescent="0.25">
      <c r="A21" s="40">
        <v>28399</v>
      </c>
      <c r="B21" s="497"/>
      <c r="C21" s="28">
        <v>7.6499999999999999E-2</v>
      </c>
      <c r="D21" s="387">
        <v>0.04</v>
      </c>
      <c r="E21" s="67"/>
      <c r="F21" s="497"/>
      <c r="G21" s="28">
        <v>7.6499999999999999E-2</v>
      </c>
      <c r="H21" s="387">
        <v>0.04</v>
      </c>
      <c r="I21" s="602"/>
      <c r="J21" s="364" t="s">
        <v>884</v>
      </c>
      <c r="K21" s="31">
        <v>28334</v>
      </c>
    </row>
    <row r="22" spans="1:11" x14ac:dyDescent="0.25">
      <c r="A22" s="40">
        <v>28034</v>
      </c>
      <c r="B22" s="497"/>
      <c r="C22" s="380">
        <v>7.3499999999999996E-2</v>
      </c>
      <c r="D22" s="380">
        <v>3.5000000000000003E-2</v>
      </c>
      <c r="E22" s="497"/>
      <c r="F22" s="497"/>
      <c r="G22" s="380">
        <v>7.3499999999999996E-2</v>
      </c>
      <c r="H22" s="380">
        <v>3.5000000000000003E-2</v>
      </c>
      <c r="I22" s="497"/>
      <c r="J22" s="364" t="s">
        <v>885</v>
      </c>
      <c r="K22" s="31">
        <v>27957</v>
      </c>
    </row>
    <row r="23" spans="1:11" x14ac:dyDescent="0.25">
      <c r="A23" s="40">
        <v>27668</v>
      </c>
      <c r="B23" s="497"/>
      <c r="C23" s="28">
        <v>6.9000000000000006E-2</v>
      </c>
      <c r="D23" s="28">
        <v>2.5000000000000001E-2</v>
      </c>
      <c r="E23" s="602"/>
      <c r="F23" s="602"/>
      <c r="G23" s="28">
        <v>6.9000000000000006E-2</v>
      </c>
      <c r="H23" s="28">
        <v>2.5000000000000001E-2</v>
      </c>
      <c r="I23" s="602"/>
      <c r="J23" s="364" t="s">
        <v>886</v>
      </c>
      <c r="K23" s="31">
        <v>27614</v>
      </c>
    </row>
    <row r="24" spans="1:11" x14ac:dyDescent="0.25">
      <c r="A24" s="40">
        <v>27485</v>
      </c>
      <c r="B24" s="497"/>
      <c r="C24" s="28">
        <v>6.7000000000000004E-2</v>
      </c>
      <c r="D24" s="28">
        <v>2.5000000000000001E-2</v>
      </c>
      <c r="E24" s="602"/>
      <c r="F24" s="602"/>
      <c r="G24" s="28">
        <v>6.7000000000000004E-2</v>
      </c>
      <c r="H24" s="28">
        <v>2.5000000000000001E-2</v>
      </c>
      <c r="I24" s="602"/>
      <c r="J24" s="364" t="s">
        <v>887</v>
      </c>
      <c r="K24" s="31">
        <v>27437</v>
      </c>
    </row>
    <row r="25" spans="1:11" x14ac:dyDescent="0.25">
      <c r="A25" s="40">
        <v>27303</v>
      </c>
      <c r="B25" s="497"/>
      <c r="C25" s="380">
        <v>6.25E-2</v>
      </c>
      <c r="D25" s="380">
        <v>2.5000000000000001E-2</v>
      </c>
      <c r="E25" s="602"/>
      <c r="F25" s="602"/>
      <c r="G25" s="380">
        <v>6.25E-2</v>
      </c>
      <c r="H25" s="380">
        <v>2.5000000000000001E-2</v>
      </c>
      <c r="I25" s="602"/>
      <c r="J25" s="364" t="s">
        <v>1001</v>
      </c>
      <c r="K25" s="359" t="s">
        <v>889</v>
      </c>
    </row>
    <row r="26" spans="1:11" x14ac:dyDescent="0.25">
      <c r="A26" s="40">
        <v>26755</v>
      </c>
      <c r="B26" s="380">
        <v>0.107</v>
      </c>
      <c r="C26" s="601"/>
      <c r="D26" s="601"/>
      <c r="E26" s="601"/>
      <c r="F26" s="380">
        <v>0.107</v>
      </c>
      <c r="G26" s="601"/>
      <c r="H26" s="601"/>
      <c r="I26" s="601"/>
      <c r="J26" s="364" t="s">
        <v>891</v>
      </c>
      <c r="K26" s="31">
        <v>26691</v>
      </c>
    </row>
    <row r="27" spans="1:11" x14ac:dyDescent="0.25">
      <c r="A27" s="40">
        <v>25659</v>
      </c>
      <c r="B27" s="380">
        <v>0.14499999999999999</v>
      </c>
      <c r="C27" s="601"/>
      <c r="D27" s="601"/>
      <c r="E27" s="601"/>
      <c r="F27" s="380">
        <v>0.14499999999999999</v>
      </c>
      <c r="G27" s="601"/>
      <c r="H27" s="601"/>
      <c r="I27" s="601"/>
      <c r="J27" s="12" t="s">
        <v>1002</v>
      </c>
      <c r="K27" s="18">
        <v>26037</v>
      </c>
    </row>
    <row r="28" spans="1:11" x14ac:dyDescent="0.25">
      <c r="J28" s="364" t="s">
        <v>893</v>
      </c>
      <c r="K28" s="31">
        <v>24301</v>
      </c>
    </row>
    <row r="29" spans="1:11" x14ac:dyDescent="0.25">
      <c r="B29" s="606" t="s">
        <v>117</v>
      </c>
    </row>
    <row r="30" spans="1:11" x14ac:dyDescent="0.25">
      <c r="B30" s="530" t="s">
        <v>1739</v>
      </c>
    </row>
    <row r="31" spans="1:11" x14ac:dyDescent="0.25">
      <c r="B31" s="12" t="s">
        <v>1740</v>
      </c>
    </row>
    <row r="32" spans="1:11" x14ac:dyDescent="0.25">
      <c r="B32" s="12"/>
    </row>
    <row r="33" spans="2:14" x14ac:dyDescent="0.25">
      <c r="B33" s="12"/>
    </row>
    <row r="34" spans="2:14" x14ac:dyDescent="0.25">
      <c r="B34" s="12"/>
    </row>
    <row r="35" spans="2:14" x14ac:dyDescent="0.25">
      <c r="B35" s="617"/>
      <c r="C35" s="27"/>
      <c r="D35" s="27"/>
      <c r="E35" s="27"/>
      <c r="F35" s="331"/>
      <c r="G35" s="27"/>
    </row>
    <row r="36" spans="2:14" x14ac:dyDescent="0.25">
      <c r="B36" s="331"/>
      <c r="C36" s="27"/>
      <c r="D36" s="27"/>
      <c r="E36" s="27"/>
      <c r="F36" s="331"/>
      <c r="G36" s="27"/>
    </row>
    <row r="37" spans="2:14" x14ac:dyDescent="0.25">
      <c r="B37" s="331"/>
      <c r="C37" s="27"/>
      <c r="D37" s="27"/>
      <c r="E37" s="27"/>
      <c r="F37" s="331"/>
      <c r="G37" s="27"/>
    </row>
    <row r="38" spans="2:14" x14ac:dyDescent="0.25">
      <c r="B38" s="331"/>
      <c r="C38" s="27"/>
      <c r="D38" s="409"/>
      <c r="E38" s="331"/>
      <c r="F38" s="331"/>
      <c r="G38" s="331"/>
      <c r="H38" s="67"/>
      <c r="I38" s="67"/>
      <c r="J38" s="67"/>
      <c r="K38" s="67"/>
      <c r="L38" s="376"/>
      <c r="M38" s="364"/>
      <c r="N38" s="31"/>
    </row>
    <row r="39" spans="2:14" x14ac:dyDescent="0.25">
      <c r="D39" s="409"/>
      <c r="E39" s="331"/>
      <c r="F39" s="331"/>
      <c r="G39" s="331"/>
      <c r="H39" s="331"/>
      <c r="I39" s="331"/>
      <c r="J39" s="331"/>
      <c r="K39" s="331"/>
      <c r="L39" s="331"/>
      <c r="M39" s="406"/>
      <c r="N39" s="35"/>
    </row>
  </sheetData>
  <mergeCells count="6">
    <mergeCell ref="L2:L3"/>
    <mergeCell ref="A2:A3"/>
    <mergeCell ref="B2:E2"/>
    <mergeCell ref="F2:I2"/>
    <mergeCell ref="J2:J3"/>
    <mergeCell ref="K2:K3"/>
  </mergeCells>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0"/>
  <sheetViews>
    <sheetView workbookViewId="0">
      <pane xSplit="1" ySplit="3" topLeftCell="B4" activePane="bottomRight" state="frozen"/>
      <selection pane="topRight" activeCell="B1" sqref="B1"/>
      <selection pane="bottomLeft" activeCell="A4" sqref="A4"/>
      <selection pane="bottomRight" sqref="A1:XFD1"/>
    </sheetView>
  </sheetViews>
  <sheetFormatPr baseColWidth="10" defaultRowHeight="15" x14ac:dyDescent="0.25"/>
  <cols>
    <col min="2" max="2" width="14.140625" customWidth="1"/>
    <col min="3" max="3" width="16.5703125" customWidth="1"/>
    <col min="4" max="4" width="19.140625" customWidth="1"/>
    <col min="5" max="5" width="40.5703125" customWidth="1"/>
    <col min="6" max="6" width="24" customWidth="1"/>
    <col min="8" max="8" width="22.7109375" customWidth="1"/>
  </cols>
  <sheetData>
    <row r="1" spans="1:20" ht="14.25" hidden="1" customHeight="1" x14ac:dyDescent="0.25">
      <c r="A1" t="s">
        <v>419</v>
      </c>
      <c r="B1" t="s">
        <v>1003</v>
      </c>
      <c r="C1" t="s">
        <v>1004</v>
      </c>
      <c r="D1" t="s">
        <v>1005</v>
      </c>
      <c r="I1" s="27"/>
      <c r="J1" s="27"/>
      <c r="K1" s="27"/>
      <c r="L1" s="27"/>
      <c r="M1" s="27"/>
      <c r="N1" s="27"/>
      <c r="O1" s="27"/>
      <c r="P1" s="27"/>
      <c r="Q1" s="27"/>
      <c r="R1" s="27"/>
      <c r="S1" s="27"/>
      <c r="T1" s="27"/>
    </row>
    <row r="2" spans="1:20" ht="15" customHeight="1" x14ac:dyDescent="0.25">
      <c r="A2" s="809" t="s">
        <v>1946</v>
      </c>
      <c r="B2" s="783" t="s">
        <v>736</v>
      </c>
      <c r="C2" s="783"/>
      <c r="D2" s="783"/>
      <c r="E2" s="783" t="s">
        <v>88</v>
      </c>
      <c r="F2" s="783" t="s">
        <v>345</v>
      </c>
      <c r="G2" s="783" t="s">
        <v>12</v>
      </c>
      <c r="I2" s="27"/>
      <c r="J2" s="39"/>
      <c r="K2" s="39"/>
      <c r="L2" s="39"/>
      <c r="M2" s="39"/>
      <c r="N2" s="39"/>
      <c r="O2" s="39"/>
      <c r="P2" s="39"/>
      <c r="Q2" s="27"/>
      <c r="R2" s="27"/>
      <c r="S2" s="27"/>
      <c r="T2" s="27"/>
    </row>
    <row r="3" spans="1:20" ht="27.75" customHeight="1" x14ac:dyDescent="0.25">
      <c r="A3" s="811"/>
      <c r="B3" s="391" t="s">
        <v>864</v>
      </c>
      <c r="C3" s="391" t="s">
        <v>1006</v>
      </c>
      <c r="D3" s="391" t="s">
        <v>1007</v>
      </c>
      <c r="E3" s="783"/>
      <c r="F3" s="783"/>
      <c r="G3" s="783"/>
      <c r="I3" s="27"/>
      <c r="J3" s="39"/>
      <c r="K3" s="39"/>
      <c r="L3" s="39"/>
      <c r="M3" s="39"/>
      <c r="N3" s="39"/>
      <c r="O3" s="39"/>
      <c r="P3" s="39"/>
      <c r="Q3" s="27"/>
      <c r="R3" s="27"/>
      <c r="S3" s="27"/>
      <c r="T3" s="27"/>
    </row>
    <row r="4" spans="1:20" x14ac:dyDescent="0.25">
      <c r="A4" s="40">
        <v>41640</v>
      </c>
      <c r="B4" s="655"/>
      <c r="C4" s="380">
        <v>0.10100000000000001</v>
      </c>
      <c r="D4" s="380">
        <v>1.8700000000000001E-2</v>
      </c>
      <c r="E4" t="s">
        <v>1008</v>
      </c>
      <c r="F4" s="31">
        <v>41243</v>
      </c>
      <c r="I4" s="27"/>
      <c r="J4" s="27"/>
      <c r="K4" s="27"/>
      <c r="L4" s="27"/>
      <c r="M4" s="27"/>
      <c r="N4" s="27"/>
      <c r="O4" s="27"/>
      <c r="P4" s="27"/>
      <c r="Q4" s="27"/>
      <c r="R4" s="27"/>
      <c r="S4" s="27"/>
      <c r="T4" s="27"/>
    </row>
    <row r="5" spans="1:20" x14ac:dyDescent="0.25">
      <c r="A5" s="40">
        <v>41275</v>
      </c>
      <c r="B5" s="655"/>
      <c r="C5" s="380">
        <v>9.7500000000000003E-2</v>
      </c>
      <c r="D5" s="380">
        <v>1.8100000000000002E-2</v>
      </c>
      <c r="E5" t="s">
        <v>1008</v>
      </c>
      <c r="F5" s="31">
        <v>41243</v>
      </c>
      <c r="I5" s="27"/>
      <c r="J5" s="27"/>
      <c r="K5" s="27"/>
      <c r="L5" s="27"/>
      <c r="M5" s="27"/>
      <c r="N5" s="27"/>
      <c r="O5" s="27"/>
      <c r="P5" s="27"/>
      <c r="Q5" s="27"/>
      <c r="R5" s="27"/>
      <c r="S5" s="27"/>
      <c r="T5" s="27"/>
    </row>
    <row r="6" spans="1:20" x14ac:dyDescent="0.25">
      <c r="A6" s="40">
        <v>41094</v>
      </c>
      <c r="B6" s="655"/>
      <c r="C6" s="28">
        <v>8.6300000000000002E-2</v>
      </c>
      <c r="D6" s="28">
        <v>1.6E-2</v>
      </c>
      <c r="E6" t="s">
        <v>1009</v>
      </c>
      <c r="F6" s="31">
        <v>41093</v>
      </c>
    </row>
    <row r="7" spans="1:20" ht="30" x14ac:dyDescent="0.25">
      <c r="A7" s="40">
        <v>37987</v>
      </c>
      <c r="B7" s="602"/>
      <c r="C7" s="375">
        <v>8.5999999999999993E-2</v>
      </c>
      <c r="D7" s="28">
        <v>1.6E-2</v>
      </c>
      <c r="E7" s="412" t="s">
        <v>1010</v>
      </c>
      <c r="F7" s="400" t="s">
        <v>1011</v>
      </c>
    </row>
    <row r="8" spans="1:20" ht="27.75" customHeight="1" x14ac:dyDescent="0.25">
      <c r="A8" s="40">
        <v>33970</v>
      </c>
      <c r="B8" s="28">
        <v>1.4E-2</v>
      </c>
      <c r="C8" s="601"/>
      <c r="D8" s="601"/>
      <c r="E8" s="693" t="s">
        <v>1012</v>
      </c>
      <c r="F8" s="31">
        <v>33844</v>
      </c>
    </row>
    <row r="9" spans="1:20" x14ac:dyDescent="0.25">
      <c r="A9" s="333"/>
      <c r="B9" s="28"/>
      <c r="F9" s="31"/>
    </row>
    <row r="10" spans="1:20" x14ac:dyDescent="0.25">
      <c r="A10" s="18"/>
      <c r="B10" s="8" t="s">
        <v>117</v>
      </c>
    </row>
    <row r="11" spans="1:20" x14ac:dyDescent="0.25">
      <c r="B11" s="383" t="s">
        <v>1741</v>
      </c>
      <c r="C11" s="383"/>
      <c r="D11" s="383"/>
      <c r="E11" s="383"/>
      <c r="F11" s="383"/>
      <c r="G11" s="383"/>
      <c r="H11" s="383"/>
      <c r="I11" s="383"/>
      <c r="J11" s="383"/>
      <c r="K11" s="383"/>
      <c r="L11" s="383"/>
      <c r="M11" s="383"/>
      <c r="N11" s="383"/>
      <c r="O11" s="383"/>
      <c r="P11" s="383"/>
      <c r="Q11" s="383"/>
      <c r="R11" s="383"/>
      <c r="S11" s="383"/>
      <c r="T11" s="383"/>
    </row>
    <row r="12" spans="1:20" x14ac:dyDescent="0.25">
      <c r="B12" s="403" t="s">
        <v>1680</v>
      </c>
      <c r="C12" s="587"/>
      <c r="D12" s="587"/>
      <c r="E12" s="587"/>
      <c r="F12" s="587"/>
      <c r="G12" s="587"/>
      <c r="H12" s="587"/>
      <c r="I12" s="587"/>
      <c r="J12" s="587"/>
      <c r="K12" s="587"/>
      <c r="L12" s="587"/>
      <c r="M12" s="587"/>
      <c r="N12" s="587"/>
      <c r="O12" s="587"/>
      <c r="P12" s="587"/>
      <c r="Q12" s="587"/>
      <c r="R12" s="587"/>
      <c r="S12" s="587"/>
      <c r="T12" s="587"/>
    </row>
    <row r="13" spans="1:20" x14ac:dyDescent="0.25">
      <c r="B13" s="860" t="s">
        <v>1013</v>
      </c>
      <c r="C13" s="860"/>
      <c r="D13" s="860"/>
      <c r="E13" s="860"/>
      <c r="F13" s="860"/>
      <c r="G13" s="860"/>
      <c r="H13" s="860"/>
      <c r="I13" s="860"/>
      <c r="J13" s="860"/>
      <c r="K13" s="860"/>
      <c r="L13" s="860"/>
      <c r="M13" s="860"/>
      <c r="N13" s="860"/>
      <c r="O13" s="860"/>
      <c r="P13" s="860"/>
      <c r="Q13" s="860"/>
      <c r="R13" s="860"/>
      <c r="S13" s="860"/>
      <c r="T13" s="860"/>
    </row>
    <row r="14" spans="1:20" x14ac:dyDescent="0.25">
      <c r="B14" s="860"/>
      <c r="C14" s="860"/>
      <c r="D14" s="860"/>
      <c r="E14" s="860"/>
      <c r="F14" s="860"/>
      <c r="G14" s="860"/>
      <c r="H14" s="860"/>
      <c r="I14" s="860"/>
      <c r="J14" s="860"/>
      <c r="K14" s="860"/>
      <c r="L14" s="860"/>
      <c r="M14" s="860"/>
      <c r="N14" s="860"/>
      <c r="O14" s="860"/>
      <c r="P14" s="860"/>
      <c r="Q14" s="860"/>
      <c r="R14" s="860"/>
      <c r="S14" s="860"/>
      <c r="T14" s="860"/>
    </row>
    <row r="15" spans="1:20" x14ac:dyDescent="0.25">
      <c r="B15" t="s">
        <v>1742</v>
      </c>
    </row>
    <row r="16" spans="1:20" x14ac:dyDescent="0.25">
      <c r="B16" t="s">
        <v>1743</v>
      </c>
    </row>
    <row r="17" spans="2:4" x14ac:dyDescent="0.25">
      <c r="B17" s="27"/>
      <c r="C17" s="27"/>
      <c r="D17" s="27"/>
    </row>
    <row r="18" spans="2:4" x14ac:dyDescent="0.25">
      <c r="B18" s="27"/>
      <c r="C18" s="27"/>
      <c r="D18" s="27"/>
    </row>
    <row r="19" spans="2:4" x14ac:dyDescent="0.25">
      <c r="B19" s="27"/>
      <c r="C19" s="27"/>
      <c r="D19" s="27"/>
    </row>
    <row r="20" spans="2:4" x14ac:dyDescent="0.25">
      <c r="B20" s="27"/>
      <c r="C20" s="27"/>
      <c r="D20" s="27"/>
    </row>
  </sheetData>
  <mergeCells count="6">
    <mergeCell ref="A2:A3"/>
    <mergeCell ref="B2:D2"/>
    <mergeCell ref="E2:E3"/>
    <mergeCell ref="F2:F3"/>
    <mergeCell ref="B13:T14"/>
    <mergeCell ref="G2:G3"/>
  </mergeCells>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4"/>
  <sheetViews>
    <sheetView workbookViewId="0">
      <pane xSplit="1" ySplit="4" topLeftCell="B5" activePane="bottomRight" state="frozen"/>
      <selection pane="topRight" activeCell="B1" sqref="B1"/>
      <selection pane="bottomLeft" activeCell="A5" sqref="A5"/>
      <selection pane="bottomRight" sqref="A1:XFD1"/>
    </sheetView>
  </sheetViews>
  <sheetFormatPr baseColWidth="10" defaultRowHeight="15" x14ac:dyDescent="0.25"/>
  <cols>
    <col min="2" max="3" width="16.140625" customWidth="1"/>
    <col min="4" max="4" width="16.85546875" customWidth="1"/>
    <col min="5" max="5" width="28.5703125" customWidth="1"/>
    <col min="6" max="6" width="21.85546875" customWidth="1"/>
    <col min="7" max="7" width="25.28515625" customWidth="1"/>
    <col min="8" max="8" width="17" customWidth="1"/>
    <col min="9" max="9" width="23.140625" customWidth="1"/>
    <col min="10" max="10" width="21.42578125" customWidth="1"/>
    <col min="11" max="11" width="16.140625" customWidth="1"/>
    <col min="12" max="13" width="13.7109375" customWidth="1"/>
    <col min="14" max="14" width="60" customWidth="1"/>
    <col min="15" max="15" width="20.28515625" style="10" customWidth="1"/>
    <col min="16" max="16" width="156.28515625" customWidth="1"/>
  </cols>
  <sheetData>
    <row r="1" spans="1:16" ht="17.25" hidden="1" customHeight="1" x14ac:dyDescent="0.25">
      <c r="A1" t="s">
        <v>419</v>
      </c>
      <c r="B1" t="s">
        <v>1014</v>
      </c>
      <c r="C1" t="s">
        <v>1015</v>
      </c>
      <c r="D1" t="s">
        <v>1016</v>
      </c>
      <c r="E1" t="s">
        <v>1017</v>
      </c>
      <c r="F1" t="s">
        <v>1018</v>
      </c>
      <c r="G1" t="s">
        <v>1019</v>
      </c>
      <c r="H1" t="s">
        <v>1020</v>
      </c>
      <c r="I1" t="s">
        <v>1021</v>
      </c>
      <c r="J1" t="s">
        <v>1022</v>
      </c>
      <c r="K1" t="s">
        <v>1023</v>
      </c>
      <c r="L1" t="s">
        <v>1024</v>
      </c>
      <c r="M1" t="s">
        <v>1025</v>
      </c>
    </row>
    <row r="2" spans="1:16" ht="63.75" customHeight="1" x14ac:dyDescent="0.25">
      <c r="A2" s="809" t="s">
        <v>1946</v>
      </c>
      <c r="B2" s="817" t="s">
        <v>1026</v>
      </c>
      <c r="C2" s="816"/>
      <c r="D2" s="820"/>
      <c r="E2" s="817" t="s">
        <v>1027</v>
      </c>
      <c r="F2" s="820"/>
      <c r="G2" s="392" t="s">
        <v>1028</v>
      </c>
      <c r="H2" s="817" t="s">
        <v>1029</v>
      </c>
      <c r="I2" s="820"/>
      <c r="J2" s="392" t="s">
        <v>1030</v>
      </c>
      <c r="K2" s="817" t="s">
        <v>1031</v>
      </c>
      <c r="L2" s="816"/>
      <c r="M2" s="820"/>
      <c r="N2" s="809" t="s">
        <v>126</v>
      </c>
      <c r="O2" s="809" t="s">
        <v>345</v>
      </c>
      <c r="P2" s="809" t="s">
        <v>12</v>
      </c>
    </row>
    <row r="3" spans="1:16" ht="54.75" customHeight="1" x14ac:dyDescent="0.25">
      <c r="A3" s="810"/>
      <c r="B3" s="805" t="s">
        <v>1032</v>
      </c>
      <c r="C3" s="790"/>
      <c r="D3" s="812"/>
      <c r="E3" s="396" t="s">
        <v>1033</v>
      </c>
      <c r="F3" s="395" t="s">
        <v>864</v>
      </c>
      <c r="G3" s="393" t="s">
        <v>1007</v>
      </c>
      <c r="H3" s="396" t="s">
        <v>1034</v>
      </c>
      <c r="I3" s="395" t="s">
        <v>864</v>
      </c>
      <c r="J3" s="393" t="s">
        <v>864</v>
      </c>
      <c r="K3" s="805" t="s">
        <v>1035</v>
      </c>
      <c r="L3" s="790"/>
      <c r="M3" s="812"/>
      <c r="N3" s="810"/>
      <c r="O3" s="810"/>
      <c r="P3" s="810"/>
    </row>
    <row r="4" spans="1:16" ht="59.25" customHeight="1" x14ac:dyDescent="0.25">
      <c r="A4" s="811"/>
      <c r="B4" s="399" t="s">
        <v>1036</v>
      </c>
      <c r="C4" s="397" t="s">
        <v>1037</v>
      </c>
      <c r="D4" s="398" t="s">
        <v>1038</v>
      </c>
      <c r="E4" s="399" t="s">
        <v>1039</v>
      </c>
      <c r="F4" s="398" t="s">
        <v>1678</v>
      </c>
      <c r="G4" s="394"/>
      <c r="H4" s="399" t="s">
        <v>1040</v>
      </c>
      <c r="I4" s="417" t="s">
        <v>1677</v>
      </c>
      <c r="J4" s="394" t="s">
        <v>1041</v>
      </c>
      <c r="K4" s="399" t="s">
        <v>1042</v>
      </c>
      <c r="L4" s="397" t="s">
        <v>1043</v>
      </c>
      <c r="M4" s="397" t="s">
        <v>1044</v>
      </c>
      <c r="N4" s="811"/>
      <c r="O4" s="811"/>
      <c r="P4" s="811"/>
    </row>
    <row r="5" spans="1:16" x14ac:dyDescent="0.25">
      <c r="A5" s="40">
        <v>41275</v>
      </c>
      <c r="B5" s="28">
        <v>6.3E-2</v>
      </c>
      <c r="C5" s="28">
        <v>0.09</v>
      </c>
      <c r="D5" s="28">
        <v>7.0000000000000001E-3</v>
      </c>
      <c r="E5" s="28">
        <v>0.03</v>
      </c>
      <c r="F5" s="28">
        <v>4.0000000000000001E-3</v>
      </c>
      <c r="G5" s="28">
        <v>0.10199999999999999</v>
      </c>
      <c r="H5" s="28">
        <v>9.2999999999999999E-2</v>
      </c>
      <c r="I5" s="28">
        <v>8.9999999999999993E-3</v>
      </c>
      <c r="J5" s="28">
        <v>3.0000000000000001E-3</v>
      </c>
      <c r="K5" s="28">
        <v>4.4999999999999998E-2</v>
      </c>
      <c r="L5" s="28">
        <v>4.4999999999999998E-2</v>
      </c>
      <c r="M5" s="408">
        <v>0.04</v>
      </c>
      <c r="N5" s="36" t="s">
        <v>1045</v>
      </c>
      <c r="O5" s="326">
        <v>40873</v>
      </c>
    </row>
    <row r="6" spans="1:16" x14ac:dyDescent="0.25">
      <c r="A6" s="40">
        <v>40909</v>
      </c>
      <c r="B6" s="28">
        <v>6.3E-2</v>
      </c>
      <c r="C6" s="28">
        <v>0.09</v>
      </c>
      <c r="D6" s="28">
        <v>7.0000000000000001E-3</v>
      </c>
      <c r="E6" s="28">
        <v>0.03</v>
      </c>
      <c r="F6" s="375">
        <v>4.0000000000000001E-3</v>
      </c>
      <c r="G6" s="28">
        <v>0.10050000000000001</v>
      </c>
      <c r="H6" s="28">
        <v>9.1999999999999998E-2</v>
      </c>
      <c r="I6" s="375">
        <v>2.5000000000000001E-3</v>
      </c>
      <c r="J6" s="375">
        <v>3.0000000000000001E-3</v>
      </c>
      <c r="K6" s="375">
        <v>4.4999999999999998E-2</v>
      </c>
      <c r="L6" s="375">
        <v>4.4999999999999998E-2</v>
      </c>
      <c r="M6" s="408">
        <v>0.04</v>
      </c>
      <c r="N6" s="70" t="s">
        <v>1046</v>
      </c>
      <c r="O6" s="326" t="s">
        <v>1047</v>
      </c>
      <c r="P6" t="s">
        <v>1048</v>
      </c>
    </row>
    <row r="7" spans="1:16" x14ac:dyDescent="0.25">
      <c r="A7" s="40">
        <v>40544</v>
      </c>
      <c r="B7" s="28">
        <v>6.3E-2</v>
      </c>
      <c r="C7" s="28">
        <v>0.09</v>
      </c>
      <c r="D7" s="28">
        <v>0.01</v>
      </c>
      <c r="E7" s="28">
        <v>0.03</v>
      </c>
      <c r="F7" s="375">
        <v>4.0000000000000001E-3</v>
      </c>
      <c r="G7" s="28">
        <v>0.1</v>
      </c>
      <c r="H7" s="28">
        <v>9.1999999999999998E-2</v>
      </c>
      <c r="I7" s="523"/>
      <c r="J7" s="375">
        <v>3.0000000000000001E-3</v>
      </c>
      <c r="K7" s="375">
        <v>4.4999999999999998E-2</v>
      </c>
      <c r="L7" s="375">
        <v>4.4999999999999998E-2</v>
      </c>
      <c r="M7" s="408">
        <v>0.04</v>
      </c>
      <c r="N7" s="36" t="s">
        <v>1049</v>
      </c>
      <c r="O7" s="326">
        <v>40711</v>
      </c>
    </row>
    <row r="8" spans="1:16" x14ac:dyDescent="0.25">
      <c r="A8" s="40">
        <v>40179</v>
      </c>
      <c r="B8" s="28">
        <v>6.3E-2</v>
      </c>
      <c r="C8" s="28">
        <v>0.09</v>
      </c>
      <c r="D8" s="28">
        <v>0.01</v>
      </c>
      <c r="E8" s="28">
        <v>0.03</v>
      </c>
      <c r="F8" s="375">
        <v>2.5000000000000001E-3</v>
      </c>
      <c r="G8" s="28">
        <v>9.9500000000000005E-2</v>
      </c>
      <c r="H8" s="28">
        <v>9.1999999999999998E-2</v>
      </c>
      <c r="I8" s="523"/>
      <c r="J8" s="375">
        <v>3.0000000000000001E-3</v>
      </c>
      <c r="K8" s="375">
        <v>4.4999999999999998E-2</v>
      </c>
      <c r="L8" s="375">
        <v>4.4999999999999998E-2</v>
      </c>
      <c r="M8" s="408">
        <v>0.04</v>
      </c>
      <c r="N8" s="36" t="s">
        <v>1050</v>
      </c>
      <c r="O8" s="326" t="s">
        <v>1051</v>
      </c>
      <c r="P8" t="s">
        <v>1052</v>
      </c>
    </row>
    <row r="9" spans="1:16" x14ac:dyDescent="0.25">
      <c r="A9" s="40">
        <v>39814</v>
      </c>
      <c r="B9" s="28">
        <v>6.3E-2</v>
      </c>
      <c r="C9" s="28">
        <v>0.09</v>
      </c>
      <c r="D9" s="28">
        <v>0.01</v>
      </c>
      <c r="E9" s="28">
        <v>0.03</v>
      </c>
      <c r="F9" s="523"/>
      <c r="G9" s="28">
        <v>9.9000000000000005E-2</v>
      </c>
      <c r="H9" s="28">
        <v>9.1999999999999998E-2</v>
      </c>
      <c r="I9" s="523"/>
      <c r="J9" s="375">
        <v>3.0000000000000001E-3</v>
      </c>
      <c r="K9" s="375">
        <v>4.4999999999999998E-2</v>
      </c>
      <c r="L9" s="375">
        <v>4.4999999999999998E-2</v>
      </c>
      <c r="M9" s="408">
        <v>0.04</v>
      </c>
      <c r="N9" s="36" t="s">
        <v>1053</v>
      </c>
      <c r="O9" s="326">
        <v>40173</v>
      </c>
    </row>
    <row r="10" spans="1:16" x14ac:dyDescent="0.25">
      <c r="A10" s="40">
        <v>39448</v>
      </c>
      <c r="B10" s="28">
        <v>6.3E-2</v>
      </c>
      <c r="C10" s="28">
        <v>0.09</v>
      </c>
      <c r="D10" s="28">
        <v>0.01</v>
      </c>
      <c r="E10" s="28">
        <v>0.03</v>
      </c>
      <c r="F10" s="523"/>
      <c r="G10" s="28">
        <v>9.5000000000000001E-2</v>
      </c>
      <c r="H10" s="28">
        <v>0.09</v>
      </c>
      <c r="I10" s="523"/>
      <c r="J10" s="375">
        <v>3.0000000000000001E-3</v>
      </c>
      <c r="K10" s="375">
        <v>4.4999999999999998E-2</v>
      </c>
      <c r="L10" s="375">
        <v>4.4999999999999998E-2</v>
      </c>
      <c r="M10" s="408">
        <v>0.04</v>
      </c>
      <c r="N10" s="36" t="s">
        <v>1054</v>
      </c>
      <c r="O10" s="326">
        <v>39197</v>
      </c>
    </row>
    <row r="11" spans="1:16" x14ac:dyDescent="0.25">
      <c r="A11" s="40">
        <v>38353</v>
      </c>
      <c r="B11" s="28">
        <v>6.3E-2</v>
      </c>
      <c r="C11" s="28">
        <v>0.09</v>
      </c>
      <c r="D11" s="28">
        <v>0.01</v>
      </c>
      <c r="E11" s="28">
        <v>0.03</v>
      </c>
      <c r="F11" s="523"/>
      <c r="G11" s="28">
        <v>9.5000000000000001E-2</v>
      </c>
      <c r="H11" s="28">
        <v>0.09</v>
      </c>
      <c r="I11" s="602"/>
      <c r="J11" s="602"/>
      <c r="K11" s="375">
        <v>4.4999999999999998E-2</v>
      </c>
      <c r="L11" s="375">
        <v>4.4999999999999998E-2</v>
      </c>
      <c r="M11" s="408">
        <v>0.04</v>
      </c>
      <c r="N11" s="36" t="s">
        <v>1055</v>
      </c>
      <c r="O11" s="326">
        <v>38288</v>
      </c>
      <c r="P11" t="s">
        <v>1056</v>
      </c>
    </row>
    <row r="12" spans="1:16" x14ac:dyDescent="0.25">
      <c r="A12" s="40">
        <v>37987</v>
      </c>
      <c r="B12" s="28">
        <v>6.3E-2</v>
      </c>
      <c r="C12" s="28">
        <v>0.09</v>
      </c>
      <c r="D12" s="28">
        <v>0.01</v>
      </c>
      <c r="E12" s="28">
        <v>0.03</v>
      </c>
      <c r="F12" s="523"/>
      <c r="G12" s="28">
        <v>9.5000000000000001E-2</v>
      </c>
      <c r="H12" s="28">
        <v>0.09</v>
      </c>
      <c r="I12" s="602"/>
      <c r="J12" s="602"/>
      <c r="K12" s="375">
        <v>2.5000000000000001E-2</v>
      </c>
      <c r="L12" s="408">
        <v>0.02</v>
      </c>
      <c r="M12" s="408">
        <v>0.04</v>
      </c>
      <c r="N12" s="36" t="s">
        <v>1057</v>
      </c>
      <c r="O12" s="326">
        <v>38277</v>
      </c>
      <c r="P12" t="s">
        <v>1058</v>
      </c>
    </row>
    <row r="13" spans="1:16" x14ac:dyDescent="0.25">
      <c r="A13" s="40">
        <v>37257</v>
      </c>
      <c r="B13" s="28">
        <v>6.3E-2</v>
      </c>
      <c r="C13" s="28">
        <v>8.1585000000000005E-2</v>
      </c>
      <c r="D13" s="523"/>
      <c r="E13" s="28">
        <v>0.03</v>
      </c>
      <c r="F13" s="523"/>
      <c r="G13" s="28">
        <v>0.09</v>
      </c>
      <c r="H13" s="28">
        <v>0.09</v>
      </c>
      <c r="I13" s="602"/>
      <c r="J13" s="602"/>
      <c r="K13" s="375">
        <v>2.5000000000000001E-2</v>
      </c>
      <c r="L13" s="408">
        <v>0.02</v>
      </c>
      <c r="M13" s="408">
        <v>0.04</v>
      </c>
      <c r="N13" s="70" t="s">
        <v>1059</v>
      </c>
      <c r="O13" s="326" t="s">
        <v>1060</v>
      </c>
    </row>
    <row r="14" spans="1:16" x14ac:dyDescent="0.25">
      <c r="A14" s="40">
        <v>36892</v>
      </c>
      <c r="B14" s="28">
        <v>6.3E-2</v>
      </c>
      <c r="C14" s="28">
        <v>8.0324999999999994E-2</v>
      </c>
      <c r="D14" s="523"/>
      <c r="E14" s="28">
        <v>0.03</v>
      </c>
      <c r="F14" s="523"/>
      <c r="G14" s="28">
        <v>8.3000000000000004E-2</v>
      </c>
      <c r="H14" s="28">
        <v>0.09</v>
      </c>
      <c r="I14" s="602"/>
      <c r="J14" s="602"/>
      <c r="K14" s="375">
        <v>2.5000000000000001E-2</v>
      </c>
      <c r="L14" s="408">
        <v>0.02</v>
      </c>
      <c r="M14" s="408">
        <v>0.04</v>
      </c>
      <c r="N14" s="70" t="s">
        <v>1061</v>
      </c>
      <c r="O14" s="326">
        <v>37238</v>
      </c>
    </row>
    <row r="15" spans="1:16" x14ac:dyDescent="0.25">
      <c r="A15" s="40">
        <v>36526</v>
      </c>
      <c r="B15" s="28">
        <v>6.3E-2</v>
      </c>
      <c r="C15" s="28">
        <v>8.0324999999999994E-2</v>
      </c>
      <c r="D15" s="523"/>
      <c r="E15" s="28">
        <v>0.03</v>
      </c>
      <c r="F15" s="523"/>
      <c r="G15" s="28">
        <v>0.08</v>
      </c>
      <c r="H15" s="28">
        <v>0.09</v>
      </c>
      <c r="I15" s="602"/>
      <c r="J15" s="602"/>
      <c r="K15" s="375">
        <v>2.5000000000000001E-2</v>
      </c>
      <c r="L15" s="408">
        <v>0.02</v>
      </c>
      <c r="M15" s="408">
        <v>0.04</v>
      </c>
      <c r="N15" s="36" t="s">
        <v>1062</v>
      </c>
      <c r="O15" s="326">
        <v>36839</v>
      </c>
    </row>
    <row r="16" spans="1:16" x14ac:dyDescent="0.25">
      <c r="A16" s="40">
        <v>36161</v>
      </c>
      <c r="B16" s="28">
        <v>6.3E-2</v>
      </c>
      <c r="C16" s="28">
        <v>8.0324999999999994E-2</v>
      </c>
      <c r="D16" s="523"/>
      <c r="E16" s="28">
        <v>0.03</v>
      </c>
      <c r="F16" s="523"/>
      <c r="G16" s="28">
        <v>0.08</v>
      </c>
      <c r="H16" s="28">
        <v>8.6999999999999994E-2</v>
      </c>
      <c r="I16" s="602"/>
      <c r="J16" s="602"/>
      <c r="K16" s="375">
        <v>2.5000000000000001E-2</v>
      </c>
      <c r="L16" s="408">
        <v>0.02</v>
      </c>
      <c r="M16" s="408">
        <v>0.04</v>
      </c>
      <c r="N16" s="36" t="s">
        <v>1063</v>
      </c>
      <c r="O16" s="326">
        <v>36489</v>
      </c>
    </row>
    <row r="17" spans="1:16" x14ac:dyDescent="0.25">
      <c r="A17" s="40">
        <v>35796</v>
      </c>
      <c r="B17" s="28">
        <v>6.3E-2</v>
      </c>
      <c r="C17" s="28">
        <v>8.0324999999999994E-2</v>
      </c>
      <c r="D17" s="602"/>
      <c r="E17" s="28">
        <v>0.03</v>
      </c>
      <c r="F17" s="523"/>
      <c r="G17" s="28">
        <v>0.08</v>
      </c>
      <c r="H17" s="28">
        <v>8.1000000000000003E-2</v>
      </c>
      <c r="I17" s="602"/>
      <c r="J17" s="602"/>
      <c r="K17" s="375">
        <v>2.5000000000000001E-2</v>
      </c>
      <c r="L17" s="408">
        <v>0.02</v>
      </c>
      <c r="M17" s="408">
        <v>0.04</v>
      </c>
      <c r="N17" s="70" t="s">
        <v>1064</v>
      </c>
      <c r="O17" s="326" t="s">
        <v>1065</v>
      </c>
    </row>
    <row r="18" spans="1:16" x14ac:dyDescent="0.25">
      <c r="A18" s="40">
        <v>35431</v>
      </c>
      <c r="B18" s="28">
        <v>6.3E-2</v>
      </c>
      <c r="C18" s="28">
        <v>6.93E-2</v>
      </c>
      <c r="D18" s="602"/>
      <c r="E18" s="28">
        <v>0.03</v>
      </c>
      <c r="F18" s="523"/>
      <c r="G18" s="28">
        <v>0.08</v>
      </c>
      <c r="H18" s="28">
        <v>8.1000000000000003E-2</v>
      </c>
      <c r="I18" s="602"/>
      <c r="J18" s="602"/>
      <c r="K18" s="375">
        <v>2.5000000000000001E-2</v>
      </c>
      <c r="L18" s="408">
        <v>0.02</v>
      </c>
      <c r="M18" s="408">
        <v>0.04</v>
      </c>
      <c r="N18" s="36" t="s">
        <v>1066</v>
      </c>
      <c r="O18" s="326" t="s">
        <v>1067</v>
      </c>
      <c r="P18" t="s">
        <v>1068</v>
      </c>
    </row>
    <row r="19" spans="1:16" x14ac:dyDescent="0.25">
      <c r="A19" s="40">
        <v>35065</v>
      </c>
      <c r="B19" s="28">
        <v>6.3E-2</v>
      </c>
      <c r="C19" s="28">
        <v>6.93E-2</v>
      </c>
      <c r="D19" s="602"/>
      <c r="E19" s="28">
        <v>0.03</v>
      </c>
      <c r="F19" s="523"/>
      <c r="G19" s="523"/>
      <c r="H19" s="28">
        <v>7.4999999999999997E-2</v>
      </c>
      <c r="I19" s="602"/>
      <c r="J19" s="602"/>
      <c r="K19" s="375">
        <v>2.5000000000000001E-2</v>
      </c>
      <c r="L19" s="408">
        <v>0.02</v>
      </c>
      <c r="M19" s="408">
        <v>0.04</v>
      </c>
      <c r="N19" s="70" t="s">
        <v>1069</v>
      </c>
      <c r="O19" s="326">
        <v>35269</v>
      </c>
      <c r="P19" t="s">
        <v>1070</v>
      </c>
    </row>
    <row r="20" spans="1:16" x14ac:dyDescent="0.25">
      <c r="A20" s="40">
        <v>33970</v>
      </c>
      <c r="B20" s="28">
        <v>6.3E-2</v>
      </c>
      <c r="C20" s="28">
        <v>6.93E-2</v>
      </c>
      <c r="D20" s="523"/>
      <c r="E20" s="602"/>
      <c r="F20" s="602"/>
      <c r="G20" s="602"/>
      <c r="H20" s="387">
        <v>0.05</v>
      </c>
      <c r="I20" s="602"/>
      <c r="J20" s="602"/>
      <c r="K20" s="375">
        <v>2.5000000000000001E-2</v>
      </c>
      <c r="L20" s="408">
        <v>0.02</v>
      </c>
      <c r="M20" s="408">
        <v>0.04</v>
      </c>
      <c r="N20" s="70" t="s">
        <v>1071</v>
      </c>
      <c r="O20" s="326">
        <v>33968</v>
      </c>
    </row>
    <row r="21" spans="1:16" x14ac:dyDescent="0.25">
      <c r="A21" s="40">
        <v>33239</v>
      </c>
      <c r="B21" s="28">
        <v>6.3E-2</v>
      </c>
      <c r="C21" s="28">
        <v>6.3E-2</v>
      </c>
      <c r="D21" s="523"/>
      <c r="E21" s="602"/>
      <c r="F21" s="602"/>
      <c r="G21" s="602"/>
      <c r="H21" s="387">
        <v>0.05</v>
      </c>
      <c r="I21" s="602"/>
      <c r="J21" s="602"/>
      <c r="K21" s="375">
        <v>2.5000000000000001E-2</v>
      </c>
      <c r="L21" s="408">
        <v>0.02</v>
      </c>
      <c r="M21" s="408">
        <v>0.04</v>
      </c>
      <c r="N21" s="70" t="s">
        <v>1072</v>
      </c>
      <c r="O21" s="326">
        <v>33486</v>
      </c>
    </row>
    <row r="22" spans="1:16" x14ac:dyDescent="0.25">
      <c r="A22" s="40">
        <v>30317</v>
      </c>
      <c r="B22" s="28">
        <v>6.3E-2</v>
      </c>
      <c r="C22" s="28">
        <v>6.3E-2</v>
      </c>
      <c r="D22" s="523"/>
      <c r="E22" s="602"/>
      <c r="F22" s="602"/>
      <c r="G22" s="602"/>
      <c r="H22" s="387">
        <v>0.02</v>
      </c>
      <c r="I22" s="602"/>
      <c r="J22" s="602"/>
      <c r="K22" s="375">
        <v>2.5000000000000001E-2</v>
      </c>
      <c r="L22" s="408">
        <v>0.02</v>
      </c>
      <c r="M22" s="408">
        <v>0.04</v>
      </c>
      <c r="N22" s="70" t="s">
        <v>1073</v>
      </c>
      <c r="O22" s="326" t="s">
        <v>1074</v>
      </c>
      <c r="P22" t="s">
        <v>1075</v>
      </c>
    </row>
    <row r="23" spans="1:16" x14ac:dyDescent="0.25">
      <c r="A23" s="40">
        <v>25934</v>
      </c>
      <c r="B23" s="28">
        <v>6.3E-2</v>
      </c>
      <c r="C23" s="28">
        <v>6.3E-2</v>
      </c>
      <c r="D23" s="523"/>
      <c r="E23" s="602"/>
      <c r="F23" s="602"/>
      <c r="G23" s="602"/>
      <c r="H23" s="602"/>
      <c r="I23" s="602"/>
      <c r="J23" s="602"/>
      <c r="K23" s="375">
        <v>2.5000000000000001E-2</v>
      </c>
      <c r="L23" s="408">
        <v>0.02</v>
      </c>
      <c r="M23" s="408">
        <v>0.04</v>
      </c>
      <c r="N23" s="70" t="s">
        <v>1076</v>
      </c>
      <c r="O23" s="326">
        <v>25871</v>
      </c>
    </row>
    <row r="24" spans="1:16" x14ac:dyDescent="0.25">
      <c r="A24" s="40">
        <v>24838</v>
      </c>
      <c r="B24" s="28">
        <v>3.5999999999999997E-2</v>
      </c>
      <c r="C24" s="28">
        <v>3.5999999999999997E-2</v>
      </c>
      <c r="D24" s="523"/>
      <c r="E24" s="602"/>
      <c r="F24" s="602"/>
      <c r="G24" s="602"/>
      <c r="H24" s="602"/>
      <c r="I24" s="602"/>
      <c r="J24" s="602"/>
      <c r="K24" s="375">
        <v>2.5000000000000001E-2</v>
      </c>
      <c r="L24" s="408">
        <v>0.02</v>
      </c>
      <c r="M24" s="408">
        <v>0.04</v>
      </c>
      <c r="N24" s="36" t="s">
        <v>1077</v>
      </c>
      <c r="O24" s="326">
        <v>24834</v>
      </c>
    </row>
    <row r="25" spans="1:16" x14ac:dyDescent="0.25">
      <c r="A25" s="40">
        <v>23012</v>
      </c>
      <c r="B25" s="523"/>
      <c r="C25" s="523"/>
      <c r="D25" s="523"/>
      <c r="E25" s="602"/>
      <c r="F25" s="602"/>
      <c r="G25" s="602"/>
      <c r="H25" s="602"/>
      <c r="I25" s="602"/>
      <c r="J25" s="602"/>
      <c r="K25" s="375">
        <v>2.5000000000000001E-2</v>
      </c>
      <c r="L25" s="408">
        <v>0.02</v>
      </c>
      <c r="M25" s="408">
        <v>0.04</v>
      </c>
      <c r="N25" s="36" t="s">
        <v>1078</v>
      </c>
      <c r="O25" s="326">
        <v>23055</v>
      </c>
    </row>
    <row r="26" spans="1:16" x14ac:dyDescent="0.25">
      <c r="A26" s="40">
        <v>22647</v>
      </c>
      <c r="B26" s="601"/>
      <c r="C26" s="612"/>
      <c r="D26" s="601"/>
      <c r="E26" s="601"/>
      <c r="F26" s="601"/>
      <c r="G26" s="601"/>
      <c r="H26" s="601"/>
      <c r="I26" s="601"/>
      <c r="J26" s="601"/>
      <c r="K26" s="375">
        <v>2.5000000000000001E-2</v>
      </c>
      <c r="L26" s="408">
        <v>0.02</v>
      </c>
      <c r="M26" s="408">
        <v>0.02</v>
      </c>
      <c r="N26" t="s">
        <v>1079</v>
      </c>
      <c r="O26" s="13">
        <v>22755</v>
      </c>
    </row>
    <row r="27" spans="1:16" x14ac:dyDescent="0.25">
      <c r="A27" s="40">
        <v>18629</v>
      </c>
      <c r="B27" s="601"/>
      <c r="C27" s="612"/>
      <c r="D27" s="601"/>
      <c r="E27" s="601"/>
      <c r="F27" s="601"/>
      <c r="G27" s="601"/>
      <c r="H27" s="601"/>
      <c r="I27" s="601"/>
      <c r="J27" s="601"/>
      <c r="K27" s="375">
        <v>0.05</v>
      </c>
      <c r="L27" s="408">
        <v>0.05</v>
      </c>
      <c r="M27" s="408">
        <v>0.02</v>
      </c>
      <c r="N27" t="s">
        <v>1080</v>
      </c>
      <c r="O27" s="13">
        <v>18707</v>
      </c>
      <c r="P27" t="s">
        <v>1081</v>
      </c>
    </row>
    <row r="28" spans="1:16" x14ac:dyDescent="0.25">
      <c r="A28" s="40">
        <v>17899</v>
      </c>
      <c r="B28" s="601"/>
      <c r="C28" s="612"/>
      <c r="D28" s="601"/>
      <c r="E28" s="601"/>
      <c r="F28" s="601"/>
      <c r="G28" s="601"/>
      <c r="H28" s="601"/>
      <c r="I28" s="601"/>
      <c r="J28" s="601"/>
      <c r="K28" s="408">
        <v>0.05</v>
      </c>
      <c r="L28" s="408">
        <v>0.05</v>
      </c>
      <c r="M28" s="653"/>
      <c r="N28" t="s">
        <v>1082</v>
      </c>
      <c r="O28" s="13">
        <v>18050</v>
      </c>
    </row>
    <row r="29" spans="1:16" x14ac:dyDescent="0.25">
      <c r="A29" s="333"/>
      <c r="C29" s="30"/>
      <c r="E29" s="27"/>
      <c r="F29" s="27"/>
      <c r="G29" s="27"/>
      <c r="H29" s="27"/>
      <c r="I29" s="27"/>
      <c r="J29" s="27"/>
      <c r="K29" s="408"/>
      <c r="L29" s="408"/>
      <c r="M29" s="408"/>
      <c r="O29" s="13"/>
    </row>
    <row r="30" spans="1:16" x14ac:dyDescent="0.25">
      <c r="A30" s="333"/>
      <c r="B30" s="8" t="s">
        <v>117</v>
      </c>
      <c r="E30" s="27"/>
      <c r="F30" s="27"/>
      <c r="G30" s="27"/>
      <c r="H30" s="27"/>
      <c r="I30" s="27"/>
      <c r="J30" s="27"/>
      <c r="K30" s="408"/>
      <c r="L30" s="408"/>
      <c r="M30" s="408"/>
      <c r="O30" s="13"/>
    </row>
    <row r="31" spans="1:16" x14ac:dyDescent="0.25">
      <c r="B31" t="s">
        <v>1669</v>
      </c>
    </row>
    <row r="33" spans="2:16" x14ac:dyDescent="0.25">
      <c r="B33" t="s">
        <v>1674</v>
      </c>
    </row>
    <row r="34" spans="2:16" ht="16.5" customHeight="1" x14ac:dyDescent="0.25">
      <c r="B34" t="s">
        <v>1675</v>
      </c>
      <c r="L34" s="27"/>
      <c r="M34" s="27"/>
      <c r="N34" s="27"/>
      <c r="O34" s="331"/>
      <c r="P34" s="27"/>
    </row>
    <row r="35" spans="2:16" x14ac:dyDescent="0.25">
      <c r="B35" t="s">
        <v>1676</v>
      </c>
      <c r="L35" s="27"/>
      <c r="M35" s="27"/>
      <c r="N35" s="27"/>
      <c r="O35" s="331"/>
      <c r="P35" s="27"/>
    </row>
    <row r="36" spans="2:16" x14ac:dyDescent="0.25">
      <c r="B36" t="s">
        <v>1673</v>
      </c>
    </row>
    <row r="37" spans="2:16" x14ac:dyDescent="0.25">
      <c r="B37" t="s">
        <v>1661</v>
      </c>
    </row>
    <row r="38" spans="2:16" x14ac:dyDescent="0.25">
      <c r="B38" t="s">
        <v>1662</v>
      </c>
    </row>
    <row r="39" spans="2:16" x14ac:dyDescent="0.25">
      <c r="B39" t="s">
        <v>1663</v>
      </c>
    </row>
    <row r="40" spans="2:16" x14ac:dyDescent="0.25">
      <c r="B40" t="s">
        <v>1664</v>
      </c>
    </row>
    <row r="41" spans="2:16" x14ac:dyDescent="0.25">
      <c r="B41" t="s">
        <v>1665</v>
      </c>
    </row>
    <row r="42" spans="2:16" x14ac:dyDescent="0.25">
      <c r="B42" s="70" t="s">
        <v>1679</v>
      </c>
    </row>
    <row r="43" spans="2:16" x14ac:dyDescent="0.25">
      <c r="B43" t="s">
        <v>1666</v>
      </c>
    </row>
    <row r="44" spans="2:16" x14ac:dyDescent="0.25">
      <c r="B44" t="s">
        <v>1667</v>
      </c>
    </row>
    <row r="46" spans="2:16" x14ac:dyDescent="0.25">
      <c r="B46" t="s">
        <v>1670</v>
      </c>
    </row>
    <row r="47" spans="2:16" x14ac:dyDescent="0.25">
      <c r="B47" t="s">
        <v>1668</v>
      </c>
    </row>
    <row r="48" spans="2:16" x14ac:dyDescent="0.25">
      <c r="B48" t="s">
        <v>1671</v>
      </c>
    </row>
    <row r="50" spans="2:15" x14ac:dyDescent="0.25">
      <c r="B50" t="s">
        <v>1672</v>
      </c>
    </row>
    <row r="52" spans="2:15" s="27" customFormat="1" x14ac:dyDescent="0.25">
      <c r="O52" s="331"/>
    </row>
    <row r="53" spans="2:15" s="27" customFormat="1" x14ac:dyDescent="0.25">
      <c r="O53" s="331"/>
    </row>
    <row r="54" spans="2:15" s="27" customFormat="1" x14ac:dyDescent="0.25">
      <c r="O54" s="331"/>
    </row>
  </sheetData>
  <mergeCells count="10">
    <mergeCell ref="O2:O4"/>
    <mergeCell ref="P2:P4"/>
    <mergeCell ref="B3:D3"/>
    <mergeCell ref="K3:M3"/>
    <mergeCell ref="A2:A4"/>
    <mergeCell ref="B2:D2"/>
    <mergeCell ref="E2:F2"/>
    <mergeCell ref="H2:I2"/>
    <mergeCell ref="K2:M2"/>
    <mergeCell ref="N2:N4"/>
  </mergeCells>
  <pageMargins left="0.7" right="0.7" top="0.75" bottom="0.75" header="0.3" footer="0.3"/>
  <pageSetup paperSize="9" orientation="portrait" r:id="rId1"/>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pane xSplit="1" ySplit="3" topLeftCell="B4" activePane="bottomRight" state="frozen"/>
      <selection pane="topRight" activeCell="B1" sqref="B1"/>
      <selection pane="bottomLeft" activeCell="A4" sqref="A4"/>
      <selection pane="bottomRight" sqref="A1:XFD1"/>
    </sheetView>
  </sheetViews>
  <sheetFormatPr baseColWidth="10" defaultRowHeight="15" x14ac:dyDescent="0.25"/>
  <cols>
    <col min="2" max="2" width="18.140625" customWidth="1"/>
    <col min="3" max="3" width="31.85546875" customWidth="1"/>
  </cols>
  <sheetData>
    <row r="1" spans="1:5" ht="16.5" hidden="1" customHeight="1" x14ac:dyDescent="0.25">
      <c r="A1" t="s">
        <v>419</v>
      </c>
      <c r="B1" t="s">
        <v>1083</v>
      </c>
    </row>
    <row r="2" spans="1:5" ht="45" customHeight="1" x14ac:dyDescent="0.25">
      <c r="A2" s="783" t="s">
        <v>1946</v>
      </c>
      <c r="B2" s="391" t="s">
        <v>1084</v>
      </c>
      <c r="C2" s="391" t="s">
        <v>88</v>
      </c>
      <c r="D2" s="391" t="s">
        <v>345</v>
      </c>
      <c r="E2" s="391" t="s">
        <v>12</v>
      </c>
    </row>
    <row r="3" spans="1:5" x14ac:dyDescent="0.25">
      <c r="A3" s="783"/>
      <c r="B3" s="391" t="s">
        <v>393</v>
      </c>
      <c r="C3" s="391"/>
      <c r="D3" s="391"/>
      <c r="E3" s="391"/>
    </row>
    <row r="4" spans="1:5" x14ac:dyDescent="0.25">
      <c r="A4" s="40">
        <v>41139</v>
      </c>
      <c r="B4" s="380">
        <v>2.5000000000000001E-3</v>
      </c>
      <c r="C4" t="s">
        <v>1606</v>
      </c>
      <c r="D4" s="18">
        <v>41138</v>
      </c>
    </row>
    <row r="5" spans="1:5" x14ac:dyDescent="0.25">
      <c r="A5" s="40">
        <v>33604</v>
      </c>
      <c r="B5" s="380">
        <v>1.5E-3</v>
      </c>
      <c r="C5" t="s">
        <v>1785</v>
      </c>
      <c r="D5" s="18">
        <v>33607</v>
      </c>
    </row>
  </sheetData>
  <mergeCells count="1">
    <mergeCell ref="A2:A3"/>
  </mergeCells>
  <pageMargins left="0.7" right="0.7" top="0.75" bottom="0.75" header="0.3" footer="0.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7"/>
  <sheetViews>
    <sheetView workbookViewId="0">
      <pane xSplit="1" ySplit="3" topLeftCell="B4" activePane="bottomRight" state="frozen"/>
      <selection pane="topRight" activeCell="B1" sqref="B1"/>
      <selection pane="bottomLeft" activeCell="A4" sqref="A4"/>
      <selection pane="bottomRight" sqref="A1:XFD1"/>
    </sheetView>
  </sheetViews>
  <sheetFormatPr baseColWidth="10" defaultRowHeight="15" x14ac:dyDescent="0.25"/>
  <cols>
    <col min="2" max="2" width="17.7109375" customWidth="1"/>
    <col min="3" max="3" width="14.42578125" customWidth="1"/>
    <col min="4" max="4" width="16.7109375" customWidth="1"/>
    <col min="5" max="5" width="19.28515625" style="10" customWidth="1"/>
    <col min="6" max="6" width="19.140625" style="10" customWidth="1"/>
    <col min="7" max="8" width="20.7109375" style="10" customWidth="1"/>
    <col min="9" max="9" width="32.140625" customWidth="1"/>
    <col min="10" max="10" width="14.42578125" customWidth="1"/>
  </cols>
  <sheetData>
    <row r="1" spans="1:13" ht="18" hidden="1" customHeight="1" x14ac:dyDescent="0.25">
      <c r="A1" t="s">
        <v>419</v>
      </c>
      <c r="B1" t="s">
        <v>1085</v>
      </c>
      <c r="C1" t="s">
        <v>1086</v>
      </c>
      <c r="D1" t="s">
        <v>1087</v>
      </c>
      <c r="E1" s="10" t="s">
        <v>1088</v>
      </c>
      <c r="F1" s="10" t="s">
        <v>1089</v>
      </c>
      <c r="G1" s="10" t="s">
        <v>1090</v>
      </c>
      <c r="H1" s="10" t="s">
        <v>1091</v>
      </c>
    </row>
    <row r="2" spans="1:13" ht="90" customHeight="1" x14ac:dyDescent="0.25">
      <c r="A2" s="783" t="s">
        <v>1946</v>
      </c>
      <c r="B2" s="391" t="s">
        <v>1092</v>
      </c>
      <c r="C2" s="391" t="s">
        <v>1093</v>
      </c>
      <c r="D2" s="391" t="s">
        <v>1094</v>
      </c>
      <c r="E2" s="783" t="s">
        <v>1084</v>
      </c>
      <c r="F2" s="783"/>
      <c r="G2" s="783"/>
      <c r="H2" s="391"/>
      <c r="I2" s="783" t="s">
        <v>126</v>
      </c>
      <c r="J2" s="783" t="s">
        <v>345</v>
      </c>
      <c r="K2" s="783"/>
      <c r="L2" s="783"/>
      <c r="M2" s="783"/>
    </row>
    <row r="3" spans="1:13" ht="30" x14ac:dyDescent="0.25">
      <c r="A3" s="783"/>
      <c r="B3" s="391" t="s">
        <v>1095</v>
      </c>
      <c r="C3" s="391" t="s">
        <v>1095</v>
      </c>
      <c r="D3" s="391" t="s">
        <v>1095</v>
      </c>
      <c r="E3" s="391" t="s">
        <v>1096</v>
      </c>
      <c r="F3" s="391" t="s">
        <v>1097</v>
      </c>
      <c r="G3" s="391" t="s">
        <v>1098</v>
      </c>
      <c r="H3" s="391" t="s">
        <v>1099</v>
      </c>
      <c r="I3" s="783"/>
      <c r="J3" s="783"/>
      <c r="K3" s="783"/>
      <c r="L3" s="783"/>
      <c r="M3" s="783"/>
    </row>
    <row r="4" spans="1:13" x14ac:dyDescent="0.25">
      <c r="A4" s="40">
        <v>42005</v>
      </c>
      <c r="B4" s="423">
        <v>0.14099999999999999</v>
      </c>
      <c r="C4" s="424">
        <v>0.246</v>
      </c>
      <c r="D4" s="424">
        <v>0.252</v>
      </c>
      <c r="E4" s="423">
        <v>1E-3</v>
      </c>
      <c r="F4" s="423">
        <v>2E-3</v>
      </c>
      <c r="G4" s="423">
        <v>3.0000000000000001E-3</v>
      </c>
      <c r="H4" s="418">
        <v>1.7600000000000001E-3</v>
      </c>
      <c r="I4" t="s">
        <v>840</v>
      </c>
      <c r="J4" s="31">
        <v>41639</v>
      </c>
    </row>
    <row r="5" spans="1:13" x14ac:dyDescent="0.25">
      <c r="A5" s="40">
        <v>41640</v>
      </c>
      <c r="B5" s="423">
        <v>0.14099999999999999</v>
      </c>
      <c r="C5" s="424">
        <v>0.246</v>
      </c>
      <c r="D5" s="424">
        <v>0.23300000000000001</v>
      </c>
      <c r="E5" s="423">
        <v>1E-3</v>
      </c>
      <c r="F5" s="423">
        <v>2E-3</v>
      </c>
      <c r="G5" s="423">
        <v>3.0000000000000001E-3</v>
      </c>
      <c r="H5" s="418">
        <v>1.7600000000000001E-3</v>
      </c>
      <c r="I5" t="s">
        <v>840</v>
      </c>
      <c r="J5" s="31">
        <v>41639</v>
      </c>
    </row>
    <row r="6" spans="1:13" x14ac:dyDescent="0.25">
      <c r="A6" s="40">
        <v>41275</v>
      </c>
      <c r="B6" s="423">
        <v>0.14000000000000001</v>
      </c>
      <c r="C6" s="424">
        <v>0.246</v>
      </c>
      <c r="D6" s="424">
        <v>0.21299999999999999</v>
      </c>
      <c r="E6" s="423">
        <v>1E-3</v>
      </c>
      <c r="F6" s="423">
        <v>2E-3</v>
      </c>
      <c r="G6" s="423">
        <v>3.0000000000000001E-3</v>
      </c>
      <c r="H6" s="418">
        <v>1.7600000000000001E-3</v>
      </c>
      <c r="I6" t="s">
        <v>1100</v>
      </c>
      <c r="J6" s="31">
        <v>41273</v>
      </c>
    </row>
    <row r="7" spans="1:13" x14ac:dyDescent="0.25">
      <c r="A7" s="40">
        <v>40544</v>
      </c>
      <c r="B7" s="390">
        <v>0.12</v>
      </c>
      <c r="C7" s="424">
        <v>0.21299999999999999</v>
      </c>
      <c r="D7" s="424">
        <v>0.183</v>
      </c>
      <c r="E7" s="423">
        <v>1E-3</v>
      </c>
      <c r="F7" s="423">
        <v>2E-3</v>
      </c>
      <c r="G7" s="423">
        <v>3.0000000000000001E-3</v>
      </c>
      <c r="H7" s="418">
        <v>1.7600000000000001E-3</v>
      </c>
      <c r="I7" t="s">
        <v>1101</v>
      </c>
      <c r="J7" s="31">
        <v>40542</v>
      </c>
    </row>
    <row r="8" spans="1:13" x14ac:dyDescent="0.25">
      <c r="A8" s="40">
        <v>39814</v>
      </c>
      <c r="B8" s="390">
        <v>0.12</v>
      </c>
      <c r="C8" s="424">
        <v>0.21299999999999999</v>
      </c>
      <c r="D8" s="424">
        <v>0.183</v>
      </c>
      <c r="E8" s="669"/>
      <c r="F8" s="669"/>
      <c r="G8" s="669"/>
      <c r="H8" s="497"/>
      <c r="I8" t="s">
        <v>1102</v>
      </c>
      <c r="J8" s="67" t="s">
        <v>1103</v>
      </c>
    </row>
    <row r="10" spans="1:13" x14ac:dyDescent="0.25">
      <c r="B10" s="8" t="s">
        <v>117</v>
      </c>
    </row>
    <row r="11" spans="1:13" x14ac:dyDescent="0.25">
      <c r="B11" t="s">
        <v>1744</v>
      </c>
    </row>
    <row r="12" spans="1:13" x14ac:dyDescent="0.25">
      <c r="B12" t="s">
        <v>1104</v>
      </c>
    </row>
    <row r="13" spans="1:13" x14ac:dyDescent="0.25">
      <c r="B13" t="s">
        <v>1105</v>
      </c>
    </row>
    <row r="14" spans="1:13" x14ac:dyDescent="0.25">
      <c r="B14" t="s">
        <v>1106</v>
      </c>
    </row>
    <row r="15" spans="1:13" x14ac:dyDescent="0.25">
      <c r="B15" s="407" t="s">
        <v>1107</v>
      </c>
    </row>
    <row r="16" spans="1:13" x14ac:dyDescent="0.25">
      <c r="B16" s="407" t="s">
        <v>1108</v>
      </c>
    </row>
    <row r="17" spans="2:9" x14ac:dyDescent="0.25">
      <c r="B17" s="407" t="s">
        <v>1109</v>
      </c>
    </row>
    <row r="18" spans="2:9" x14ac:dyDescent="0.25">
      <c r="B18" s="407" t="s">
        <v>1110</v>
      </c>
    </row>
    <row r="19" spans="2:9" x14ac:dyDescent="0.25">
      <c r="B19" s="407" t="s">
        <v>1111</v>
      </c>
    </row>
    <row r="20" spans="2:9" x14ac:dyDescent="0.25">
      <c r="B20" s="407" t="s">
        <v>1112</v>
      </c>
    </row>
    <row r="21" spans="2:9" s="70" customFormat="1" x14ac:dyDescent="0.25">
      <c r="B21" s="70" t="s">
        <v>1745</v>
      </c>
      <c r="E21" s="95"/>
      <c r="F21" s="95"/>
      <c r="G21" s="95"/>
      <c r="H21" s="95"/>
    </row>
    <row r="23" spans="2:9" x14ac:dyDescent="0.25">
      <c r="B23" s="419"/>
    </row>
    <row r="28" spans="2:9" x14ac:dyDescent="0.25">
      <c r="C28" s="407"/>
      <c r="E28"/>
      <c r="I28" s="10"/>
    </row>
    <row r="29" spans="2:9" x14ac:dyDescent="0.25">
      <c r="C29" s="407"/>
      <c r="E29"/>
      <c r="I29" s="10"/>
    </row>
    <row r="34" spans="2:2" x14ac:dyDescent="0.25">
      <c r="B34" s="407"/>
    </row>
    <row r="35" spans="2:2" x14ac:dyDescent="0.25">
      <c r="B35" s="407"/>
    </row>
    <row r="36" spans="2:2" x14ac:dyDescent="0.25">
      <c r="B36" s="407"/>
    </row>
    <row r="37" spans="2:2" x14ac:dyDescent="0.25">
      <c r="B37" s="407"/>
    </row>
  </sheetData>
  <mergeCells count="6">
    <mergeCell ref="A2:A3"/>
    <mergeCell ref="E2:G2"/>
    <mergeCell ref="I2:I3"/>
    <mergeCell ref="J2:J3"/>
    <mergeCell ref="K2:M2"/>
    <mergeCell ref="K3:M3"/>
  </mergeCells>
  <pageMargins left="0.7" right="0.7" top="0.75" bottom="0.75" header="0.3" footer="0.3"/>
  <pageSetup paperSize="9" orientation="portrait" r:id="rId1"/>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0"/>
  <sheetViews>
    <sheetView workbookViewId="0">
      <pane xSplit="1" ySplit="1" topLeftCell="B2" activePane="bottomRight" state="frozen"/>
      <selection pane="topRight" activeCell="B1" sqref="B1"/>
      <selection pane="bottomLeft" activeCell="A3" sqref="A3"/>
      <selection pane="bottomRight" activeCell="B1" sqref="B1:B1048576"/>
    </sheetView>
  </sheetViews>
  <sheetFormatPr baseColWidth="10" defaultColWidth="9.140625" defaultRowHeight="15" customHeight="1" x14ac:dyDescent="0.25"/>
  <cols>
    <col min="1" max="2" width="14.28515625" style="500" customWidth="1"/>
    <col min="3" max="3" width="14.42578125" style="500" customWidth="1"/>
    <col min="4" max="5" width="14" style="500" customWidth="1"/>
    <col min="6" max="6" width="11.85546875" style="500" hidden="1" customWidth="1"/>
    <col min="7" max="7" width="14.42578125" style="500" customWidth="1"/>
    <col min="8" max="8" width="15" style="500" customWidth="1"/>
    <col min="9" max="9" width="51.28515625" style="500" customWidth="1"/>
    <col min="10" max="10" width="22.42578125" style="500" customWidth="1"/>
    <col min="11" max="11" width="35" style="500" customWidth="1"/>
    <col min="12" max="16384" width="9.140625" style="500"/>
  </cols>
  <sheetData>
    <row r="1" spans="1:11" s="503" customFormat="1" hidden="1" x14ac:dyDescent="0.25">
      <c r="A1" s="334" t="s">
        <v>419</v>
      </c>
      <c r="B1" s="334" t="s">
        <v>1321</v>
      </c>
      <c r="C1" s="334" t="s">
        <v>1320</v>
      </c>
      <c r="D1" s="334" t="s">
        <v>1319</v>
      </c>
      <c r="E1" s="743" t="s">
        <v>2027</v>
      </c>
      <c r="F1" s="743" t="s">
        <v>1318</v>
      </c>
      <c r="G1" s="743" t="s">
        <v>2026</v>
      </c>
      <c r="H1" s="743" t="s">
        <v>2025</v>
      </c>
    </row>
    <row r="2" spans="1:11" ht="18" customHeight="1" x14ac:dyDescent="0.25">
      <c r="A2" s="865" t="s">
        <v>1946</v>
      </c>
      <c r="B2" s="865" t="s">
        <v>2013</v>
      </c>
      <c r="C2" s="865"/>
      <c r="D2" s="864"/>
      <c r="E2" s="862" t="s">
        <v>2014</v>
      </c>
      <c r="F2" s="863"/>
      <c r="G2" s="863"/>
      <c r="H2" s="864"/>
      <c r="I2" s="871" t="s">
        <v>126</v>
      </c>
      <c r="J2" s="870" t="s">
        <v>345</v>
      </c>
      <c r="K2" s="865" t="s">
        <v>12</v>
      </c>
    </row>
    <row r="3" spans="1:11" ht="18" customHeight="1" x14ac:dyDescent="0.25">
      <c r="A3" s="865"/>
      <c r="B3" s="865"/>
      <c r="C3" s="865"/>
      <c r="D3" s="864"/>
      <c r="E3" s="862"/>
      <c r="F3" s="863"/>
      <c r="G3" s="863"/>
      <c r="H3" s="864"/>
      <c r="I3" s="871"/>
      <c r="J3" s="870"/>
      <c r="K3" s="865"/>
    </row>
    <row r="4" spans="1:11" ht="50.25" customHeight="1" x14ac:dyDescent="0.25">
      <c r="A4" s="865"/>
      <c r="B4" s="746" t="s">
        <v>1317</v>
      </c>
      <c r="C4" s="746" t="s">
        <v>1316</v>
      </c>
      <c r="D4" s="746" t="s">
        <v>1315</v>
      </c>
      <c r="E4" s="872" t="s">
        <v>2011</v>
      </c>
      <c r="F4" s="873"/>
      <c r="G4" s="747" t="s">
        <v>2012</v>
      </c>
      <c r="H4" s="754" t="s">
        <v>2002</v>
      </c>
      <c r="I4" s="871"/>
      <c r="J4" s="870"/>
      <c r="K4" s="865"/>
    </row>
    <row r="5" spans="1:11" ht="15" customHeight="1" x14ac:dyDescent="0.25">
      <c r="A5" s="751">
        <v>37803</v>
      </c>
      <c r="B5" s="752"/>
      <c r="C5" s="752"/>
      <c r="D5" s="752"/>
      <c r="E5" s="868"/>
      <c r="F5" s="868"/>
      <c r="G5" s="753"/>
      <c r="H5" s="753"/>
      <c r="I5" s="744" t="s">
        <v>1813</v>
      </c>
      <c r="J5" s="750">
        <v>37639</v>
      </c>
    </row>
    <row r="6" spans="1:11" ht="15" customHeight="1" x14ac:dyDescent="0.25">
      <c r="A6" s="751">
        <v>35796</v>
      </c>
      <c r="B6" s="752"/>
      <c r="C6" s="752"/>
      <c r="D6" s="752"/>
      <c r="E6" s="866">
        <v>0.60699999999999998</v>
      </c>
      <c r="F6" s="866"/>
      <c r="G6" s="742">
        <v>0.182</v>
      </c>
      <c r="H6" s="742">
        <v>1.3</v>
      </c>
      <c r="I6" s="744" t="s">
        <v>1971</v>
      </c>
      <c r="J6" s="748" t="s">
        <v>1975</v>
      </c>
      <c r="K6" t="s">
        <v>2015</v>
      </c>
    </row>
    <row r="7" spans="1:11" ht="15" customHeight="1" x14ac:dyDescent="0.25">
      <c r="A7" s="751">
        <v>35339</v>
      </c>
      <c r="B7" s="752"/>
      <c r="C7" s="752"/>
      <c r="D7" s="752"/>
      <c r="E7" s="867">
        <v>0.55000000000000004</v>
      </c>
      <c r="F7" s="867"/>
      <c r="G7" s="748">
        <v>0.182</v>
      </c>
      <c r="H7" s="748">
        <v>1.33</v>
      </c>
      <c r="I7" s="500" t="s">
        <v>1970</v>
      </c>
      <c r="J7" s="748" t="s">
        <v>1976</v>
      </c>
      <c r="K7" t="s">
        <v>2016</v>
      </c>
    </row>
    <row r="8" spans="1:11" ht="29.25" customHeight="1" x14ac:dyDescent="0.25">
      <c r="A8" s="502">
        <v>34943</v>
      </c>
      <c r="B8" s="759">
        <v>5.3999999999999999E-2</v>
      </c>
      <c r="C8" s="759">
        <v>5.3999999999999999E-2</v>
      </c>
      <c r="D8" s="759">
        <v>2.7E-2</v>
      </c>
      <c r="E8" s="869">
        <v>0.64</v>
      </c>
      <c r="F8" s="869"/>
      <c r="G8" s="760">
        <v>0.128</v>
      </c>
      <c r="H8" s="760">
        <v>1.2</v>
      </c>
      <c r="I8" s="758" t="s">
        <v>2021</v>
      </c>
      <c r="J8" s="741" t="s">
        <v>1969</v>
      </c>
      <c r="K8" s="761" t="s">
        <v>2022</v>
      </c>
    </row>
    <row r="9" spans="1:11" ht="15" customHeight="1" x14ac:dyDescent="0.25">
      <c r="A9" s="751">
        <v>34700</v>
      </c>
      <c r="B9" s="749">
        <v>5.3999999999999999E-2</v>
      </c>
      <c r="C9" s="749">
        <v>5.3999999999999999E-2</v>
      </c>
      <c r="D9" s="749">
        <v>2.7E-2</v>
      </c>
      <c r="E9" s="861"/>
      <c r="F9" s="861"/>
      <c r="G9" s="752"/>
      <c r="H9" s="752"/>
      <c r="I9" s="500" t="s">
        <v>1968</v>
      </c>
      <c r="J9" s="750">
        <v>34324</v>
      </c>
    </row>
    <row r="10" spans="1:11" ht="15" customHeight="1" x14ac:dyDescent="0.25">
      <c r="A10" s="751">
        <v>34516</v>
      </c>
      <c r="B10" s="749">
        <v>5.3999999999999999E-2</v>
      </c>
      <c r="C10" s="749">
        <v>2.7E-2</v>
      </c>
      <c r="D10" s="749">
        <v>2.7E-2</v>
      </c>
      <c r="E10" s="861"/>
      <c r="F10" s="861"/>
      <c r="G10" s="752"/>
      <c r="H10" s="752"/>
      <c r="I10" s="500" t="s">
        <v>1968</v>
      </c>
      <c r="J10" s="750">
        <v>34324</v>
      </c>
    </row>
    <row r="11" spans="1:11" ht="15" customHeight="1" x14ac:dyDescent="0.25">
      <c r="A11" s="751">
        <v>34151</v>
      </c>
      <c r="B11" s="749">
        <v>5.3999999999999999E-2</v>
      </c>
      <c r="C11" s="749">
        <v>2.7E-2</v>
      </c>
      <c r="D11" s="757"/>
      <c r="E11" s="861"/>
      <c r="F11" s="861"/>
      <c r="G11" s="752"/>
      <c r="H11" s="752"/>
      <c r="I11" s="500" t="s">
        <v>1965</v>
      </c>
      <c r="J11" s="750">
        <v>34178</v>
      </c>
    </row>
    <row r="12" spans="1:11" ht="15" customHeight="1" x14ac:dyDescent="0.25">
      <c r="B12" s="748"/>
      <c r="C12" s="748"/>
      <c r="D12" s="748"/>
      <c r="E12" s="748"/>
      <c r="F12" s="748"/>
      <c r="G12" s="748"/>
      <c r="H12" s="748"/>
    </row>
    <row r="13" spans="1:11" ht="15" customHeight="1" x14ac:dyDescent="0.25">
      <c r="B13" s="501" t="s">
        <v>135</v>
      </c>
    </row>
    <row r="14" spans="1:11" ht="15" customHeight="1" x14ac:dyDescent="0.25">
      <c r="B14" s="500" t="s">
        <v>2018</v>
      </c>
    </row>
    <row r="15" spans="1:11" ht="15" customHeight="1" x14ac:dyDescent="0.25">
      <c r="B15" s="500" t="s">
        <v>2019</v>
      </c>
    </row>
    <row r="16" spans="1:11" ht="15" customHeight="1" x14ac:dyDescent="0.25">
      <c r="C16" s="500" t="s">
        <v>2003</v>
      </c>
    </row>
    <row r="17" spans="2:9" ht="15" customHeight="1" x14ac:dyDescent="0.25">
      <c r="C17" s="500" t="s">
        <v>2004</v>
      </c>
    </row>
    <row r="18" spans="2:9" ht="15" customHeight="1" x14ac:dyDescent="0.25">
      <c r="B18" s="500" t="s">
        <v>2020</v>
      </c>
    </row>
    <row r="20" spans="2:9" ht="15" customHeight="1" x14ac:dyDescent="0.25">
      <c r="B20" s="501" t="s">
        <v>1977</v>
      </c>
    </row>
    <row r="21" spans="2:9" ht="15" customHeight="1" x14ac:dyDescent="0.25">
      <c r="B21" s="500" t="s">
        <v>1972</v>
      </c>
    </row>
    <row r="22" spans="2:9" ht="15" customHeight="1" x14ac:dyDescent="0.25">
      <c r="B22" s="500" t="s">
        <v>1973</v>
      </c>
    </row>
    <row r="23" spans="2:9" ht="15" customHeight="1" x14ac:dyDescent="0.25">
      <c r="B23" s="500" t="s">
        <v>1974</v>
      </c>
    </row>
    <row r="24" spans="2:9" ht="15" customHeight="1" x14ac:dyDescent="0.25">
      <c r="B24" s="500" t="s">
        <v>1978</v>
      </c>
    </row>
    <row r="25" spans="2:9" ht="15" customHeight="1" x14ac:dyDescent="0.25">
      <c r="B25" s="500" t="s">
        <v>2006</v>
      </c>
      <c r="I25" s="5" t="s">
        <v>2007</v>
      </c>
    </row>
    <row r="26" spans="2:9" ht="15" customHeight="1" x14ac:dyDescent="0.25">
      <c r="B26" s="500" t="s">
        <v>2008</v>
      </c>
    </row>
    <row r="28" spans="2:9" ht="15" customHeight="1" x14ac:dyDescent="0.25">
      <c r="B28" s="501" t="s">
        <v>2009</v>
      </c>
    </row>
    <row r="29" spans="2:9" ht="15" customHeight="1" x14ac:dyDescent="0.25">
      <c r="B29" s="755" t="s">
        <v>2010</v>
      </c>
    </row>
    <row r="30" spans="2:9" ht="15" customHeight="1" x14ac:dyDescent="0.25">
      <c r="B30" s="756" t="s">
        <v>2017</v>
      </c>
    </row>
  </sheetData>
  <mergeCells count="14">
    <mergeCell ref="A2:A4"/>
    <mergeCell ref="B2:D3"/>
    <mergeCell ref="I2:I4"/>
    <mergeCell ref="E4:F4"/>
    <mergeCell ref="E9:F9"/>
    <mergeCell ref="E10:F10"/>
    <mergeCell ref="E11:F11"/>
    <mergeCell ref="E2:H3"/>
    <mergeCell ref="K2:K4"/>
    <mergeCell ref="E6:F6"/>
    <mergeCell ref="E7:F7"/>
    <mergeCell ref="E5:F5"/>
    <mergeCell ref="E8:F8"/>
    <mergeCell ref="J2:J4"/>
  </mergeCells>
  <hyperlinks>
    <hyperlink ref="I25" location="AUBRYII!A1" display="(voir feuille &quot;Aubry II&quot;)"/>
  </hyperlinks>
  <pageMargins left="0.7" right="0.7" top="0.75" bottom="0.75" header="0.3" footer="0.3"/>
  <pageSetup paperSize="9" orientation="portrait" r:id="rId1"/>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2"/>
  <sheetViews>
    <sheetView workbookViewId="0">
      <pane xSplit="1" ySplit="2" topLeftCell="B3" activePane="bottomRight" state="frozen"/>
      <selection pane="topRight" activeCell="B1" sqref="B1"/>
      <selection pane="bottomLeft" activeCell="A3" sqref="A3"/>
      <selection pane="bottomRight" activeCell="A3" sqref="A3:A5"/>
    </sheetView>
  </sheetViews>
  <sheetFormatPr baseColWidth="10" defaultRowHeight="15" x14ac:dyDescent="0.25"/>
  <cols>
    <col min="1" max="1" width="16.5703125" customWidth="1"/>
  </cols>
  <sheetData>
    <row r="1" spans="1:16" x14ac:dyDescent="0.25">
      <c r="A1" s="877" t="s">
        <v>1979</v>
      </c>
      <c r="B1" s="874" t="s">
        <v>1294</v>
      </c>
      <c r="C1" s="875"/>
      <c r="D1" s="875"/>
      <c r="E1" s="875"/>
      <c r="F1" s="876"/>
      <c r="G1" s="874" t="s">
        <v>1295</v>
      </c>
      <c r="H1" s="875"/>
      <c r="I1" s="875"/>
      <c r="J1" s="876"/>
      <c r="K1" s="874" t="s">
        <v>1296</v>
      </c>
      <c r="L1" s="875"/>
      <c r="M1" s="876"/>
      <c r="N1" s="874" t="s">
        <v>1297</v>
      </c>
      <c r="O1" s="875"/>
      <c r="P1" s="876"/>
    </row>
    <row r="2" spans="1:16" x14ac:dyDescent="0.25">
      <c r="A2" s="877"/>
      <c r="B2" s="495" t="s">
        <v>1298</v>
      </c>
      <c r="C2" s="429" t="s">
        <v>1299</v>
      </c>
      <c r="D2" s="429" t="s">
        <v>1300</v>
      </c>
      <c r="E2" s="429" t="s">
        <v>1301</v>
      </c>
      <c r="F2" s="496" t="s">
        <v>1302</v>
      </c>
      <c r="G2" s="495" t="s">
        <v>1298</v>
      </c>
      <c r="H2" s="429" t="s">
        <v>1299</v>
      </c>
      <c r="I2" s="429" t="s">
        <v>1300</v>
      </c>
      <c r="J2" s="496" t="s">
        <v>1302</v>
      </c>
      <c r="K2" s="495" t="s">
        <v>1298</v>
      </c>
      <c r="L2" s="429" t="s">
        <v>1299</v>
      </c>
      <c r="M2" s="496" t="s">
        <v>1300</v>
      </c>
      <c r="N2" s="495" t="s">
        <v>1298</v>
      </c>
      <c r="O2" s="429" t="s">
        <v>1299</v>
      </c>
      <c r="P2" s="496" t="s">
        <v>1300</v>
      </c>
    </row>
    <row r="3" spans="1:16" x14ac:dyDescent="0.25">
      <c r="A3" s="497" t="s">
        <v>1303</v>
      </c>
      <c r="B3" s="498">
        <v>9000</v>
      </c>
      <c r="C3" s="498">
        <v>13000</v>
      </c>
      <c r="D3" s="498">
        <v>1000</v>
      </c>
      <c r="E3" s="498">
        <v>4000</v>
      </c>
      <c r="F3" s="498">
        <v>3000</v>
      </c>
      <c r="G3" s="498">
        <v>7000</v>
      </c>
      <c r="H3" s="498">
        <v>11000</v>
      </c>
      <c r="I3" s="498">
        <v>1000</v>
      </c>
      <c r="J3" s="498">
        <v>2000</v>
      </c>
      <c r="K3" s="498">
        <v>7000</v>
      </c>
      <c r="L3" s="498">
        <v>11000</v>
      </c>
      <c r="M3" s="498">
        <v>1000</v>
      </c>
      <c r="N3" s="498">
        <v>6000</v>
      </c>
      <c r="O3" s="498">
        <v>10000</v>
      </c>
      <c r="P3" s="498">
        <v>1000</v>
      </c>
    </row>
    <row r="4" spans="1:16" x14ac:dyDescent="0.25">
      <c r="A4" s="497" t="s">
        <v>1304</v>
      </c>
      <c r="B4" s="498">
        <v>8000</v>
      </c>
      <c r="C4" s="498">
        <v>12000</v>
      </c>
      <c r="D4" s="498">
        <v>1000</v>
      </c>
      <c r="E4" s="498">
        <v>2000</v>
      </c>
      <c r="F4" s="498">
        <v>2000</v>
      </c>
      <c r="G4" s="498">
        <v>6000</v>
      </c>
      <c r="H4" s="498">
        <v>10000</v>
      </c>
      <c r="I4" s="498">
        <v>1000</v>
      </c>
      <c r="J4" s="498">
        <v>1000</v>
      </c>
      <c r="K4" s="498">
        <v>6000</v>
      </c>
      <c r="L4" s="498">
        <v>10000</v>
      </c>
      <c r="M4" s="498">
        <v>1000</v>
      </c>
      <c r="N4" s="498">
        <v>5000</v>
      </c>
      <c r="O4" s="498">
        <v>9000</v>
      </c>
      <c r="P4" s="498">
        <v>1000</v>
      </c>
    </row>
    <row r="5" spans="1:16" x14ac:dyDescent="0.25">
      <c r="A5" s="497" t="s">
        <v>1305</v>
      </c>
      <c r="B5" s="498">
        <v>7000</v>
      </c>
      <c r="C5" s="498">
        <v>11000</v>
      </c>
      <c r="D5" s="498">
        <v>1000</v>
      </c>
      <c r="E5" s="498">
        <v>1000</v>
      </c>
      <c r="F5" s="498">
        <v>1000</v>
      </c>
      <c r="G5" s="498">
        <v>5000</v>
      </c>
      <c r="H5" s="498">
        <v>9000</v>
      </c>
      <c r="I5" s="498">
        <v>1000</v>
      </c>
      <c r="J5" s="498">
        <v>0</v>
      </c>
      <c r="K5" s="498">
        <v>5000</v>
      </c>
      <c r="L5" s="498">
        <v>9000</v>
      </c>
      <c r="M5" s="498">
        <v>1000</v>
      </c>
      <c r="N5" s="498">
        <v>5000</v>
      </c>
      <c r="O5" s="498">
        <v>9000</v>
      </c>
      <c r="P5" s="498">
        <v>1000</v>
      </c>
    </row>
    <row r="6" spans="1:16" x14ac:dyDescent="0.25">
      <c r="A6" s="497" t="s">
        <v>1306</v>
      </c>
      <c r="B6" s="498">
        <v>6000</v>
      </c>
      <c r="C6" s="498">
        <v>10000</v>
      </c>
      <c r="D6" s="498">
        <v>1000</v>
      </c>
      <c r="E6" s="498">
        <v>0</v>
      </c>
      <c r="F6" s="498">
        <v>0</v>
      </c>
      <c r="G6" s="498">
        <v>5000</v>
      </c>
      <c r="H6" s="498">
        <v>9000</v>
      </c>
      <c r="I6" s="498">
        <v>1000</v>
      </c>
      <c r="J6" s="498">
        <v>0</v>
      </c>
      <c r="K6" s="498">
        <v>5000</v>
      </c>
      <c r="L6" s="498">
        <v>9000</v>
      </c>
      <c r="M6" s="498">
        <v>1000</v>
      </c>
      <c r="N6" s="498">
        <v>5000</v>
      </c>
      <c r="O6" s="498">
        <v>9000</v>
      </c>
      <c r="P6" s="498">
        <v>1000</v>
      </c>
    </row>
    <row r="7" spans="1:16" x14ac:dyDescent="0.25">
      <c r="A7" s="497" t="s">
        <v>1307</v>
      </c>
      <c r="B7" s="498">
        <v>5000</v>
      </c>
      <c r="C7" s="498">
        <v>9000</v>
      </c>
      <c r="D7" s="498">
        <v>1000</v>
      </c>
      <c r="E7" s="498">
        <v>0</v>
      </c>
      <c r="F7" s="498">
        <v>0</v>
      </c>
      <c r="G7" s="498">
        <v>5000</v>
      </c>
      <c r="H7" s="498">
        <v>9000</v>
      </c>
      <c r="I7" s="498">
        <v>1000</v>
      </c>
      <c r="J7" s="498">
        <v>0</v>
      </c>
      <c r="K7" s="498">
        <v>5000</v>
      </c>
      <c r="L7" s="498">
        <v>9000</v>
      </c>
      <c r="M7" s="498">
        <v>1000</v>
      </c>
      <c r="N7" s="498">
        <v>5000</v>
      </c>
      <c r="O7" s="498">
        <v>9000</v>
      </c>
      <c r="P7" s="498">
        <v>1000</v>
      </c>
    </row>
    <row r="8" spans="1:16" x14ac:dyDescent="0.25">
      <c r="B8" s="498"/>
    </row>
    <row r="9" spans="1:16" x14ac:dyDescent="0.25">
      <c r="B9" s="8" t="s">
        <v>523</v>
      </c>
    </row>
    <row r="10" spans="1:16" x14ac:dyDescent="0.25">
      <c r="B10" s="70" t="s">
        <v>1980</v>
      </c>
    </row>
    <row r="11" spans="1:16" x14ac:dyDescent="0.25">
      <c r="B11" s="70" t="s">
        <v>1308</v>
      </c>
    </row>
    <row r="12" spans="1:16" x14ac:dyDescent="0.25">
      <c r="B12" s="499" t="s">
        <v>1309</v>
      </c>
    </row>
    <row r="13" spans="1:16" x14ac:dyDescent="0.25">
      <c r="B13" s="499" t="s">
        <v>1310</v>
      </c>
    </row>
    <row r="14" spans="1:16" x14ac:dyDescent="0.25">
      <c r="B14" s="499" t="s">
        <v>1311</v>
      </c>
    </row>
    <row r="15" spans="1:16" x14ac:dyDescent="0.25">
      <c r="B15" s="499" t="s">
        <v>1312</v>
      </c>
    </row>
    <row r="16" spans="1:16" x14ac:dyDescent="0.25">
      <c r="B16" s="499" t="s">
        <v>1313</v>
      </c>
    </row>
    <row r="17" spans="2:2" x14ac:dyDescent="0.25">
      <c r="B17" s="499"/>
    </row>
    <row r="18" spans="2:2" x14ac:dyDescent="0.25">
      <c r="B18" s="745" t="s">
        <v>1981</v>
      </c>
    </row>
    <row r="19" spans="2:2" x14ac:dyDescent="0.25">
      <c r="B19" s="22" t="s">
        <v>1982</v>
      </c>
    </row>
    <row r="20" spans="2:2" x14ac:dyDescent="0.25">
      <c r="B20" s="499"/>
    </row>
    <row r="21" spans="2:2" x14ac:dyDescent="0.25">
      <c r="B21" s="8" t="s">
        <v>136</v>
      </c>
    </row>
    <row r="22" spans="2:2" x14ac:dyDescent="0.25">
      <c r="B22" t="s">
        <v>1314</v>
      </c>
    </row>
  </sheetData>
  <mergeCells count="5">
    <mergeCell ref="B1:F1"/>
    <mergeCell ref="G1:J1"/>
    <mergeCell ref="K1:M1"/>
    <mergeCell ref="N1:P1"/>
    <mergeCell ref="A1:A2"/>
  </mergeCells>
  <pageMargins left="0.7" right="0.7" top="0.75" bottom="0.75" header="0.3" footer="0.3"/>
  <pageSetup paperSize="9" orientation="portrait" r:id="rId1"/>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2"/>
  <sheetViews>
    <sheetView workbookViewId="0">
      <pane xSplit="1" ySplit="2" topLeftCell="B3" activePane="bottomRight" state="frozen"/>
      <selection pane="topRight" activeCell="B1" sqref="B1"/>
      <selection pane="bottomLeft" activeCell="A2" sqref="A2"/>
      <selection pane="bottomRight" activeCell="C21" sqref="C21"/>
    </sheetView>
  </sheetViews>
  <sheetFormatPr baseColWidth="10" defaultRowHeight="15" x14ac:dyDescent="0.25"/>
  <cols>
    <col min="1" max="1" width="12.7109375" customWidth="1"/>
    <col min="2" max="2" width="12.5703125" bestFit="1" customWidth="1"/>
    <col min="3" max="3" width="11.5703125" bestFit="1" customWidth="1"/>
    <col min="4" max="4" width="12.5703125" bestFit="1" customWidth="1"/>
    <col min="5" max="7" width="11.5703125" bestFit="1" customWidth="1"/>
    <col min="8" max="8" width="34.42578125" customWidth="1"/>
    <col min="9" max="9" width="16.28515625" bestFit="1" customWidth="1"/>
    <col min="10" max="10" width="98.42578125" customWidth="1"/>
  </cols>
  <sheetData>
    <row r="1" spans="1:10" hidden="1" x14ac:dyDescent="0.25">
      <c r="A1" s="334" t="s">
        <v>419</v>
      </c>
      <c r="B1" s="334" t="s">
        <v>1329</v>
      </c>
      <c r="C1" s="334" t="s">
        <v>1328</v>
      </c>
      <c r="D1" s="334" t="s">
        <v>1327</v>
      </c>
      <c r="E1" s="334" t="s">
        <v>1326</v>
      </c>
      <c r="F1" s="334" t="s">
        <v>1325</v>
      </c>
      <c r="G1" s="334" t="s">
        <v>1324</v>
      </c>
      <c r="H1" s="334"/>
      <c r="I1" s="334"/>
    </row>
    <row r="2" spans="1:10" ht="30" customHeight="1" x14ac:dyDescent="0.25">
      <c r="A2" s="732" t="s">
        <v>1946</v>
      </c>
      <c r="B2" s="726" t="s">
        <v>1329</v>
      </c>
      <c r="C2" s="726" t="s">
        <v>1328</v>
      </c>
      <c r="D2" s="726" t="s">
        <v>1327</v>
      </c>
      <c r="E2" s="726" t="s">
        <v>1326</v>
      </c>
      <c r="F2" s="726" t="s">
        <v>1325</v>
      </c>
      <c r="G2" s="726" t="s">
        <v>1324</v>
      </c>
      <c r="H2" s="726" t="s">
        <v>126</v>
      </c>
      <c r="I2" s="726" t="s">
        <v>134</v>
      </c>
      <c r="J2" s="596" t="s">
        <v>12</v>
      </c>
    </row>
    <row r="3" spans="1:10" x14ac:dyDescent="0.25">
      <c r="A3" s="16">
        <v>37803</v>
      </c>
      <c r="B3" s="542"/>
      <c r="C3" s="542"/>
      <c r="D3" s="542"/>
      <c r="E3" s="542"/>
      <c r="F3" s="542"/>
      <c r="G3" s="542"/>
      <c r="H3" s="45" t="s">
        <v>1813</v>
      </c>
      <c r="I3" s="619">
        <v>37639</v>
      </c>
      <c r="J3" s="447" t="s">
        <v>1692</v>
      </c>
    </row>
    <row r="4" spans="1:10" x14ac:dyDescent="0.25">
      <c r="A4" s="16">
        <v>37438</v>
      </c>
      <c r="B4" s="17">
        <v>6720.17</v>
      </c>
      <c r="C4" s="17">
        <v>1114.3499999999999</v>
      </c>
      <c r="D4" s="17">
        <v>3238.57</v>
      </c>
      <c r="E4" s="17">
        <v>647.77</v>
      </c>
      <c r="F4" s="17">
        <v>226.59</v>
      </c>
      <c r="G4" s="17">
        <v>566.76</v>
      </c>
      <c r="H4" t="s">
        <v>1686</v>
      </c>
      <c r="I4" s="13">
        <v>37616</v>
      </c>
    </row>
    <row r="5" spans="1:10" x14ac:dyDescent="0.25">
      <c r="A5" s="16">
        <v>37073</v>
      </c>
      <c r="B5" s="17">
        <v>6601.35</v>
      </c>
      <c r="C5" s="17">
        <v>1094.6500000000001</v>
      </c>
      <c r="D5" s="17">
        <v>3181.31</v>
      </c>
      <c r="E5" s="17">
        <v>636.32000000000005</v>
      </c>
      <c r="F5" s="17">
        <v>222.58</v>
      </c>
      <c r="G5" s="17">
        <v>556.74</v>
      </c>
      <c r="H5" t="s">
        <v>1685</v>
      </c>
      <c r="I5" s="13">
        <v>37254</v>
      </c>
    </row>
    <row r="6" spans="1:10" x14ac:dyDescent="0.25">
      <c r="A6" s="16">
        <v>36708</v>
      </c>
      <c r="B6" s="415">
        <v>42102</v>
      </c>
      <c r="C6" s="415">
        <v>6981.46</v>
      </c>
      <c r="D6" s="415">
        <v>20290</v>
      </c>
      <c r="E6" s="415">
        <v>4058</v>
      </c>
      <c r="F6" s="415">
        <v>1420</v>
      </c>
      <c r="G6" s="415">
        <v>3551</v>
      </c>
      <c r="H6" t="s">
        <v>1323</v>
      </c>
      <c r="I6" s="13">
        <v>36929</v>
      </c>
    </row>
    <row r="7" spans="1:10" x14ac:dyDescent="0.25">
      <c r="A7" s="16">
        <v>36557</v>
      </c>
      <c r="B7" s="415">
        <v>41500</v>
      </c>
      <c r="C7" s="415">
        <v>6881.68</v>
      </c>
      <c r="D7" s="415">
        <v>20000</v>
      </c>
      <c r="E7" s="415">
        <v>4000</v>
      </c>
      <c r="F7" s="415">
        <v>1400</v>
      </c>
      <c r="G7" s="415">
        <v>3500</v>
      </c>
      <c r="H7" t="s">
        <v>1322</v>
      </c>
      <c r="I7" s="13">
        <v>36554</v>
      </c>
      <c r="J7" t="s">
        <v>1693</v>
      </c>
    </row>
    <row r="9" spans="1:10" x14ac:dyDescent="0.25">
      <c r="B9" s="8" t="s">
        <v>1687</v>
      </c>
    </row>
    <row r="10" spans="1:10" x14ac:dyDescent="0.25">
      <c r="B10" t="s">
        <v>1688</v>
      </c>
    </row>
    <row r="11" spans="1:10" x14ac:dyDescent="0.25">
      <c r="B11" t="s">
        <v>1689</v>
      </c>
    </row>
    <row r="12" spans="1:10" x14ac:dyDescent="0.25">
      <c r="B12" t="s">
        <v>1690</v>
      </c>
    </row>
    <row r="14" spans="1:10" x14ac:dyDescent="0.25">
      <c r="B14" s="8" t="s">
        <v>117</v>
      </c>
    </row>
    <row r="15" spans="1:10" x14ac:dyDescent="0.25">
      <c r="B15" t="s">
        <v>1746</v>
      </c>
    </row>
    <row r="16" spans="1:10" x14ac:dyDescent="0.25">
      <c r="B16" t="s">
        <v>1684</v>
      </c>
    </row>
    <row r="17" spans="2:2" x14ac:dyDescent="0.25">
      <c r="B17" t="s">
        <v>1747</v>
      </c>
    </row>
    <row r="18" spans="2:2" x14ac:dyDescent="0.25">
      <c r="B18" t="s">
        <v>1814</v>
      </c>
    </row>
    <row r="19" spans="2:2" x14ac:dyDescent="0.25">
      <c r="B19" t="s">
        <v>1815</v>
      </c>
    </row>
    <row r="21" spans="2:2" x14ac:dyDescent="0.25">
      <c r="B21" s="8" t="s">
        <v>136</v>
      </c>
    </row>
    <row r="22" spans="2:2" x14ac:dyDescent="0.25">
      <c r="B22" t="s">
        <v>1691</v>
      </c>
    </row>
  </sheetData>
  <pageMargins left="0.7" right="0.7" top="0.75" bottom="0.75" header="0.3" footer="0.3"/>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
  <sheetViews>
    <sheetView workbookViewId="0">
      <pane xSplit="1" ySplit="2" topLeftCell="B3" activePane="bottomRight" state="frozen"/>
      <selection activeCell="A2" sqref="A2"/>
      <selection pane="topRight" activeCell="B2" sqref="B2"/>
      <selection pane="bottomLeft" activeCell="A3" sqref="A3"/>
      <selection pane="bottomRight" activeCell="C3" sqref="C3"/>
    </sheetView>
  </sheetViews>
  <sheetFormatPr baseColWidth="10" defaultRowHeight="15" x14ac:dyDescent="0.25"/>
  <cols>
    <col min="1" max="2" width="11.42578125" style="10"/>
    <col min="3" max="3" width="16.140625" style="10" bestFit="1" customWidth="1"/>
    <col min="4" max="4" width="47.42578125" style="10" customWidth="1"/>
    <col min="5" max="5" width="14.42578125" style="10" customWidth="1"/>
    <col min="6" max="6" width="11.42578125" style="10"/>
  </cols>
  <sheetData>
    <row r="1" spans="1:6" hidden="1" x14ac:dyDescent="0.25">
      <c r="A1" s="700" t="s">
        <v>419</v>
      </c>
      <c r="B1" s="386" t="s">
        <v>838</v>
      </c>
      <c r="C1" s="386" t="s">
        <v>839</v>
      </c>
      <c r="D1" s="202"/>
      <c r="E1" s="202"/>
      <c r="F1" s="202"/>
    </row>
    <row r="2" spans="1:6" ht="45.75" customHeight="1" x14ac:dyDescent="0.25">
      <c r="A2" s="731" t="s">
        <v>1946</v>
      </c>
      <c r="B2" s="382" t="s">
        <v>346</v>
      </c>
      <c r="C2" s="382" t="s">
        <v>837</v>
      </c>
      <c r="D2" s="382" t="s">
        <v>126</v>
      </c>
      <c r="E2" s="264" t="s">
        <v>134</v>
      </c>
      <c r="F2" s="381" t="s">
        <v>12</v>
      </c>
    </row>
    <row r="3" spans="1:6" x14ac:dyDescent="0.25">
      <c r="A3" s="24">
        <v>41907</v>
      </c>
      <c r="B3" s="387">
        <v>0.06</v>
      </c>
      <c r="C3" s="389">
        <v>2.5</v>
      </c>
      <c r="D3" s="67" t="s">
        <v>1681</v>
      </c>
      <c r="E3" s="31">
        <v>41273</v>
      </c>
      <c r="F3" s="67"/>
    </row>
    <row r="4" spans="1:6" x14ac:dyDescent="0.25">
      <c r="A4" s="24">
        <v>41275</v>
      </c>
      <c r="B4" s="390">
        <v>0.04</v>
      </c>
      <c r="C4" s="389">
        <v>2.5</v>
      </c>
      <c r="D4" s="67" t="s">
        <v>1681</v>
      </c>
      <c r="E4" s="31">
        <v>41273</v>
      </c>
    </row>
    <row r="6" spans="1:6" x14ac:dyDescent="0.25">
      <c r="B6" s="606" t="s">
        <v>135</v>
      </c>
    </row>
    <row r="7" spans="1:6" x14ac:dyDescent="0.25">
      <c r="B7" s="12" t="s">
        <v>1682</v>
      </c>
    </row>
    <row r="8" spans="1:6" x14ac:dyDescent="0.25">
      <c r="B8" s="12" t="s">
        <v>1683</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7"/>
  <sheetViews>
    <sheetView workbookViewId="0">
      <pane xSplit="1" ySplit="2" topLeftCell="B3" activePane="bottomRight" state="frozen"/>
      <selection pane="topRight" activeCell="B1" sqref="B1"/>
      <selection pane="bottomLeft" activeCell="A3" sqref="A3"/>
      <selection pane="bottomRight" activeCell="A2" sqref="A2"/>
    </sheetView>
  </sheetViews>
  <sheetFormatPr baseColWidth="10" defaultColWidth="18.7109375" defaultRowHeight="15" x14ac:dyDescent="0.25"/>
  <cols>
    <col min="1" max="1" width="17" style="70" customWidth="1"/>
    <col min="2" max="2" width="10" style="70" customWidth="1"/>
    <col min="3" max="3" width="51.5703125" style="70" customWidth="1"/>
    <col min="4" max="4" width="11.5703125" style="70" customWidth="1"/>
    <col min="5" max="5" width="21.85546875" style="70" customWidth="1"/>
    <col min="6" max="16384" width="18.7109375" style="70"/>
  </cols>
  <sheetData>
    <row r="1" spans="1:4" ht="13.5" hidden="1" customHeight="1" x14ac:dyDescent="0.25">
      <c r="A1" s="70" t="s">
        <v>419</v>
      </c>
      <c r="B1" s="70" t="s">
        <v>570</v>
      </c>
    </row>
    <row r="2" spans="1:4" ht="30" customHeight="1" x14ac:dyDescent="0.25">
      <c r="A2" s="730" t="s">
        <v>1946</v>
      </c>
      <c r="B2" s="246" t="s">
        <v>53</v>
      </c>
      <c r="C2" s="247" t="s">
        <v>88</v>
      </c>
      <c r="D2" s="246" t="s">
        <v>134</v>
      </c>
    </row>
    <row r="3" spans="1:4" x14ac:dyDescent="0.25">
      <c r="A3" s="80">
        <v>35096</v>
      </c>
      <c r="B3" s="74">
        <v>5.0000000000000001E-3</v>
      </c>
      <c r="C3" s="81" t="s">
        <v>1193</v>
      </c>
      <c r="D3" s="96">
        <v>35089</v>
      </c>
    </row>
    <row r="4" spans="1:4" x14ac:dyDescent="0.25">
      <c r="A4" s="88"/>
      <c r="B4" s="73"/>
      <c r="C4" s="76"/>
    </row>
    <row r="5" spans="1:4" x14ac:dyDescent="0.25">
      <c r="A5" s="84"/>
      <c r="C5" s="76"/>
    </row>
    <row r="6" spans="1:4" x14ac:dyDescent="0.25">
      <c r="A6" s="84"/>
      <c r="C6" s="75"/>
    </row>
    <row r="7" spans="1:4" x14ac:dyDescent="0.25">
      <c r="A7" s="85"/>
      <c r="B7" s="73"/>
    </row>
    <row r="8" spans="1:4" x14ac:dyDescent="0.25">
      <c r="A8" s="85"/>
      <c r="B8" s="73"/>
      <c r="C8" s="76"/>
    </row>
    <row r="9" spans="1:4" x14ac:dyDescent="0.25">
      <c r="A9" s="85"/>
      <c r="B9" s="73"/>
      <c r="C9" s="76"/>
    </row>
    <row r="10" spans="1:4" x14ac:dyDescent="0.25">
      <c r="A10" s="85"/>
      <c r="B10" s="73"/>
    </row>
    <row r="11" spans="1:4" x14ac:dyDescent="0.25">
      <c r="A11" s="85"/>
      <c r="B11" s="73"/>
      <c r="C11" s="76"/>
    </row>
    <row r="12" spans="1:4" x14ac:dyDescent="0.25">
      <c r="A12" s="84"/>
      <c r="B12" s="78"/>
      <c r="C12" s="76"/>
    </row>
    <row r="13" spans="1:4" x14ac:dyDescent="0.25">
      <c r="A13" s="85"/>
      <c r="B13" s="73"/>
    </row>
    <row r="14" spans="1:4" x14ac:dyDescent="0.25">
      <c r="A14" s="85"/>
      <c r="B14" s="73"/>
    </row>
    <row r="15" spans="1:4" x14ac:dyDescent="0.25">
      <c r="A15" s="85"/>
      <c r="B15" s="73"/>
    </row>
    <row r="16" spans="1:4" x14ac:dyDescent="0.25">
      <c r="A16" s="85"/>
      <c r="B16" s="73"/>
    </row>
    <row r="17" spans="1:2" x14ac:dyDescent="0.25">
      <c r="A17" s="85"/>
      <c r="B17" s="73"/>
    </row>
    <row r="18" spans="1:2" x14ac:dyDescent="0.25">
      <c r="A18" s="86"/>
    </row>
    <row r="19" spans="1:2" x14ac:dyDescent="0.25">
      <c r="A19" s="85"/>
      <c r="B19" s="73"/>
    </row>
    <row r="20" spans="1:2" x14ac:dyDescent="0.25">
      <c r="A20" s="86"/>
      <c r="B20" s="73"/>
    </row>
    <row r="21" spans="1:2" x14ac:dyDescent="0.25">
      <c r="A21" s="86"/>
      <c r="B21" s="73"/>
    </row>
    <row r="22" spans="1:2" x14ac:dyDescent="0.25">
      <c r="A22" s="86"/>
      <c r="B22" s="73"/>
    </row>
    <row r="23" spans="1:2" x14ac:dyDescent="0.25">
      <c r="A23" s="86"/>
      <c r="B23" s="73"/>
    </row>
    <row r="24" spans="1:2" x14ac:dyDescent="0.25">
      <c r="A24" s="86"/>
    </row>
    <row r="25" spans="1:2" x14ac:dyDescent="0.25">
      <c r="A25" s="85"/>
      <c r="B25" s="73"/>
    </row>
    <row r="26" spans="1:2" x14ac:dyDescent="0.25">
      <c r="A26" s="86"/>
      <c r="B26" s="73"/>
    </row>
    <row r="27" spans="1:2" x14ac:dyDescent="0.25">
      <c r="A27" s="86"/>
      <c r="B27" s="73"/>
    </row>
    <row r="28" spans="1:2" x14ac:dyDescent="0.25">
      <c r="A28" s="86"/>
      <c r="B28" s="73"/>
    </row>
    <row r="29" spans="1:2" x14ac:dyDescent="0.25">
      <c r="A29" s="86"/>
      <c r="B29" s="73"/>
    </row>
    <row r="30" spans="1:2" x14ac:dyDescent="0.25">
      <c r="A30" s="86"/>
      <c r="B30" s="73"/>
    </row>
    <row r="31" spans="1:2" x14ac:dyDescent="0.25">
      <c r="A31" s="85"/>
      <c r="B31" s="73"/>
    </row>
    <row r="32" spans="1:2" x14ac:dyDescent="0.25">
      <c r="A32" s="86"/>
    </row>
    <row r="33" spans="1:2" x14ac:dyDescent="0.25">
      <c r="A33" s="87"/>
      <c r="B33" s="73"/>
    </row>
    <row r="34" spans="1:2" x14ac:dyDescent="0.25">
      <c r="A34" s="86"/>
    </row>
    <row r="35" spans="1:2" x14ac:dyDescent="0.25">
      <c r="A35" s="87"/>
    </row>
    <row r="37" spans="1:2" x14ac:dyDescent="0.25">
      <c r="B37" s="8"/>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9"/>
  <sheetViews>
    <sheetView workbookViewId="0">
      <pane xSplit="1" ySplit="4" topLeftCell="B8" activePane="bottomRight" state="frozen"/>
      <selection pane="topRight" activeCell="B1" sqref="B1"/>
      <selection pane="bottomLeft" activeCell="A3" sqref="A3"/>
      <selection pane="bottomRight" activeCell="E46" sqref="E46"/>
    </sheetView>
  </sheetViews>
  <sheetFormatPr baseColWidth="10" defaultRowHeight="15" x14ac:dyDescent="0.25"/>
  <cols>
    <col min="1" max="1" width="12.42578125" customWidth="1"/>
    <col min="5" max="5" width="37.85546875" customWidth="1"/>
    <col min="6" max="6" width="13.5703125" customWidth="1"/>
    <col min="7" max="7" width="120.28515625" customWidth="1"/>
  </cols>
  <sheetData>
    <row r="1" spans="1:7" hidden="1" x14ac:dyDescent="0.25">
      <c r="A1" t="s">
        <v>419</v>
      </c>
      <c r="B1" t="s">
        <v>434</v>
      </c>
      <c r="C1" t="s">
        <v>435</v>
      </c>
      <c r="D1" t="s">
        <v>436</v>
      </c>
    </row>
    <row r="2" spans="1:7" x14ac:dyDescent="0.25">
      <c r="A2" s="789" t="s">
        <v>1946</v>
      </c>
      <c r="B2" s="791" t="s">
        <v>560</v>
      </c>
      <c r="C2" s="791"/>
      <c r="D2" s="791"/>
      <c r="E2" s="789" t="s">
        <v>126</v>
      </c>
      <c r="F2" s="790" t="s">
        <v>134</v>
      </c>
      <c r="G2" s="790" t="s">
        <v>12</v>
      </c>
    </row>
    <row r="3" spans="1:7" ht="15" customHeight="1" x14ac:dyDescent="0.25">
      <c r="A3" s="789"/>
      <c r="B3" s="793" t="s">
        <v>127</v>
      </c>
      <c r="C3" s="793"/>
      <c r="D3" s="789" t="s">
        <v>128</v>
      </c>
      <c r="E3" s="789"/>
      <c r="F3" s="790"/>
      <c r="G3" s="790"/>
    </row>
    <row r="4" spans="1:7" ht="30" x14ac:dyDescent="0.25">
      <c r="A4" s="789"/>
      <c r="B4" s="90" t="s">
        <v>129</v>
      </c>
      <c r="C4" s="90" t="s">
        <v>130</v>
      </c>
      <c r="D4" s="792"/>
      <c r="E4" s="789"/>
      <c r="F4" s="790"/>
      <c r="G4" s="790"/>
    </row>
    <row r="5" spans="1:7" x14ac:dyDescent="0.25">
      <c r="A5" s="31">
        <v>24716</v>
      </c>
      <c r="B5" s="687"/>
      <c r="C5" s="687"/>
      <c r="D5" s="626"/>
      <c r="E5" s="78"/>
      <c r="F5" s="688"/>
      <c r="G5" t="s">
        <v>1787</v>
      </c>
    </row>
    <row r="6" spans="1:7" x14ac:dyDescent="0.25">
      <c r="A6" s="31">
        <v>24351</v>
      </c>
      <c r="B6" s="93">
        <v>0.06</v>
      </c>
      <c r="C6" s="137">
        <v>0.02</v>
      </c>
      <c r="D6" s="257">
        <v>0.15</v>
      </c>
      <c r="E6" s="62" t="s">
        <v>131</v>
      </c>
      <c r="F6" s="91">
        <v>24336</v>
      </c>
    </row>
    <row r="7" spans="1:7" x14ac:dyDescent="0.25">
      <c r="A7" s="31">
        <v>22647</v>
      </c>
      <c r="B7" s="93">
        <v>0.06</v>
      </c>
      <c r="C7" s="94">
        <v>0.02</v>
      </c>
      <c r="D7" s="257">
        <v>0.14249999999999999</v>
      </c>
      <c r="E7" s="62" t="s">
        <v>213</v>
      </c>
      <c r="F7" s="91">
        <v>22646</v>
      </c>
    </row>
    <row r="8" spans="1:7" x14ac:dyDescent="0.25">
      <c r="A8" s="31">
        <v>22282</v>
      </c>
      <c r="B8" s="93">
        <v>0.06</v>
      </c>
      <c r="C8" s="94">
        <v>0.02</v>
      </c>
      <c r="D8" s="257">
        <v>0.13500000000000001</v>
      </c>
      <c r="E8" s="62" t="s">
        <v>214</v>
      </c>
      <c r="F8" s="91">
        <v>22281</v>
      </c>
    </row>
    <row r="9" spans="1:7" x14ac:dyDescent="0.25">
      <c r="A9" s="31">
        <v>21551</v>
      </c>
      <c r="B9" s="93">
        <v>0.06</v>
      </c>
      <c r="C9" s="94">
        <v>0.02</v>
      </c>
      <c r="D9" s="257">
        <v>0.125</v>
      </c>
      <c r="E9" s="62" t="s">
        <v>1698</v>
      </c>
      <c r="F9" s="91">
        <v>21550</v>
      </c>
    </row>
    <row r="10" spans="1:7" x14ac:dyDescent="0.25">
      <c r="A10" s="31">
        <v>17715</v>
      </c>
      <c r="B10" s="93">
        <v>0.06</v>
      </c>
      <c r="C10" s="94">
        <v>0.02</v>
      </c>
      <c r="D10" s="257">
        <v>0.1</v>
      </c>
      <c r="E10" s="62" t="s">
        <v>215</v>
      </c>
      <c r="F10" s="91">
        <v>17769</v>
      </c>
    </row>
    <row r="11" spans="1:7" x14ac:dyDescent="0.25">
      <c r="A11" s="31">
        <v>17168</v>
      </c>
      <c r="B11" s="93">
        <v>0.06</v>
      </c>
      <c r="C11" s="94">
        <v>0.06</v>
      </c>
      <c r="D11" s="257">
        <v>0.1</v>
      </c>
      <c r="E11" s="62" t="s">
        <v>132</v>
      </c>
      <c r="F11" s="710"/>
      <c r="G11" t="s">
        <v>1846</v>
      </c>
    </row>
    <row r="12" spans="1:7" x14ac:dyDescent="0.25">
      <c r="A12" s="31">
        <v>16438</v>
      </c>
      <c r="B12" s="93">
        <v>0.06</v>
      </c>
      <c r="C12" s="94">
        <v>0.06</v>
      </c>
      <c r="D12" s="257">
        <v>0.06</v>
      </c>
      <c r="E12" s="62" t="s">
        <v>133</v>
      </c>
      <c r="F12" s="91"/>
    </row>
    <row r="13" spans="1:7" x14ac:dyDescent="0.25">
      <c r="A13" s="31">
        <v>13516</v>
      </c>
      <c r="B13" s="93">
        <v>0.04</v>
      </c>
      <c r="C13" s="94">
        <v>0.04</v>
      </c>
      <c r="D13" s="257">
        <v>0.04</v>
      </c>
      <c r="E13" s="62" t="s">
        <v>1697</v>
      </c>
      <c r="F13" s="91">
        <v>13088</v>
      </c>
      <c r="G13" t="s">
        <v>1842</v>
      </c>
    </row>
    <row r="14" spans="1:7" x14ac:dyDescent="0.25">
      <c r="A14" s="31">
        <v>13150</v>
      </c>
      <c r="B14" s="702">
        <v>3.5000000000000003E-2</v>
      </c>
      <c r="C14" s="257">
        <v>3.5000000000000003E-2</v>
      </c>
      <c r="D14" s="257">
        <v>3.5000000000000003E-2</v>
      </c>
      <c r="E14" s="411" t="s">
        <v>1696</v>
      </c>
      <c r="F14" s="709">
        <v>13088</v>
      </c>
      <c r="G14" s="383" t="s">
        <v>1843</v>
      </c>
    </row>
    <row r="15" spans="1:7" ht="30" x14ac:dyDescent="0.25">
      <c r="A15" s="31">
        <v>11140</v>
      </c>
      <c r="B15" s="702">
        <v>0.04</v>
      </c>
      <c r="C15" s="257">
        <v>0.04</v>
      </c>
      <c r="D15" s="257">
        <v>0.04</v>
      </c>
      <c r="E15" s="411" t="s">
        <v>1844</v>
      </c>
      <c r="F15" s="708" t="s">
        <v>1845</v>
      </c>
      <c r="G15" s="383" t="s">
        <v>1847</v>
      </c>
    </row>
    <row r="16" spans="1:7" x14ac:dyDescent="0.25">
      <c r="A16" s="70"/>
      <c r="B16" s="70"/>
      <c r="C16" s="70"/>
      <c r="D16" s="70"/>
      <c r="E16" s="70"/>
      <c r="F16" s="89"/>
    </row>
    <row r="17" spans="1:6" x14ac:dyDescent="0.25">
      <c r="A17" s="70"/>
      <c r="B17" s="8" t="s">
        <v>136</v>
      </c>
      <c r="C17" s="70"/>
      <c r="D17" s="70"/>
      <c r="E17" s="70"/>
      <c r="F17" s="70"/>
    </row>
    <row r="18" spans="1:6" x14ac:dyDescent="0.25">
      <c r="A18" s="70"/>
      <c r="B18" s="70" t="s">
        <v>534</v>
      </c>
      <c r="C18" s="70"/>
      <c r="D18" s="70"/>
      <c r="E18" s="70"/>
      <c r="F18" s="70"/>
    </row>
    <row r="19" spans="1:6" x14ac:dyDescent="0.25">
      <c r="A19" s="70"/>
      <c r="B19" s="70"/>
      <c r="C19" s="70"/>
      <c r="D19" s="70"/>
      <c r="E19" s="70"/>
      <c r="F19" s="70"/>
    </row>
    <row r="20" spans="1:6" x14ac:dyDescent="0.25">
      <c r="A20" s="70"/>
      <c r="B20" s="8" t="s">
        <v>117</v>
      </c>
      <c r="C20" s="70"/>
      <c r="D20" s="70"/>
      <c r="E20" s="70"/>
      <c r="F20" s="70"/>
    </row>
    <row r="21" spans="1:6" x14ac:dyDescent="0.25">
      <c r="A21" s="70"/>
      <c r="B21" s="70" t="s">
        <v>1848</v>
      </c>
      <c r="C21" s="70"/>
      <c r="D21" s="70"/>
      <c r="E21" s="70"/>
      <c r="F21" s="70"/>
    </row>
    <row r="22" spans="1:6" x14ac:dyDescent="0.25">
      <c r="A22" s="70"/>
      <c r="B22" s="70" t="s">
        <v>535</v>
      </c>
      <c r="C22" s="70"/>
      <c r="D22" s="70"/>
      <c r="E22" s="70"/>
      <c r="F22" s="70"/>
    </row>
    <row r="23" spans="1:6" x14ac:dyDescent="0.25">
      <c r="A23" s="70"/>
      <c r="B23" s="217" t="s">
        <v>1849</v>
      </c>
      <c r="C23" s="70"/>
      <c r="D23" s="70"/>
      <c r="E23" s="70"/>
      <c r="F23" s="70"/>
    </row>
    <row r="24" spans="1:6" x14ac:dyDescent="0.25">
      <c r="A24" s="70"/>
      <c r="B24" s="5" t="s">
        <v>1850</v>
      </c>
      <c r="E24" s="70"/>
      <c r="F24" s="70"/>
    </row>
    <row r="25" spans="1:6" x14ac:dyDescent="0.25">
      <c r="B25" s="437" t="s">
        <v>1851</v>
      </c>
    </row>
    <row r="26" spans="1:6" x14ac:dyDescent="0.25">
      <c r="B26" s="5"/>
    </row>
    <row r="27" spans="1:6" x14ac:dyDescent="0.25">
      <c r="B27" s="711" t="s">
        <v>1201</v>
      </c>
    </row>
    <row r="28" spans="1:6" x14ac:dyDescent="0.25">
      <c r="B28" s="313" t="s">
        <v>1852</v>
      </c>
    </row>
    <row r="29" spans="1:6" x14ac:dyDescent="0.25">
      <c r="B29" t="s">
        <v>1853</v>
      </c>
    </row>
  </sheetData>
  <mergeCells count="7">
    <mergeCell ref="A2:A4"/>
    <mergeCell ref="G2:G4"/>
    <mergeCell ref="F2:F4"/>
    <mergeCell ref="B2:D2"/>
    <mergeCell ref="D3:D4"/>
    <mergeCell ref="B3:C3"/>
    <mergeCell ref="E2:E4"/>
  </mergeCells>
  <hyperlinks>
    <hyperlink ref="B24" r:id="rId1"/>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1"/>
  <sheetViews>
    <sheetView zoomScaleNormal="100" workbookViewId="0">
      <pane xSplit="1" ySplit="3" topLeftCell="B4" activePane="bottomRight" state="frozen"/>
      <selection pane="topRight" activeCell="B1" sqref="B1"/>
      <selection pane="bottomLeft" activeCell="A2" sqref="A2"/>
      <selection pane="bottomRight" activeCell="A2" sqref="A2:A3"/>
    </sheetView>
  </sheetViews>
  <sheetFormatPr baseColWidth="10" defaultColWidth="9.140625" defaultRowHeight="15" customHeight="1" x14ac:dyDescent="0.25"/>
  <cols>
    <col min="1" max="1" width="14.7109375" style="119" customWidth="1"/>
    <col min="2" max="2" width="11.140625" style="119" customWidth="1"/>
    <col min="3" max="3" width="11.7109375" style="119" customWidth="1"/>
    <col min="4" max="4" width="13.140625" style="119" customWidth="1"/>
    <col min="5" max="5" width="12.7109375" style="119" customWidth="1"/>
    <col min="6" max="6" width="13.140625" style="119" customWidth="1"/>
    <col min="7" max="7" width="32" style="119" customWidth="1"/>
    <col min="8" max="8" width="12.140625" style="119" customWidth="1"/>
    <col min="9" max="9" width="80.28515625" style="119" customWidth="1"/>
    <col min="10" max="16384" width="9.140625" style="119"/>
  </cols>
  <sheetData>
    <row r="1" spans="1:9" ht="15" hidden="1" customHeight="1" x14ac:dyDescent="0.25">
      <c r="A1" s="119" t="s">
        <v>419</v>
      </c>
      <c r="B1" s="119" t="s">
        <v>573</v>
      </c>
      <c r="C1" s="119" t="s">
        <v>572</v>
      </c>
      <c r="D1" s="119" t="s">
        <v>431</v>
      </c>
      <c r="E1" s="119" t="s">
        <v>432</v>
      </c>
      <c r="F1" s="119" t="s">
        <v>433</v>
      </c>
    </row>
    <row r="2" spans="1:9" ht="15" customHeight="1" x14ac:dyDescent="0.25">
      <c r="A2" s="795" t="s">
        <v>1946</v>
      </c>
      <c r="B2" s="797" t="s">
        <v>137</v>
      </c>
      <c r="C2" s="793"/>
      <c r="D2" s="793"/>
      <c r="E2" s="793" t="s">
        <v>138</v>
      </c>
      <c r="F2" s="793"/>
      <c r="G2" s="796" t="s">
        <v>126</v>
      </c>
      <c r="H2" s="790" t="s">
        <v>134</v>
      </c>
      <c r="I2" s="794" t="s">
        <v>12</v>
      </c>
    </row>
    <row r="3" spans="1:9" s="152" customFormat="1" ht="27" customHeight="1" x14ac:dyDescent="0.25">
      <c r="A3" s="795"/>
      <c r="B3" s="100" t="s">
        <v>139</v>
      </c>
      <c r="C3" s="138" t="s">
        <v>574</v>
      </c>
      <c r="D3" s="101" t="s">
        <v>140</v>
      </c>
      <c r="E3" s="442" t="s">
        <v>139</v>
      </c>
      <c r="F3" s="442" t="s">
        <v>140</v>
      </c>
      <c r="G3" s="796"/>
      <c r="H3" s="790"/>
      <c r="I3" s="794"/>
    </row>
    <row r="4" spans="1:9" ht="15" customHeight="1" x14ac:dyDescent="0.25">
      <c r="A4" s="103">
        <v>35796</v>
      </c>
      <c r="B4" s="569"/>
      <c r="C4" s="569"/>
      <c r="D4" s="569"/>
      <c r="E4" s="105">
        <v>7.4999999999999997E-3</v>
      </c>
      <c r="F4" s="105">
        <v>0.128</v>
      </c>
      <c r="G4" s="106" t="s">
        <v>174</v>
      </c>
      <c r="H4" s="107">
        <v>35794</v>
      </c>
      <c r="I4" s="108"/>
    </row>
    <row r="5" spans="1:9" ht="15" customHeight="1" x14ac:dyDescent="0.25">
      <c r="A5" s="103">
        <v>35431</v>
      </c>
      <c r="B5" s="569"/>
      <c r="C5" s="569"/>
      <c r="D5" s="569"/>
      <c r="E5" s="105">
        <v>5.5E-2</v>
      </c>
      <c r="F5" s="105">
        <v>0.128</v>
      </c>
      <c r="G5" s="109" t="s">
        <v>175</v>
      </c>
      <c r="H5" s="107">
        <v>35428</v>
      </c>
      <c r="I5" s="108"/>
    </row>
    <row r="6" spans="1:9" ht="15" customHeight="1" x14ac:dyDescent="0.25">
      <c r="A6" s="103">
        <v>33604</v>
      </c>
      <c r="B6" s="569"/>
      <c r="C6" s="569"/>
      <c r="D6" s="569"/>
      <c r="E6" s="105">
        <v>6.8000000000000005E-2</v>
      </c>
      <c r="F6" s="105">
        <v>0.128</v>
      </c>
      <c r="G6" s="106" t="s">
        <v>170</v>
      </c>
      <c r="H6" s="107">
        <v>33635</v>
      </c>
      <c r="I6" s="108"/>
    </row>
    <row r="7" spans="1:9" ht="15" customHeight="1" x14ac:dyDescent="0.25">
      <c r="A7" s="103">
        <v>33420</v>
      </c>
      <c r="B7" s="569"/>
      <c r="C7" s="569"/>
      <c r="D7" s="569"/>
      <c r="E7" s="105">
        <v>6.8000000000000005E-2</v>
      </c>
      <c r="F7" s="105">
        <v>0.126</v>
      </c>
      <c r="G7" s="106" t="s">
        <v>171</v>
      </c>
      <c r="H7" s="107">
        <v>33418</v>
      </c>
      <c r="I7" s="108"/>
    </row>
    <row r="8" spans="1:9" ht="15" customHeight="1" x14ac:dyDescent="0.25">
      <c r="A8" s="103">
        <v>31959</v>
      </c>
      <c r="B8" s="569"/>
      <c r="C8" s="569"/>
      <c r="D8" s="569"/>
      <c r="E8" s="105">
        <v>5.8999999999999997E-2</v>
      </c>
      <c r="F8" s="105">
        <v>0.126</v>
      </c>
      <c r="G8" s="106" t="s">
        <v>172</v>
      </c>
      <c r="H8" s="107">
        <v>31958</v>
      </c>
      <c r="I8" s="108"/>
    </row>
    <row r="9" spans="1:9" ht="15" customHeight="1" x14ac:dyDescent="0.25">
      <c r="A9" s="103">
        <v>30682</v>
      </c>
      <c r="B9" s="569"/>
      <c r="C9" s="569"/>
      <c r="D9" s="569"/>
      <c r="E9" s="105">
        <v>5.5E-2</v>
      </c>
      <c r="F9" s="105">
        <v>0.126</v>
      </c>
      <c r="G9" s="106" t="s">
        <v>173</v>
      </c>
      <c r="H9" s="107">
        <v>30681</v>
      </c>
      <c r="I9" s="108"/>
    </row>
    <row r="10" spans="1:9" ht="15" customHeight="1" x14ac:dyDescent="0.25">
      <c r="A10" s="61">
        <v>29891</v>
      </c>
      <c r="B10" s="569"/>
      <c r="C10" s="569"/>
      <c r="D10" s="105">
        <v>5.45E-2</v>
      </c>
      <c r="E10" s="105">
        <v>5.5E-2</v>
      </c>
      <c r="F10" s="105">
        <v>0.08</v>
      </c>
      <c r="G10" s="110" t="s">
        <v>176</v>
      </c>
      <c r="H10" s="111">
        <v>29904</v>
      </c>
      <c r="I10" s="108" t="s">
        <v>1701</v>
      </c>
    </row>
    <row r="11" spans="1:9" ht="15" customHeight="1" x14ac:dyDescent="0.25">
      <c r="A11" s="103">
        <v>29221</v>
      </c>
      <c r="B11" s="569"/>
      <c r="C11" s="569"/>
      <c r="D11" s="105">
        <v>8.9499999999999996E-2</v>
      </c>
      <c r="E11" s="105">
        <v>5.5E-2</v>
      </c>
      <c r="F11" s="105">
        <v>4.4999999999999998E-2</v>
      </c>
      <c r="G11" s="109" t="s">
        <v>177</v>
      </c>
      <c r="H11" s="111">
        <v>29067</v>
      </c>
      <c r="I11" s="108" t="s">
        <v>13</v>
      </c>
    </row>
    <row r="12" spans="1:9" ht="15" customHeight="1" x14ac:dyDescent="0.25">
      <c r="A12" s="103">
        <v>29068</v>
      </c>
      <c r="B12" s="105">
        <v>0.01</v>
      </c>
      <c r="C12" s="620"/>
      <c r="D12" s="105">
        <v>8.9499999999999996E-2</v>
      </c>
      <c r="E12" s="105">
        <v>4.4999999999999998E-2</v>
      </c>
      <c r="F12" s="105">
        <v>4.4999999999999998E-2</v>
      </c>
      <c r="G12" s="112" t="s">
        <v>154</v>
      </c>
      <c r="H12" s="113">
        <v>29067</v>
      </c>
      <c r="I12" s="108"/>
    </row>
    <row r="13" spans="1:9" ht="15" customHeight="1" x14ac:dyDescent="0.25">
      <c r="A13" s="103">
        <v>28856</v>
      </c>
      <c r="B13" s="105">
        <v>0.01</v>
      </c>
      <c r="C13" s="620"/>
      <c r="D13" s="105">
        <v>8.9499999999999996E-2</v>
      </c>
      <c r="E13" s="105">
        <v>3.5000000000000003E-2</v>
      </c>
      <c r="F13" s="105">
        <v>4.4999999999999998E-2</v>
      </c>
      <c r="G13" s="106" t="s">
        <v>147</v>
      </c>
      <c r="H13" s="107">
        <v>28852</v>
      </c>
      <c r="I13" s="108"/>
    </row>
    <row r="14" spans="1:9" ht="15" customHeight="1" x14ac:dyDescent="0.25">
      <c r="A14" s="103">
        <v>28307</v>
      </c>
      <c r="B14" s="105">
        <v>0.03</v>
      </c>
      <c r="C14" s="620"/>
      <c r="D14" s="105">
        <v>0.1095</v>
      </c>
      <c r="E14" s="105">
        <v>1.4999999999999999E-2</v>
      </c>
      <c r="F14" s="105">
        <v>2.5000000000000001E-2</v>
      </c>
      <c r="G14" s="106" t="s">
        <v>155</v>
      </c>
      <c r="H14" s="107">
        <v>28306</v>
      </c>
      <c r="I14" s="108" t="s">
        <v>1261</v>
      </c>
    </row>
    <row r="15" spans="1:9" s="114" customFormat="1" ht="15" customHeight="1" x14ac:dyDescent="0.25">
      <c r="A15" s="61">
        <v>28034</v>
      </c>
      <c r="B15" s="105">
        <v>0.03</v>
      </c>
      <c r="C15" s="105">
        <v>0.01</v>
      </c>
      <c r="D15" s="105">
        <v>0.1095</v>
      </c>
      <c r="E15" s="105">
        <v>1.4999999999999999E-2</v>
      </c>
      <c r="F15" s="105">
        <v>2.5000000000000001E-2</v>
      </c>
      <c r="G15" s="112" t="s">
        <v>148</v>
      </c>
      <c r="H15" s="113">
        <v>28033</v>
      </c>
    </row>
    <row r="16" spans="1:9" ht="15" customHeight="1" x14ac:dyDescent="0.25">
      <c r="A16" s="61">
        <v>27760</v>
      </c>
      <c r="B16" s="105">
        <v>2.5000000000000001E-2</v>
      </c>
      <c r="C16" s="105">
        <v>0.01</v>
      </c>
      <c r="D16" s="105">
        <v>0.1045</v>
      </c>
      <c r="E16" s="105">
        <v>1.4999999999999999E-2</v>
      </c>
      <c r="F16" s="105">
        <v>2.5000000000000001E-2</v>
      </c>
      <c r="G16" s="112" t="s">
        <v>149</v>
      </c>
      <c r="H16" s="113">
        <v>27758</v>
      </c>
      <c r="I16" s="108"/>
    </row>
    <row r="17" spans="1:8" ht="15" customHeight="1" x14ac:dyDescent="0.25">
      <c r="A17" s="115">
        <v>25934</v>
      </c>
      <c r="B17" s="137">
        <v>2.5000000000000001E-2</v>
      </c>
      <c r="C17" s="105">
        <v>0.01</v>
      </c>
      <c r="D17" s="137">
        <v>0.1045</v>
      </c>
      <c r="E17" s="137">
        <v>0.01</v>
      </c>
      <c r="F17" s="116">
        <v>0.02</v>
      </c>
      <c r="G17" s="117" t="s">
        <v>157</v>
      </c>
      <c r="H17" s="118">
        <v>25934</v>
      </c>
    </row>
    <row r="18" spans="1:8" ht="15" customHeight="1" x14ac:dyDescent="0.25">
      <c r="A18" s="115">
        <v>25781</v>
      </c>
      <c r="B18" s="137">
        <v>2.5000000000000001E-2</v>
      </c>
      <c r="C18" s="105">
        <v>0.01</v>
      </c>
      <c r="D18" s="137">
        <v>0.10249999999999999</v>
      </c>
      <c r="E18" s="137">
        <v>0.01</v>
      </c>
      <c r="F18" s="116">
        <v>0.02</v>
      </c>
      <c r="G18" s="64" t="s">
        <v>150</v>
      </c>
      <c r="H18" s="120">
        <v>25780</v>
      </c>
    </row>
    <row r="19" spans="1:8" ht="15" customHeight="1" x14ac:dyDescent="0.25">
      <c r="A19" s="115">
        <v>25020</v>
      </c>
      <c r="B19" s="137">
        <v>2.5000000000000001E-2</v>
      </c>
      <c r="C19" s="105">
        <v>0.01</v>
      </c>
      <c r="D19" s="137">
        <v>9.5000000000000001E-2</v>
      </c>
      <c r="E19" s="137">
        <v>0.01</v>
      </c>
      <c r="F19" s="116">
        <v>0.02</v>
      </c>
      <c r="G19" s="117" t="s">
        <v>156</v>
      </c>
      <c r="H19" s="118">
        <v>25019</v>
      </c>
    </row>
    <row r="20" spans="1:8" ht="15" customHeight="1" x14ac:dyDescent="0.25">
      <c r="A20" s="115">
        <v>24746</v>
      </c>
      <c r="B20" s="137">
        <v>2.5000000000000001E-2</v>
      </c>
      <c r="C20" s="137"/>
      <c r="D20" s="137">
        <v>9.5000000000000001E-2</v>
      </c>
      <c r="E20" s="137">
        <v>0.01</v>
      </c>
      <c r="F20" s="116">
        <v>0.02</v>
      </c>
      <c r="G20" s="117" t="s">
        <v>1373</v>
      </c>
      <c r="H20" s="120">
        <v>24739</v>
      </c>
    </row>
    <row r="22" spans="1:8" ht="15" customHeight="1" x14ac:dyDescent="0.25">
      <c r="B22" s="121" t="s">
        <v>136</v>
      </c>
      <c r="C22" s="121"/>
    </row>
    <row r="23" spans="1:8" ht="15" customHeight="1" x14ac:dyDescent="0.25">
      <c r="B23" s="119" t="s">
        <v>178</v>
      </c>
    </row>
    <row r="25" spans="1:8" ht="15" customHeight="1" x14ac:dyDescent="0.25">
      <c r="B25" s="121" t="s">
        <v>117</v>
      </c>
    </row>
    <row r="26" spans="1:8" ht="15" customHeight="1" x14ac:dyDescent="0.25">
      <c r="B26" s="114" t="s">
        <v>1699</v>
      </c>
    </row>
    <row r="27" spans="1:8" ht="15" customHeight="1" x14ac:dyDescent="0.25">
      <c r="B27" s="119" t="s">
        <v>1700</v>
      </c>
    </row>
    <row r="28" spans="1:8" ht="15" customHeight="1" x14ac:dyDescent="0.25">
      <c r="B28" s="119" t="s">
        <v>1178</v>
      </c>
    </row>
    <row r="29" spans="1:8" ht="15" customHeight="1" x14ac:dyDescent="0.25">
      <c r="B29" s="119" t="s">
        <v>1179</v>
      </c>
    </row>
    <row r="30" spans="1:8" ht="15" customHeight="1" x14ac:dyDescent="0.25">
      <c r="B30" s="119" t="s">
        <v>1180</v>
      </c>
    </row>
    <row r="31" spans="1:8" ht="15" customHeight="1" x14ac:dyDescent="0.25">
      <c r="B31" s="119" t="s">
        <v>1187</v>
      </c>
    </row>
  </sheetData>
  <mergeCells count="6">
    <mergeCell ref="I2:I3"/>
    <mergeCell ref="A2:A3"/>
    <mergeCell ref="G2:G3"/>
    <mergeCell ref="H2:H3"/>
    <mergeCell ref="B2:D2"/>
    <mergeCell ref="E2:F2"/>
  </mergeCells>
  <phoneticPr fontId="5"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68</vt:i4>
      </vt:variant>
      <vt:variant>
        <vt:lpstr>Plages nommées</vt:lpstr>
      </vt:variant>
      <vt:variant>
        <vt:i4>1</vt:i4>
      </vt:variant>
    </vt:vector>
  </HeadingPairs>
  <TitlesOfParts>
    <vt:vector size="69" baseType="lpstr">
      <vt:lpstr>Sommaire (FR)</vt:lpstr>
      <vt:lpstr>Outline (EN)</vt:lpstr>
      <vt:lpstr>Abréviations</vt:lpstr>
      <vt:lpstr>PSS</vt:lpstr>
      <vt:lpstr>CSG-1</vt:lpstr>
      <vt:lpstr>CSG-2</vt:lpstr>
      <vt:lpstr>CRDS</vt:lpstr>
      <vt:lpstr>SS</vt:lpstr>
      <vt:lpstr>MMID</vt:lpstr>
      <vt:lpstr>MMID-AM</vt:lpstr>
      <vt:lpstr>MMID-RET</vt:lpstr>
      <vt:lpstr>CNAV</vt:lpstr>
      <vt:lpstr>VEUVAGE</vt:lpstr>
      <vt:lpstr>CSA</vt:lpstr>
      <vt:lpstr>CASA</vt:lpstr>
      <vt:lpstr>FAMILLE</vt:lpstr>
      <vt:lpstr>ACCIDENTS</vt:lpstr>
      <vt:lpstr>ABAT-RED</vt:lpstr>
      <vt:lpstr>RED-A</vt:lpstr>
      <vt:lpstr>RED-M</vt:lpstr>
      <vt:lpstr>RED-J</vt:lpstr>
      <vt:lpstr>CHOMAGE</vt:lpstr>
      <vt:lpstr>AGS</vt:lpstr>
      <vt:lpstr>ASF</vt:lpstr>
      <vt:lpstr>ARRCO</vt:lpstr>
      <vt:lpstr>AGIRC</vt:lpstr>
      <vt:lpstr>AGFF</vt:lpstr>
      <vt:lpstr>GMP</vt:lpstr>
      <vt:lpstr>CET</vt:lpstr>
      <vt:lpstr>APEC</vt:lpstr>
      <vt:lpstr>APEC_F</vt:lpstr>
      <vt:lpstr>DECES_CADRES</vt:lpstr>
      <vt:lpstr>ASSIETTE PU</vt:lpstr>
      <vt:lpstr>MMID-Etat</vt:lpstr>
      <vt:lpstr>MMID-CL</vt:lpstr>
      <vt:lpstr>RP</vt:lpstr>
      <vt:lpstr>RET-Etat</vt:lpstr>
      <vt:lpstr>RAFP</vt:lpstr>
      <vt:lpstr>CNRACL</vt:lpstr>
      <vt:lpstr>IRCANTEC</vt:lpstr>
      <vt:lpstr>FDS</vt:lpstr>
      <vt:lpstr>VFS</vt:lpstr>
      <vt:lpstr>TAXSAL</vt:lpstr>
      <vt:lpstr>CONSTRUCTION</vt:lpstr>
      <vt:lpstr>FNAL</vt:lpstr>
      <vt:lpstr>FORMATION</vt:lpstr>
      <vt:lpstr>APPRENTISSAGE</vt:lpstr>
      <vt:lpstr>VT</vt:lpstr>
      <vt:lpstr>TEHR</vt:lpstr>
      <vt:lpstr>PREVOYANCE</vt:lpstr>
      <vt:lpstr>FORFAIT SOCIAL</vt:lpstr>
      <vt:lpstr>RETRAITES CHAPEAU</vt:lpstr>
      <vt:lpstr>CONT SUR OPTIONS</vt:lpstr>
      <vt:lpstr>MMID-AC</vt:lpstr>
      <vt:lpstr>RET-AC</vt:lpstr>
      <vt:lpstr>RET-COMP-AC</vt:lpstr>
      <vt:lpstr>DECES-AC</vt:lpstr>
      <vt:lpstr>FORMATION-AC</vt:lpstr>
      <vt:lpstr>FAMILLE-IND</vt:lpstr>
      <vt:lpstr>MM-PL</vt:lpstr>
      <vt:lpstr>RET-PL</vt:lpstr>
      <vt:lpstr>RET-COMP-PL</vt:lpstr>
      <vt:lpstr>FORMATION-PL</vt:lpstr>
      <vt:lpstr>AUTO-ENTREPRENEUR</vt:lpstr>
      <vt:lpstr>ALLEG_GEN</vt:lpstr>
      <vt:lpstr>AUBRYI</vt:lpstr>
      <vt:lpstr>AUBRYII</vt:lpstr>
      <vt:lpstr>CICE</vt:lpstr>
      <vt:lpstr>date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2014-04-14T14:22:47Z</dcterms:modified>
</cp:coreProperties>
</file>