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neri\Documents\"/>
    </mc:Choice>
  </mc:AlternateContent>
  <xr:revisionPtr revIDLastSave="0" documentId="8_{DC16AC93-C9B7-48F6-B0A0-2D36FEDE0BD3}" xr6:coauthVersionLast="47" xr6:coauthVersionMax="47" xr10:uidLastSave="{00000000-0000-0000-0000-000000000000}"/>
  <bookViews>
    <workbookView xWindow="-110" yWindow="-110" windowWidth="19420" windowHeight="10420" tabRatio="746" firstSheet="6" activeTab="3" xr2:uid="{00000000-000D-0000-FFFF-FFFF00000000}"/>
  </bookViews>
  <sheets>
    <sheet name="Conditional Convergence" sheetId="1" r:id="rId1"/>
    <sheet name="ConConvHealth" sheetId="4" r:id="rId2"/>
    <sheet name="TFPG" sheetId="2" r:id="rId3"/>
    <sheet name="KSHatHist" sheetId="10" r:id="rId4"/>
    <sheet name="TFPGhist" sheetId="5" r:id="rId5"/>
    <sheet name="%TFPGhist" sheetId="8" r:id="rId6"/>
    <sheet name="TFPGcalc" sheetId="3" r:id="rId7"/>
  </sheets>
  <definedNames>
    <definedName name="_xlnm._FilterDatabase" localSheetId="0" hidden="1">'Conditional Convergence'!$A$1:$G$91</definedName>
    <definedName name="_xlnm._FilterDatabase" localSheetId="2" hidden="1">TFPG!$A$2:$P$54</definedName>
    <definedName name="IF">'Conditional Convergence'!$G$2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7" i="3" l="1"/>
  <c r="T36" i="3"/>
  <c r="S37" i="3"/>
  <c r="S36" i="3"/>
  <c r="T32" i="3"/>
  <c r="T31" i="3"/>
  <c r="S32" i="3"/>
  <c r="S31" i="3"/>
  <c r="V8" i="3"/>
  <c r="V7" i="3"/>
  <c r="V6" i="3"/>
  <c r="V5" i="3"/>
  <c r="V4" i="3"/>
  <c r="V3" i="3"/>
  <c r="U8" i="3"/>
  <c r="U7" i="3"/>
  <c r="U6" i="3"/>
  <c r="U5" i="3"/>
  <c r="U4" i="3"/>
  <c r="U3" i="3"/>
  <c r="T8" i="3"/>
  <c r="T7" i="3"/>
  <c r="T6" i="3"/>
  <c r="T5" i="3"/>
  <c r="T4" i="3"/>
  <c r="T3" i="3"/>
  <c r="S8" i="3"/>
  <c r="S7" i="3"/>
  <c r="S6" i="3"/>
  <c r="S5" i="3"/>
  <c r="S4" i="3"/>
  <c r="S3" i="3"/>
  <c r="K4" i="3"/>
  <c r="L4" i="3"/>
  <c r="M4" i="3"/>
  <c r="N4" i="3"/>
  <c r="K3" i="3"/>
  <c r="L3" i="3"/>
  <c r="M3" i="3"/>
  <c r="N3" i="3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2" i="4"/>
  <c r="G11" i="4"/>
  <c r="F11" i="4"/>
  <c r="G17" i="4"/>
  <c r="F17" i="4"/>
  <c r="G12" i="4"/>
  <c r="F12" i="4"/>
  <c r="G14" i="4"/>
  <c r="F14" i="4"/>
  <c r="G5" i="4"/>
  <c r="F5" i="4"/>
  <c r="G9" i="4"/>
  <c r="F9" i="4"/>
  <c r="G16" i="4"/>
  <c r="F16" i="4"/>
  <c r="G37" i="4"/>
  <c r="F37" i="4"/>
  <c r="G8" i="4"/>
  <c r="F8" i="4"/>
  <c r="G4" i="4"/>
  <c r="F4" i="4"/>
  <c r="G26" i="4"/>
  <c r="F26" i="4"/>
  <c r="G2" i="4"/>
  <c r="F2" i="4"/>
  <c r="G7" i="4"/>
  <c r="F7" i="4"/>
  <c r="G15" i="4"/>
  <c r="F15" i="4"/>
  <c r="G13" i="4"/>
  <c r="F13" i="4"/>
  <c r="G18" i="4"/>
  <c r="F18" i="4"/>
  <c r="G6" i="4"/>
  <c r="F6" i="4"/>
  <c r="G43" i="4"/>
  <c r="F43" i="4"/>
  <c r="G3" i="4"/>
  <c r="F3" i="4"/>
  <c r="G21" i="4"/>
  <c r="F21" i="4"/>
  <c r="G23" i="4"/>
  <c r="F23" i="4"/>
  <c r="G44" i="4"/>
  <c r="F44" i="4"/>
  <c r="G35" i="4"/>
  <c r="F35" i="4"/>
  <c r="G29" i="4"/>
  <c r="F29" i="4"/>
  <c r="G22" i="4"/>
  <c r="F22" i="4"/>
  <c r="G28" i="4"/>
  <c r="F28" i="4"/>
  <c r="G20" i="4"/>
  <c r="F20" i="4"/>
  <c r="G24" i="4"/>
  <c r="F24" i="4"/>
  <c r="G25" i="4"/>
  <c r="F25" i="4"/>
  <c r="G10" i="4"/>
  <c r="F10" i="4"/>
  <c r="G38" i="4"/>
  <c r="F38" i="4"/>
  <c r="G30" i="4"/>
  <c r="F30" i="4"/>
  <c r="G39" i="4"/>
  <c r="F39" i="4"/>
  <c r="G31" i="4"/>
  <c r="F31" i="4"/>
  <c r="G61" i="4"/>
  <c r="F61" i="4"/>
  <c r="G53" i="4"/>
  <c r="F53" i="4"/>
  <c r="G36" i="4"/>
  <c r="F36" i="4"/>
  <c r="G40" i="4"/>
  <c r="F40" i="4"/>
  <c r="G33" i="4"/>
  <c r="F33" i="4"/>
  <c r="G19" i="4"/>
  <c r="F19" i="4"/>
  <c r="G41" i="4"/>
  <c r="F41" i="4"/>
  <c r="G80" i="4"/>
  <c r="F80" i="4"/>
  <c r="G75" i="4"/>
  <c r="F75" i="4"/>
  <c r="G46" i="4"/>
  <c r="F46" i="4"/>
  <c r="G42" i="4"/>
  <c r="F42" i="4"/>
  <c r="G49" i="4"/>
  <c r="F49" i="4"/>
  <c r="G27" i="4"/>
  <c r="F27" i="4"/>
  <c r="G32" i="4"/>
  <c r="F32" i="4"/>
  <c r="G58" i="4"/>
  <c r="F58" i="4"/>
  <c r="G60" i="4"/>
  <c r="F60" i="4"/>
  <c r="G45" i="4"/>
  <c r="F45" i="4"/>
  <c r="G47" i="4"/>
  <c r="F47" i="4"/>
  <c r="G54" i="4"/>
  <c r="F54" i="4"/>
  <c r="G56" i="4"/>
  <c r="F56" i="4"/>
  <c r="G62" i="4"/>
  <c r="F62" i="4"/>
  <c r="G67" i="4"/>
  <c r="F67" i="4"/>
  <c r="G59" i="4"/>
  <c r="F59" i="4"/>
  <c r="G81" i="4"/>
  <c r="F81" i="4"/>
  <c r="G64" i="4"/>
  <c r="F64" i="4"/>
  <c r="G65" i="4"/>
  <c r="F65" i="4"/>
  <c r="G34" i="4"/>
  <c r="F34" i="4"/>
  <c r="G48" i="4"/>
  <c r="F48" i="4"/>
  <c r="G52" i="4"/>
  <c r="F52" i="4"/>
  <c r="G63" i="4"/>
  <c r="F63" i="4"/>
  <c r="G51" i="4"/>
  <c r="F51" i="4"/>
  <c r="G77" i="4"/>
  <c r="F77" i="4"/>
  <c r="G73" i="4"/>
  <c r="F73" i="4"/>
  <c r="G71" i="4"/>
  <c r="F71" i="4"/>
  <c r="G90" i="4"/>
  <c r="F90" i="4"/>
  <c r="G85" i="4"/>
  <c r="F85" i="4"/>
  <c r="G50" i="4"/>
  <c r="F50" i="4"/>
  <c r="G74" i="4"/>
  <c r="F74" i="4"/>
  <c r="G84" i="4"/>
  <c r="F84" i="4"/>
  <c r="G72" i="4"/>
  <c r="F72" i="4"/>
  <c r="G87" i="4"/>
  <c r="F87" i="4"/>
  <c r="G57" i="4"/>
  <c r="F57" i="4"/>
  <c r="G70" i="4"/>
  <c r="F70" i="4"/>
  <c r="G83" i="4"/>
  <c r="F83" i="4"/>
  <c r="G69" i="4"/>
  <c r="F69" i="4"/>
  <c r="G76" i="4"/>
  <c r="F76" i="4"/>
  <c r="G82" i="4"/>
  <c r="F82" i="4"/>
  <c r="G91" i="4"/>
  <c r="F91" i="4"/>
  <c r="G78" i="4"/>
  <c r="F78" i="4"/>
  <c r="G55" i="4"/>
  <c r="F55" i="4"/>
  <c r="G68" i="4"/>
  <c r="F68" i="4"/>
  <c r="G88" i="4"/>
  <c r="F88" i="4"/>
  <c r="G79" i="4"/>
  <c r="F79" i="4"/>
  <c r="G66" i="4"/>
  <c r="F66" i="4"/>
  <c r="G86" i="4"/>
  <c r="F86" i="4"/>
  <c r="G89" i="4"/>
  <c r="F89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2" i="1"/>
  <c r="F89" i="1"/>
  <c r="F72" i="1"/>
  <c r="F12" i="1"/>
  <c r="F76" i="1"/>
  <c r="F11" i="1"/>
  <c r="F22" i="1"/>
  <c r="F31" i="1"/>
  <c r="F74" i="1"/>
  <c r="F50" i="1"/>
  <c r="F39" i="1"/>
  <c r="F27" i="1"/>
  <c r="F9" i="1"/>
  <c r="F88" i="1"/>
  <c r="F86" i="1"/>
  <c r="F70" i="1"/>
  <c r="F40" i="1"/>
  <c r="F14" i="1"/>
  <c r="F25" i="1"/>
  <c r="F21" i="1"/>
  <c r="F51" i="1"/>
  <c r="F54" i="1"/>
  <c r="F63" i="1"/>
  <c r="F65" i="1"/>
  <c r="F83" i="1"/>
  <c r="F46" i="1"/>
  <c r="F15" i="1"/>
  <c r="F56" i="1"/>
  <c r="F19" i="1"/>
  <c r="F52" i="1"/>
  <c r="F75" i="1"/>
  <c r="F62" i="1"/>
  <c r="F77" i="1"/>
  <c r="F35" i="1"/>
  <c r="F6" i="1"/>
  <c r="F71" i="1"/>
  <c r="F28" i="1"/>
  <c r="F59" i="1"/>
  <c r="F32" i="1"/>
  <c r="F81" i="1"/>
  <c r="F38" i="1"/>
  <c r="F24" i="1"/>
  <c r="F85" i="1"/>
  <c r="F20" i="1"/>
  <c r="F73" i="1"/>
  <c r="F64" i="1"/>
  <c r="F58" i="1"/>
  <c r="F79" i="1"/>
  <c r="F29" i="1"/>
  <c r="F17" i="1"/>
  <c r="F69" i="1"/>
  <c r="F49" i="1"/>
  <c r="F78" i="1"/>
  <c r="F4" i="1"/>
  <c r="F48" i="1"/>
  <c r="F2" i="1"/>
  <c r="F67" i="1"/>
  <c r="F23" i="1"/>
  <c r="F45" i="1"/>
  <c r="F5" i="1"/>
  <c r="F42" i="1"/>
  <c r="F82" i="1"/>
  <c r="F87" i="1"/>
  <c r="F3" i="1"/>
  <c r="F91" i="1"/>
  <c r="F26" i="1"/>
  <c r="F60" i="1"/>
  <c r="F57" i="1"/>
  <c r="F61" i="1"/>
  <c r="F16" i="1"/>
  <c r="F53" i="1"/>
  <c r="F55" i="1"/>
  <c r="F13" i="1"/>
  <c r="F8" i="1"/>
  <c r="F33" i="1"/>
  <c r="F10" i="1"/>
  <c r="F37" i="1"/>
  <c r="F80" i="1"/>
  <c r="F36" i="1"/>
  <c r="F30" i="1"/>
  <c r="F7" i="1"/>
  <c r="F47" i="1"/>
  <c r="F68" i="1"/>
  <c r="F18" i="1"/>
  <c r="F34" i="1"/>
  <c r="F66" i="1"/>
  <c r="F90" i="1"/>
  <c r="F44" i="1"/>
  <c r="F43" i="1"/>
  <c r="F41" i="1"/>
  <c r="F84" i="1"/>
  <c r="K48" i="3"/>
  <c r="L48" i="3"/>
  <c r="M48" i="3"/>
  <c r="N48" i="3"/>
  <c r="O48" i="3"/>
  <c r="K47" i="3"/>
  <c r="L47" i="3"/>
  <c r="M47" i="3"/>
  <c r="N47" i="3"/>
  <c r="O47" i="3"/>
  <c r="K46" i="3"/>
  <c r="L46" i="3"/>
  <c r="M46" i="3"/>
  <c r="N46" i="3"/>
  <c r="O46" i="3"/>
  <c r="K45" i="3"/>
  <c r="L45" i="3"/>
  <c r="M45" i="3"/>
  <c r="N45" i="3"/>
  <c r="O45" i="3"/>
  <c r="K44" i="3"/>
  <c r="L44" i="3"/>
  <c r="M44" i="3"/>
  <c r="N44" i="3"/>
  <c r="O44" i="3"/>
  <c r="K43" i="3"/>
  <c r="L43" i="3"/>
  <c r="M43" i="3"/>
  <c r="N43" i="3"/>
  <c r="O43" i="3"/>
  <c r="K42" i="3"/>
  <c r="L42" i="3"/>
  <c r="M42" i="3"/>
  <c r="N42" i="3"/>
  <c r="O42" i="3"/>
  <c r="K41" i="3"/>
  <c r="L41" i="3"/>
  <c r="M41" i="3"/>
  <c r="N41" i="3"/>
  <c r="O41" i="3"/>
  <c r="K40" i="3"/>
  <c r="L40" i="3"/>
  <c r="M40" i="3"/>
  <c r="N40" i="3"/>
  <c r="O40" i="3"/>
  <c r="K39" i="3"/>
  <c r="L39" i="3"/>
  <c r="M39" i="3"/>
  <c r="N39" i="3"/>
  <c r="O39" i="3"/>
  <c r="K38" i="3"/>
  <c r="L38" i="3"/>
  <c r="M38" i="3"/>
  <c r="N38" i="3"/>
  <c r="O38" i="3"/>
  <c r="K37" i="3"/>
  <c r="L37" i="3"/>
  <c r="M37" i="3"/>
  <c r="N37" i="3"/>
  <c r="O37" i="3"/>
  <c r="K36" i="3"/>
  <c r="L36" i="3"/>
  <c r="M36" i="3"/>
  <c r="N36" i="3"/>
  <c r="O36" i="3"/>
  <c r="K35" i="3"/>
  <c r="L35" i="3"/>
  <c r="M35" i="3"/>
  <c r="N35" i="3"/>
  <c r="O35" i="3"/>
  <c r="K34" i="3"/>
  <c r="L34" i="3"/>
  <c r="M34" i="3"/>
  <c r="N34" i="3"/>
  <c r="O34" i="3"/>
  <c r="K33" i="3"/>
  <c r="L33" i="3"/>
  <c r="M33" i="3"/>
  <c r="N33" i="3"/>
  <c r="O33" i="3"/>
  <c r="K32" i="3"/>
  <c r="L32" i="3"/>
  <c r="M32" i="3"/>
  <c r="N32" i="3"/>
  <c r="O32" i="3"/>
  <c r="K31" i="3"/>
  <c r="L31" i="3"/>
  <c r="M31" i="3"/>
  <c r="N31" i="3"/>
  <c r="O31" i="3"/>
  <c r="K30" i="3"/>
  <c r="L30" i="3"/>
  <c r="M30" i="3"/>
  <c r="N30" i="3"/>
  <c r="O30" i="3"/>
  <c r="K29" i="3"/>
  <c r="L29" i="3"/>
  <c r="M29" i="3"/>
  <c r="N29" i="3"/>
  <c r="O29" i="3"/>
  <c r="K28" i="3"/>
  <c r="L28" i="3"/>
  <c r="M28" i="3"/>
  <c r="N28" i="3"/>
  <c r="O28" i="3"/>
  <c r="K27" i="3"/>
  <c r="L27" i="3"/>
  <c r="M27" i="3"/>
  <c r="N27" i="3"/>
  <c r="O27" i="3"/>
  <c r="K26" i="3"/>
  <c r="L26" i="3"/>
  <c r="M26" i="3"/>
  <c r="N26" i="3"/>
  <c r="O26" i="3"/>
  <c r="K25" i="3"/>
  <c r="L25" i="3"/>
  <c r="M25" i="3"/>
  <c r="N25" i="3"/>
  <c r="O25" i="3"/>
  <c r="K24" i="3"/>
  <c r="L24" i="3"/>
  <c r="M24" i="3"/>
  <c r="N24" i="3"/>
  <c r="O24" i="3"/>
  <c r="K23" i="3"/>
  <c r="L23" i="3"/>
  <c r="M23" i="3"/>
  <c r="N23" i="3"/>
  <c r="O23" i="3"/>
  <c r="K22" i="3"/>
  <c r="L22" i="3"/>
  <c r="M22" i="3"/>
  <c r="N22" i="3"/>
  <c r="O22" i="3"/>
  <c r="K21" i="3"/>
  <c r="L21" i="3"/>
  <c r="M21" i="3"/>
  <c r="N21" i="3"/>
  <c r="O21" i="3"/>
  <c r="K20" i="3"/>
  <c r="L20" i="3"/>
  <c r="M20" i="3"/>
  <c r="N20" i="3"/>
  <c r="O20" i="3"/>
  <c r="K19" i="3"/>
  <c r="L19" i="3"/>
  <c r="M19" i="3"/>
  <c r="N19" i="3"/>
  <c r="O19" i="3"/>
  <c r="K18" i="3"/>
  <c r="L18" i="3"/>
  <c r="M18" i="3"/>
  <c r="N18" i="3"/>
  <c r="O18" i="3"/>
  <c r="K17" i="3"/>
  <c r="L17" i="3"/>
  <c r="M17" i="3"/>
  <c r="N17" i="3"/>
  <c r="O17" i="3"/>
  <c r="K16" i="3"/>
  <c r="L16" i="3"/>
  <c r="M16" i="3"/>
  <c r="N16" i="3"/>
  <c r="O16" i="3"/>
  <c r="K15" i="3"/>
  <c r="L15" i="3"/>
  <c r="M15" i="3"/>
  <c r="N15" i="3"/>
  <c r="O15" i="3"/>
  <c r="K14" i="3"/>
  <c r="L14" i="3"/>
  <c r="M14" i="3"/>
  <c r="N14" i="3"/>
  <c r="O14" i="3"/>
  <c r="K13" i="3"/>
  <c r="L13" i="3"/>
  <c r="M13" i="3"/>
  <c r="N13" i="3"/>
  <c r="O13" i="3"/>
  <c r="K12" i="3"/>
  <c r="L12" i="3"/>
  <c r="M12" i="3"/>
  <c r="N12" i="3"/>
  <c r="O12" i="3"/>
  <c r="K11" i="3"/>
  <c r="L11" i="3"/>
  <c r="M11" i="3"/>
  <c r="N11" i="3"/>
  <c r="O11" i="3"/>
  <c r="K10" i="3"/>
  <c r="L10" i="3"/>
  <c r="M10" i="3"/>
  <c r="N10" i="3"/>
  <c r="O10" i="3"/>
  <c r="K9" i="3"/>
  <c r="L9" i="3"/>
  <c r="M9" i="3"/>
  <c r="N9" i="3"/>
  <c r="O9" i="3"/>
  <c r="K5" i="3"/>
  <c r="L5" i="3"/>
  <c r="M5" i="3"/>
  <c r="N5" i="3"/>
  <c r="K6" i="3"/>
  <c r="L6" i="3"/>
  <c r="M6" i="3"/>
  <c r="N6" i="3"/>
  <c r="K7" i="3"/>
  <c r="L7" i="3"/>
  <c r="M7" i="3"/>
  <c r="N7" i="3"/>
  <c r="K8" i="3"/>
  <c r="L8" i="3"/>
  <c r="M8" i="3"/>
  <c r="N8" i="3"/>
  <c r="O8" i="3"/>
  <c r="O7" i="3"/>
  <c r="O6" i="3"/>
  <c r="O5" i="3"/>
  <c r="O4" i="3"/>
  <c r="O3" i="3"/>
</calcChain>
</file>

<file path=xl/sharedStrings.xml><?xml version="1.0" encoding="utf-8"?>
<sst xmlns="http://schemas.openxmlformats.org/spreadsheetml/2006/main" count="494" uniqueCount="215">
  <si>
    <t>CountryCode</t>
  </si>
  <si>
    <t>School 70</t>
  </si>
  <si>
    <t>InfantMort 70</t>
  </si>
  <si>
    <t>GDP/capita 70</t>
  </si>
  <si>
    <t xml:space="preserve">GDP/capita 05 </t>
  </si>
  <si>
    <t>Growth Rate</t>
  </si>
  <si>
    <t>Category School</t>
  </si>
  <si>
    <t>MLI</t>
  </si>
  <si>
    <t>NPL</t>
  </si>
  <si>
    <t>MAR</t>
  </si>
  <si>
    <t>NER</t>
  </si>
  <si>
    <t>GMB</t>
  </si>
  <si>
    <t>TGO</t>
  </si>
  <si>
    <t>SDN</t>
  </si>
  <si>
    <t>CAF</t>
  </si>
  <si>
    <t>SLE</t>
  </si>
  <si>
    <t>BEN</t>
  </si>
  <si>
    <t>BDI</t>
  </si>
  <si>
    <t>RWA</t>
  </si>
  <si>
    <t>CIV</t>
  </si>
  <si>
    <t>DZA</t>
  </si>
  <si>
    <t>PNG</t>
  </si>
  <si>
    <t>LBR</t>
  </si>
  <si>
    <t>TUN</t>
  </si>
  <si>
    <t>EGY</t>
  </si>
  <si>
    <t>IRN</t>
  </si>
  <si>
    <t>COG</t>
  </si>
  <si>
    <t>BGD</t>
  </si>
  <si>
    <t>MWI</t>
  </si>
  <si>
    <t>IND</t>
  </si>
  <si>
    <t>CMR</t>
  </si>
  <si>
    <t>PAK</t>
  </si>
  <si>
    <t>BWA</t>
  </si>
  <si>
    <t>GTM</t>
  </si>
  <si>
    <t>KEN</t>
  </si>
  <si>
    <t>SYR</t>
  </si>
  <si>
    <t>BHR</t>
  </si>
  <si>
    <t>HND</t>
  </si>
  <si>
    <t>SEN</t>
  </si>
  <si>
    <t>TUR</t>
  </si>
  <si>
    <t>GHA</t>
  </si>
  <si>
    <t>SWZ</t>
  </si>
  <si>
    <t>SVL</t>
  </si>
  <si>
    <t>IDN</t>
  </si>
  <si>
    <t>BRA</t>
  </si>
  <si>
    <t>CHN</t>
  </si>
  <si>
    <t>ZWE</t>
  </si>
  <si>
    <t>NIC</t>
  </si>
  <si>
    <t>ZMB</t>
  </si>
  <si>
    <t>VEN</t>
  </si>
  <si>
    <t>MYS</t>
  </si>
  <si>
    <t>DOM</t>
  </si>
  <si>
    <t>THA</t>
  </si>
  <si>
    <t>MEX</t>
  </si>
  <si>
    <t>LSO</t>
  </si>
  <si>
    <t>BOL</t>
  </si>
  <si>
    <t>COL</t>
  </si>
  <si>
    <t>ESP</t>
  </si>
  <si>
    <t>PRT</t>
  </si>
  <si>
    <t>CRI</t>
  </si>
  <si>
    <t>PRY</t>
  </si>
  <si>
    <t>ECU</t>
  </si>
  <si>
    <t>PER</t>
  </si>
  <si>
    <t>JAM</t>
  </si>
  <si>
    <t>GUY</t>
  </si>
  <si>
    <t>PAN</t>
  </si>
  <si>
    <t>PHL</t>
  </si>
  <si>
    <t>FRA</t>
  </si>
  <si>
    <t>CUB</t>
  </si>
  <si>
    <t>ITA</t>
  </si>
  <si>
    <t>DEU</t>
  </si>
  <si>
    <t>URY</t>
  </si>
  <si>
    <t>MLT</t>
  </si>
  <si>
    <t>TTO</t>
  </si>
  <si>
    <t>LKA</t>
  </si>
  <si>
    <t>CHL</t>
  </si>
  <si>
    <t>GRC</t>
  </si>
  <si>
    <t>AUT</t>
  </si>
  <si>
    <t>ISL</t>
  </si>
  <si>
    <t>BLZ</t>
  </si>
  <si>
    <t>FIN</t>
  </si>
  <si>
    <t>BEL</t>
  </si>
  <si>
    <t>GBR</t>
  </si>
  <si>
    <t>LUX</t>
  </si>
  <si>
    <t>JPN</t>
  </si>
  <si>
    <t>SWE</t>
  </si>
  <si>
    <t>HUN</t>
  </si>
  <si>
    <t>NLD</t>
  </si>
  <si>
    <t>DNK</t>
  </si>
  <si>
    <t>ARM</t>
  </si>
  <si>
    <t>IRL</t>
  </si>
  <si>
    <t>CHE</t>
  </si>
  <si>
    <t>NOR</t>
  </si>
  <si>
    <t>CAN</t>
  </si>
  <si>
    <t>AUS</t>
  </si>
  <si>
    <t>USA</t>
  </si>
  <si>
    <t>NZL</t>
  </si>
  <si>
    <t>Cat. Infant Mort</t>
  </si>
  <si>
    <t>Population</t>
  </si>
  <si>
    <t xml:space="preserve">      GNP p/worker</t>
  </si>
  <si>
    <t>Capital p/worker</t>
  </si>
  <si>
    <t>Education (% of pop. over 25 who started secondary school)</t>
  </si>
  <si>
    <t>Country Name</t>
    <phoneticPr fontId="5" type="noConversion"/>
  </si>
  <si>
    <t xml:space="preserve">   P  1970</t>
  </si>
  <si>
    <t>P 2005</t>
  </si>
  <si>
    <t>y 1970</t>
  </si>
  <si>
    <t>y 2005</t>
  </si>
  <si>
    <t>k  1970</t>
  </si>
  <si>
    <t>k  2005</t>
  </si>
  <si>
    <t>s  1970</t>
  </si>
  <si>
    <t>s  2005</t>
  </si>
  <si>
    <t>ARG</t>
  </si>
  <si>
    <t>Argentina</t>
  </si>
  <si>
    <t>Alfa</t>
    <phoneticPr fontId="5" type="noConversion"/>
  </si>
  <si>
    <t>Australia</t>
  </si>
  <si>
    <t>Beta</t>
    <phoneticPr fontId="5" type="noConversion"/>
  </si>
  <si>
    <t>Austria</t>
  </si>
  <si>
    <t>Belgium</t>
  </si>
  <si>
    <t>Benin</t>
  </si>
  <si>
    <t xml:space="preserve">Bolivia </t>
  </si>
  <si>
    <t>Brazil</t>
  </si>
  <si>
    <t>Canada</t>
  </si>
  <si>
    <t>Chile</t>
  </si>
  <si>
    <t>Côte d'Ivoire</t>
  </si>
  <si>
    <t>Cameroon</t>
  </si>
  <si>
    <t>Colombia</t>
  </si>
  <si>
    <t>Costa Rica</t>
  </si>
  <si>
    <t>Denmark</t>
  </si>
  <si>
    <t>Dominican Republic</t>
  </si>
  <si>
    <t>Algeria</t>
  </si>
  <si>
    <t>Ecuador</t>
  </si>
  <si>
    <t>Egypt</t>
  </si>
  <si>
    <t>Finland</t>
  </si>
  <si>
    <t>France</t>
  </si>
  <si>
    <t>GAB</t>
  </si>
  <si>
    <t>Gabon</t>
  </si>
  <si>
    <t>United Kingdom</t>
  </si>
  <si>
    <t>Greece</t>
  </si>
  <si>
    <t>Guatemala</t>
  </si>
  <si>
    <t>Honduras</t>
  </si>
  <si>
    <t>Indonesia</t>
  </si>
  <si>
    <t>India</t>
  </si>
  <si>
    <t>Ireland</t>
  </si>
  <si>
    <t xml:space="preserve">Iran </t>
  </si>
  <si>
    <t>Italy</t>
  </si>
  <si>
    <t>Japan</t>
  </si>
  <si>
    <t>Kenya</t>
  </si>
  <si>
    <t>Morocco</t>
  </si>
  <si>
    <t>Mexico</t>
  </si>
  <si>
    <t xml:space="preserve">MYS </t>
  </si>
  <si>
    <t>Malaysia</t>
  </si>
  <si>
    <t>Nicaragua</t>
  </si>
  <si>
    <t>Netherlands</t>
  </si>
  <si>
    <t>Norway</t>
  </si>
  <si>
    <t>New Zealand</t>
  </si>
  <si>
    <t>Peru</t>
  </si>
  <si>
    <t>Philippines</t>
  </si>
  <si>
    <t>Portugal</t>
  </si>
  <si>
    <t>Paraguay</t>
  </si>
  <si>
    <t>Senegal</t>
  </si>
  <si>
    <t>SLV</t>
  </si>
  <si>
    <t>El Salvador</t>
  </si>
  <si>
    <t>Sweden</t>
  </si>
  <si>
    <t>Thailand</t>
  </si>
  <si>
    <t>Trinidad and Tobago</t>
  </si>
  <si>
    <t>Uruguay</t>
  </si>
  <si>
    <t>United States</t>
  </si>
  <si>
    <t>ZAF</t>
  </si>
  <si>
    <t>South Africa</t>
  </si>
  <si>
    <t>Zambia</t>
  </si>
  <si>
    <t>Bin</t>
  </si>
  <si>
    <t>Frequency</t>
  </si>
  <si>
    <t>More</t>
  </si>
  <si>
    <t xml:space="preserve">      GNI p/worker</t>
  </si>
  <si>
    <t>capita</t>
  </si>
  <si>
    <t>Country Name</t>
    <phoneticPr fontId="6" type="noConversion"/>
  </si>
  <si>
    <t>y hat</t>
    <phoneticPr fontId="6" type="noConversion"/>
  </si>
  <si>
    <t>K hat</t>
    <phoneticPr fontId="6" type="noConversion"/>
  </si>
  <si>
    <t>S hat</t>
  </si>
  <si>
    <t>A hat/TFPG</t>
  </si>
  <si>
    <t>%TFPG</t>
  </si>
  <si>
    <t>TFPG Bin</t>
  </si>
  <si>
    <t>%TFPG Bin</t>
  </si>
  <si>
    <t>S hat</t>
    <phoneticPr fontId="6" type="noConversion"/>
  </si>
  <si>
    <t>A hat</t>
    <phoneticPr fontId="6" type="noConversion"/>
  </si>
  <si>
    <t>K&amp;S hat Bin</t>
  </si>
  <si>
    <t>Mean</t>
    <phoneticPr fontId="6" type="noConversion"/>
  </si>
  <si>
    <t>Median</t>
    <phoneticPr fontId="6" type="noConversion"/>
  </si>
  <si>
    <t>Variance</t>
    <phoneticPr fontId="6" type="noConversion"/>
  </si>
  <si>
    <t>Std dev</t>
    <phoneticPr fontId="6" type="noConversion"/>
  </si>
  <si>
    <t xml:space="preserve">Min </t>
    <phoneticPr fontId="6" type="noConversion"/>
  </si>
  <si>
    <t>Bolivia, Plurinational State of</t>
  </si>
  <si>
    <t>Max</t>
    <phoneticPr fontId="6" type="noConversion"/>
  </si>
  <si>
    <t>Alpha</t>
  </si>
  <si>
    <t>Beta</t>
    <phoneticPr fontId="6" type="noConversion"/>
  </si>
  <si>
    <t>t-test of mean difference between K hat and S hat</t>
  </si>
  <si>
    <t>t-Test: Paired Two Sample for Means</t>
  </si>
  <si>
    <t>K hat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</si>
  <si>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</si>
  <si>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</si>
  <si>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</si>
  <si>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</si>
  <si>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</si>
  <si>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</si>
  <si>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</si>
  <si>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</si>
  <si>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</si>
  <si>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</si>
  <si>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</si>
  <si>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Iran, Islamic Republic of</t>
  </si>
  <si>
    <t>Non SE Asia</t>
  </si>
  <si>
    <t>TFPG</t>
  </si>
  <si>
    <t>Median</t>
  </si>
  <si>
    <t>SE Asia</t>
  </si>
  <si>
    <t>SEandEAsia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</si>
</sst>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_ 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돋움"/>
      <family val="2"/>
    </font>
    <font>
      <b/>
      <sz val="10"/>
      <name val="Arial"/>
      <family val="2"/>
    </font>
    <font>
      <b/>
      <sz val="11"/>
      <name val="Times New Roman"/>
      <family val="1"/>
    </font>
    <font>
      <sz val="8"/>
      <name val="Verdana"/>
      <family val="2"/>
    </font>
    <font>
      <b/>
      <sz val="11"/>
      <color indexed="8"/>
      <name val="Calibri"/>
      <family val="2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Cambria"/>
      <family val="1"/>
      <scheme val="major"/>
    </font>
    <font>
      <b/>
      <sz val="10"/>
      <color indexed="8"/>
      <name val="Courier"/>
      <family val="3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9">
    <xf numFmtId="0" fontId="0" fillId="0" borderId="0" xfId="0"/>
    <xf numFmtId="0" fontId="3" fillId="0" borderId="1" xfId="0" applyFont="1" applyBorder="1"/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0" fontId="3" fillId="0" borderId="3" xfId="0" applyFont="1" applyBorder="1"/>
    <xf numFmtId="0" fontId="0" fillId="0" borderId="0" xfId="0" applyAlignment="1">
      <alignment vertical="center"/>
    </xf>
    <xf numFmtId="0" fontId="3" fillId="2" borderId="3" xfId="0" applyFont="1" applyFill="1" applyBorder="1"/>
    <xf numFmtId="0" fontId="4" fillId="0" borderId="0" xfId="1" applyFont="1"/>
    <xf numFmtId="164" fontId="4" fillId="0" borderId="0" xfId="1" applyNumberFormat="1" applyFont="1"/>
    <xf numFmtId="2" fontId="1" fillId="0" borderId="0" xfId="0" applyNumberFormat="1" applyFont="1"/>
    <xf numFmtId="0" fontId="3" fillId="0" borderId="0" xfId="0" applyFont="1"/>
    <xf numFmtId="0" fontId="7" fillId="0" borderId="4" xfId="0" applyFont="1" applyBorder="1" applyAlignment="1">
      <alignment horizontal="left"/>
    </xf>
    <xf numFmtId="0" fontId="8" fillId="0" borderId="5" xfId="0" applyFont="1" applyBorder="1"/>
    <xf numFmtId="0" fontId="8" fillId="0" borderId="7" xfId="0" applyFont="1" applyBorder="1"/>
    <xf numFmtId="0" fontId="9" fillId="0" borderId="2" xfId="0" applyFont="1" applyBorder="1" applyAlignment="1">
      <alignment horizontal="left" wrapText="1"/>
    </xf>
    <xf numFmtId="0" fontId="10" fillId="0" borderId="4" xfId="0" applyFont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0" borderId="5" xfId="0" applyFont="1" applyBorder="1"/>
    <xf numFmtId="0" fontId="3" fillId="0" borderId="7" xfId="0" applyFont="1" applyBorder="1"/>
    <xf numFmtId="164" fontId="12" fillId="0" borderId="0" xfId="1" applyNumberFormat="1" applyFont="1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4" xfId="0" applyBorder="1"/>
    <xf numFmtId="0" fontId="11" fillId="0" borderId="15" xfId="0" applyFont="1" applyBorder="1" applyAlignment="1">
      <alignment horizontal="center"/>
    </xf>
    <xf numFmtId="0" fontId="0" fillId="3" borderId="8" xfId="0" applyFill="1" applyBorder="1" applyAlignment="1">
      <alignment vertical="center"/>
    </xf>
    <xf numFmtId="0" fontId="3" fillId="3" borderId="9" xfId="0" applyFont="1" applyFill="1" applyBorder="1"/>
    <xf numFmtId="0" fontId="0" fillId="3" borderId="10" xfId="0" applyFill="1" applyBorder="1" applyAlignment="1">
      <alignment vertical="center"/>
    </xf>
    <xf numFmtId="0" fontId="6" fillId="3" borderId="11" xfId="0" applyFont="1" applyFill="1" applyBorder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3" borderId="12" xfId="0" applyNumberFormat="1" applyFill="1" applyBorder="1" applyAlignment="1">
      <alignment vertical="center"/>
    </xf>
    <xf numFmtId="0" fontId="6" fillId="3" borderId="13" xfId="0" applyFont="1" applyFill="1" applyBorder="1" applyAlignment="1">
      <alignment vertical="center"/>
    </xf>
    <xf numFmtId="2" fontId="0" fillId="3" borderId="1" xfId="0" applyNumberFormat="1" applyFill="1" applyBorder="1" applyAlignment="1">
      <alignment vertical="center"/>
    </xf>
    <xf numFmtId="2" fontId="0" fillId="3" borderId="3" xfId="0" applyNumberForma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9" xfId="0" applyFill="1" applyBorder="1"/>
    <xf numFmtId="0" fontId="0" fillId="3" borderId="10" xfId="0" applyFill="1" applyBorder="1"/>
    <xf numFmtId="0" fontId="0" fillId="3" borderId="0" xfId="0" applyFill="1"/>
    <xf numFmtId="0" fontId="0" fillId="3" borderId="0" xfId="0" applyFill="1" applyAlignment="1">
      <alignment vertical="center"/>
    </xf>
    <xf numFmtId="0" fontId="11" fillId="3" borderId="15" xfId="0" applyFont="1" applyFill="1" applyBorder="1" applyAlignment="1">
      <alignment horizontal="center"/>
    </xf>
    <xf numFmtId="0" fontId="0" fillId="3" borderId="4" xfId="0" applyFill="1" applyBorder="1"/>
    <xf numFmtId="0" fontId="1" fillId="3" borderId="0" xfId="0" applyFont="1" applyFill="1" applyAlignment="1">
      <alignment vertical="center"/>
    </xf>
    <xf numFmtId="0" fontId="1" fillId="3" borderId="0" xfId="0" applyFont="1" applyFill="1"/>
    <xf numFmtId="2" fontId="3" fillId="2" borderId="3" xfId="0" applyNumberFormat="1" applyFont="1" applyFill="1" applyBorder="1"/>
    <xf numFmtId="2" fontId="8" fillId="2" borderId="6" xfId="0" applyNumberFormat="1" applyFont="1" applyFill="1" applyBorder="1" applyAlignment="1">
      <alignment horizontal="left"/>
    </xf>
    <xf numFmtId="2" fontId="0" fillId="0" borderId="0" xfId="0" applyNumberFormat="1"/>
    <xf numFmtId="2" fontId="3" fillId="2" borderId="2" xfId="0" applyNumberFormat="1" applyFont="1" applyFill="1" applyBorder="1"/>
    <xf numFmtId="2" fontId="8" fillId="2" borderId="5" xfId="0" applyNumberFormat="1" applyFont="1" applyFill="1" applyBorder="1" applyAlignment="1">
      <alignment horizontal="left"/>
    </xf>
    <xf numFmtId="2" fontId="3" fillId="2" borderId="5" xfId="0" applyNumberFormat="1" applyFont="1" applyFill="1" applyBorder="1" applyAlignment="1">
      <alignment horizontal="left"/>
    </xf>
  </cellXfs>
  <cellStyles count="2">
    <cellStyle name="Normal" xfId="0" builtinId="0"/>
    <cellStyle name="Normal_Conditional Convergence" xfId="1" xr:uid="{00000000-0005-0000-0000-000001000000}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Conditional Convergence Low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'Conditional Convergence'!$F$1</c:f>
              <c:strCache>
                <c:ptCount val="1"/>
                <c:pt idx="0">
                  <c:v>Growth Rate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'Conditional Convergence'!$D$2:$D$57</c:f>
              <c:numCache>
                <c:formatCode>General</c:formatCode>
                <c:ptCount val="56"/>
                <c:pt idx="0">
                  <c:v>172.07133706532383</c:v>
                </c:pt>
                <c:pt idx="1">
                  <c:v>145.55299200552386</c:v>
                </c:pt>
                <c:pt idx="2">
                  <c:v>786.25788849734977</c:v>
                </c:pt>
                <c:pt idx="3">
                  <c:v>306.61066720133908</c:v>
                </c:pt>
                <c:pt idx="4">
                  <c:v>307.3681226213979</c:v>
                </c:pt>
                <c:pt idx="5">
                  <c:v>298.05359116019235</c:v>
                </c:pt>
                <c:pt idx="6">
                  <c:v>259.46020960591716</c:v>
                </c:pt>
                <c:pt idx="7">
                  <c:v>354.28528311686188</c:v>
                </c:pt>
                <c:pt idx="8">
                  <c:v>277.32770008599044</c:v>
                </c:pt>
                <c:pt idx="9">
                  <c:v>301.74696795123361</c:v>
                </c:pt>
                <c:pt idx="10">
                  <c:v>126.60649356613943</c:v>
                </c:pt>
                <c:pt idx="11">
                  <c:v>214.50672915716737</c:v>
                </c:pt>
                <c:pt idx="12">
                  <c:v>882.89047756808986</c:v>
                </c:pt>
                <c:pt idx="13">
                  <c:v>1436.1298794622292</c:v>
                </c:pt>
                <c:pt idx="14">
                  <c:v>636.20861305549079</c:v>
                </c:pt>
                <c:pt idx="15">
                  <c:v>811.07861572581191</c:v>
                </c:pt>
                <c:pt idx="16">
                  <c:v>826.0545567960994</c:v>
                </c:pt>
                <c:pt idx="17">
                  <c:v>571.51778761019955</c:v>
                </c:pt>
                <c:pt idx="18">
                  <c:v>1450.0951133306269</c:v>
                </c:pt>
                <c:pt idx="19">
                  <c:v>704.99209126136816</c:v>
                </c:pt>
                <c:pt idx="20">
                  <c:v>272.88157400677392</c:v>
                </c:pt>
                <c:pt idx="21">
                  <c:v>121.60388654897444</c:v>
                </c:pt>
                <c:pt idx="22">
                  <c:v>214.0216687176657</c:v>
                </c:pt>
                <c:pt idx="23">
                  <c:v>493.09195880338706</c:v>
                </c:pt>
                <c:pt idx="24">
                  <c:v>285.25057417249207</c:v>
                </c:pt>
                <c:pt idx="25">
                  <c:v>430.79362947824598</c:v>
                </c:pt>
                <c:pt idx="26">
                  <c:v>1257.4859260770309</c:v>
                </c:pt>
                <c:pt idx="27">
                  <c:v>291.27078778834982</c:v>
                </c:pt>
                <c:pt idx="28">
                  <c:v>577.4059035259005</c:v>
                </c:pt>
                <c:pt idx="29">
                  <c:v>14234.872569200939</c:v>
                </c:pt>
                <c:pt idx="30">
                  <c:v>888.94797834504345</c:v>
                </c:pt>
                <c:pt idx="31">
                  <c:v>543.5540824233816</c:v>
                </c:pt>
                <c:pt idx="32">
                  <c:v>2077.4115039716216</c:v>
                </c:pt>
                <c:pt idx="33">
                  <c:v>291.74492590732586</c:v>
                </c:pt>
                <c:pt idx="34">
                  <c:v>576.89185336265746</c:v>
                </c:pt>
                <c:pt idx="35">
                  <c:v>1858.8011274679172</c:v>
                </c:pt>
                <c:pt idx="36">
                  <c:v>235.90144091149381</c:v>
                </c:pt>
                <c:pt idx="37">
                  <c:v>1990.7229658016786</c:v>
                </c:pt>
                <c:pt idx="38">
                  <c:v>122.29070428673408</c:v>
                </c:pt>
                <c:pt idx="39">
                  <c:v>521.79087385478897</c:v>
                </c:pt>
                <c:pt idx="40">
                  <c:v>1301.2883435468536</c:v>
                </c:pt>
                <c:pt idx="41">
                  <c:v>576.27805605739798</c:v>
                </c:pt>
                <c:pt idx="42">
                  <c:v>6278.9581252385478</c:v>
                </c:pt>
                <c:pt idx="43">
                  <c:v>1145.2556421198035</c:v>
                </c:pt>
                <c:pt idx="44">
                  <c:v>1151.4985215341756</c:v>
                </c:pt>
                <c:pt idx="45">
                  <c:v>516.44589305463853</c:v>
                </c:pt>
                <c:pt idx="46">
                  <c:v>3576.4455543440695</c:v>
                </c:pt>
                <c:pt idx="47">
                  <c:v>180.40011711486571</c:v>
                </c:pt>
                <c:pt idx="48">
                  <c:v>928.10764505132738</c:v>
                </c:pt>
                <c:pt idx="49">
                  <c:v>1488.5524542176429</c:v>
                </c:pt>
                <c:pt idx="50">
                  <c:v>6841.7685178789261</c:v>
                </c:pt>
                <c:pt idx="51">
                  <c:v>4419.4157263824727</c:v>
                </c:pt>
                <c:pt idx="52">
                  <c:v>2369.3015796452819</c:v>
                </c:pt>
                <c:pt idx="53">
                  <c:v>775.53322887921058</c:v>
                </c:pt>
                <c:pt idx="54">
                  <c:v>928.43231387746221</c:v>
                </c:pt>
                <c:pt idx="55">
                  <c:v>2074.403000106191</c:v>
                </c:pt>
              </c:numCache>
            </c:numRef>
          </c:xVal>
          <c:yVal>
            <c:numRef>
              <c:f>'Conditional Convergence'!$F$2:$F$57</c:f>
              <c:numCache>
                <c:formatCode>General</c:formatCode>
                <c:ptCount val="56"/>
                <c:pt idx="0">
                  <c:v>1.384021520285339</c:v>
                </c:pt>
                <c:pt idx="1">
                  <c:v>1.4104247323940333</c:v>
                </c:pt>
                <c:pt idx="2">
                  <c:v>1.9122710681953148</c:v>
                </c:pt>
                <c:pt idx="3">
                  <c:v>-1.7245625091057426</c:v>
                </c:pt>
                <c:pt idx="4">
                  <c:v>0.28423867906166578</c:v>
                </c:pt>
                <c:pt idx="5">
                  <c:v>-0.53739045048423195</c:v>
                </c:pt>
                <c:pt idx="6">
                  <c:v>1.4405880648199476</c:v>
                </c:pt>
                <c:pt idx="7">
                  <c:v>-1.3162393534215333</c:v>
                </c:pt>
                <c:pt idx="8">
                  <c:v>-0.45784126412995452</c:v>
                </c:pt>
                <c:pt idx="9">
                  <c:v>0.39698866173072389</c:v>
                </c:pt>
                <c:pt idx="10">
                  <c:v>-0.4787193227105635</c:v>
                </c:pt>
                <c:pt idx="11">
                  <c:v>0.75150416616485138</c:v>
                </c:pt>
                <c:pt idx="12">
                  <c:v>-1.3882427772795247</c:v>
                </c:pt>
                <c:pt idx="13">
                  <c:v>1.1153818502286361</c:v>
                </c:pt>
                <c:pt idx="14">
                  <c:v>-5.5446514852675044E-2</c:v>
                </c:pt>
                <c:pt idx="15">
                  <c:v>-5.0298171021722959</c:v>
                </c:pt>
                <c:pt idx="16">
                  <c:v>3.1023995012630978</c:v>
                </c:pt>
                <c:pt idx="17">
                  <c:v>2.870904559042553</c:v>
                </c:pt>
                <c:pt idx="18">
                  <c:v>0.81178873213747504</c:v>
                </c:pt>
                <c:pt idx="19">
                  <c:v>1.4098504919165311</c:v>
                </c:pt>
                <c:pt idx="20">
                  <c:v>1.1054347686333177</c:v>
                </c:pt>
                <c:pt idx="21">
                  <c:v>0.42201362420830613</c:v>
                </c:pt>
                <c:pt idx="22">
                  <c:v>2.9337050576371704</c:v>
                </c:pt>
                <c:pt idx="23">
                  <c:v>0.91457862107495735</c:v>
                </c:pt>
                <c:pt idx="24">
                  <c:v>2.1749722261110938</c:v>
                </c:pt>
                <c:pt idx="25">
                  <c:v>6.5384022899779959</c:v>
                </c:pt>
                <c:pt idx="26">
                  <c:v>0.96819138851444997</c:v>
                </c:pt>
                <c:pt idx="27">
                  <c:v>1.0761211407953608</c:v>
                </c:pt>
                <c:pt idx="28">
                  <c:v>2.213477078607351</c:v>
                </c:pt>
                <c:pt idx="29">
                  <c:v>9.5694623558584269E-2</c:v>
                </c:pt>
                <c:pt idx="30">
                  <c:v>1.0787129000291218</c:v>
                </c:pt>
                <c:pt idx="31">
                  <c:v>-0.11369966386759467</c:v>
                </c:pt>
                <c:pt idx="32">
                  <c:v>2.3473700996874625</c:v>
                </c:pt>
                <c:pt idx="33">
                  <c:v>-1.3239391933395073E-2</c:v>
                </c:pt>
                <c:pt idx="34">
                  <c:v>2.7345144081008188</c:v>
                </c:pt>
                <c:pt idx="35">
                  <c:v>0.76102846827972304</c:v>
                </c:pt>
                <c:pt idx="36">
                  <c:v>4.0552883219789893</c:v>
                </c:pt>
                <c:pt idx="37">
                  <c:v>1.9953068449648281</c:v>
                </c:pt>
                <c:pt idx="38">
                  <c:v>7.3507754645675938</c:v>
                </c:pt>
                <c:pt idx="39">
                  <c:v>-1.0925864508060434</c:v>
                </c:pt>
                <c:pt idx="40">
                  <c:v>-1.2334804409264932</c:v>
                </c:pt>
                <c:pt idx="41">
                  <c:v>-1.4282813928945814</c:v>
                </c:pt>
                <c:pt idx="42">
                  <c:v>-0.64860430925041124</c:v>
                </c:pt>
                <c:pt idx="43">
                  <c:v>4.0604273520680634</c:v>
                </c:pt>
                <c:pt idx="44">
                  <c:v>2.7670973325594206</c:v>
                </c:pt>
                <c:pt idx="45">
                  <c:v>4.4703133653966942</c:v>
                </c:pt>
                <c:pt idx="46">
                  <c:v>1.5746785747495773</c:v>
                </c:pt>
                <c:pt idx="47">
                  <c:v>2.4739878227646006</c:v>
                </c:pt>
                <c:pt idx="48">
                  <c:v>0.52807471919138482</c:v>
                </c:pt>
                <c:pt idx="49">
                  <c:v>1.8066028116994426</c:v>
                </c:pt>
                <c:pt idx="50">
                  <c:v>2.4038212400878223</c:v>
                </c:pt>
                <c:pt idx="51">
                  <c:v>2.7820447052722796</c:v>
                </c:pt>
                <c:pt idx="52">
                  <c:v>1.8504937425217749</c:v>
                </c:pt>
                <c:pt idx="53">
                  <c:v>1.6160281080826566</c:v>
                </c:pt>
                <c:pt idx="54">
                  <c:v>1.5473415395033552</c:v>
                </c:pt>
                <c:pt idx="55">
                  <c:v>0.35784238769749344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28-4B49-817C-84348DC4B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106064"/>
        <c:axId val="672106384"/>
      </c:scatterChart>
      <c:valAx>
        <c:axId val="67210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Per Capita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06384"/>
        <c:crosses val="autoZero"/>
        <c:crossBetween val="midCat"/>
      </c:valAx>
      <c:valAx>
        <c:axId val="67210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0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Conditional Convergence Mid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'Conditional Convergence'!$D$58:$D$81</c:f>
              <c:numCache>
                <c:formatCode>General</c:formatCode>
                <c:ptCount val="24"/>
                <c:pt idx="0">
                  <c:v>3355.4275870275137</c:v>
                </c:pt>
                <c:pt idx="1">
                  <c:v>769.12608396719747</c:v>
                </c:pt>
                <c:pt idx="2">
                  <c:v>2739.7965312964106</c:v>
                </c:pt>
                <c:pt idx="3">
                  <c:v>732.1908559814442</c:v>
                </c:pt>
                <c:pt idx="4">
                  <c:v>11544.610394038817</c:v>
                </c:pt>
                <c:pt idx="5">
                  <c:v>1775.059498756832</c:v>
                </c:pt>
                <c:pt idx="6">
                  <c:v>9456.1478754532418</c:v>
                </c:pt>
                <c:pt idx="7">
                  <c:v>11858.576834514832</c:v>
                </c:pt>
                <c:pt idx="8">
                  <c:v>4495.9377387270624</c:v>
                </c:pt>
                <c:pt idx="9">
                  <c:v>1827.1795542835132</c:v>
                </c:pt>
                <c:pt idx="10">
                  <c:v>4614.4559206705171</c:v>
                </c:pt>
                <c:pt idx="11">
                  <c:v>343.15091253708073</c:v>
                </c:pt>
                <c:pt idx="12">
                  <c:v>2202.0955026006168</c:v>
                </c:pt>
                <c:pt idx="13">
                  <c:v>6749.0816647688116</c:v>
                </c:pt>
                <c:pt idx="14">
                  <c:v>11349.517617496502</c:v>
                </c:pt>
                <c:pt idx="15">
                  <c:v>13682.682783477692</c:v>
                </c:pt>
                <c:pt idx="16">
                  <c:v>1193.1723513651721</c:v>
                </c:pt>
                <c:pt idx="17">
                  <c:v>11007.877982356275</c:v>
                </c:pt>
                <c:pt idx="18">
                  <c:v>11385.228446471303</c:v>
                </c:pt>
                <c:pt idx="19">
                  <c:v>13064.682970812284</c:v>
                </c:pt>
                <c:pt idx="20">
                  <c:v>17435.886233819019</c:v>
                </c:pt>
                <c:pt idx="21">
                  <c:v>16338.863550861974</c:v>
                </c:pt>
                <c:pt idx="22">
                  <c:v>16526.550173620522</c:v>
                </c:pt>
                <c:pt idx="23">
                  <c:v>2342.2316429113616</c:v>
                </c:pt>
              </c:numCache>
            </c:numRef>
          </c:xVal>
          <c:yVal>
            <c:numRef>
              <c:f>'Conditional Convergence'!$F$58:$F$81</c:f>
              <c:numCache>
                <c:formatCode>General</c:formatCode>
                <c:ptCount val="24"/>
                <c:pt idx="0">
                  <c:v>0.31215988940442863</c:v>
                </c:pt>
                <c:pt idx="1">
                  <c:v>0.65474282569657483</c:v>
                </c:pt>
                <c:pt idx="2">
                  <c:v>1.3891045682122849</c:v>
                </c:pt>
                <c:pt idx="3">
                  <c:v>1.1842697586180062</c:v>
                </c:pt>
                <c:pt idx="4">
                  <c:v>1.9886758387955839</c:v>
                </c:pt>
                <c:pt idx="5">
                  <c:v>1.9494414397137172</c:v>
                </c:pt>
                <c:pt idx="6">
                  <c:v>2.0995866828785736</c:v>
                </c:pt>
                <c:pt idx="7">
                  <c:v>2.0023628147523009</c:v>
                </c:pt>
                <c:pt idx="8">
                  <c:v>1.2595176388809248</c:v>
                </c:pt>
                <c:pt idx="9">
                  <c:v>5.0335622610127695</c:v>
                </c:pt>
                <c:pt idx="10">
                  <c:v>1.9544741341067429</c:v>
                </c:pt>
                <c:pt idx="11">
                  <c:v>3.1285829019641387</c:v>
                </c:pt>
                <c:pt idx="12">
                  <c:v>2.7393371789918408</c:v>
                </c:pt>
                <c:pt idx="13">
                  <c:v>2.0670245551730471</c:v>
                </c:pt>
                <c:pt idx="14">
                  <c:v>2.2971121570023456</c:v>
                </c:pt>
                <c:pt idx="15">
                  <c:v>2.8153378992954448</c:v>
                </c:pt>
                <c:pt idx="16">
                  <c:v>3.2914938651727121</c:v>
                </c:pt>
                <c:pt idx="17">
                  <c:v>2.5318461632758194</c:v>
                </c:pt>
                <c:pt idx="18">
                  <c:v>2.1506616249391541</c:v>
                </c:pt>
                <c:pt idx="19">
                  <c:v>2.1761365854843451</c:v>
                </c:pt>
                <c:pt idx="20">
                  <c:v>3.170241294838605</c:v>
                </c:pt>
                <c:pt idx="21">
                  <c:v>2.5147945201343447</c:v>
                </c:pt>
                <c:pt idx="22">
                  <c:v>1.8405593241238805</c:v>
                </c:pt>
                <c:pt idx="23">
                  <c:v>2.6516477411840045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EE-45A2-854A-92368EAC2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097104"/>
        <c:axId val="672093584"/>
      </c:scatterChart>
      <c:valAx>
        <c:axId val="67209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</a:t>
                </a:r>
                <a:r>
                  <a:rPr lang="en-US" baseline="0"/>
                  <a:t> Per Capita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093584"/>
        <c:crosses val="autoZero"/>
        <c:crossBetween val="midCat"/>
      </c:valAx>
      <c:valAx>
        <c:axId val="67209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09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Conditional</a:t>
            </a:r>
            <a:r>
              <a:rPr lang="en-US" baseline="0"/>
              <a:t> Convergence </a:t>
            </a:r>
            <a:r>
              <a:rPr lang="en-US"/>
              <a:t>High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900481189851274E-2"/>
          <c:y val="0.14832000696045594"/>
          <c:w val="0.83759557622492231"/>
          <c:h val="0.69461765345630144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'Conditional Convergence'!$D$82:$D$91</c:f>
              <c:numCache>
                <c:formatCode>General</c:formatCode>
                <c:ptCount val="10"/>
                <c:pt idx="0">
                  <c:v>12758.707619399182</c:v>
                </c:pt>
                <c:pt idx="1">
                  <c:v>16392.163006486084</c:v>
                </c:pt>
                <c:pt idx="2">
                  <c:v>6605.9044971321819</c:v>
                </c:pt>
                <c:pt idx="3">
                  <c:v>7276.4849169094923</c:v>
                </c:pt>
                <c:pt idx="4">
                  <c:v>25473.706761568734</c:v>
                </c:pt>
                <c:pt idx="5">
                  <c:v>14890.06559043633</c:v>
                </c:pt>
                <c:pt idx="6">
                  <c:v>12986.312410903742</c:v>
                </c:pt>
                <c:pt idx="7">
                  <c:v>12809.835364321912</c:v>
                </c:pt>
                <c:pt idx="8">
                  <c:v>18228.813520472857</c:v>
                </c:pt>
                <c:pt idx="9">
                  <c:v>9475.0482078285404</c:v>
                </c:pt>
              </c:numCache>
            </c:numRef>
          </c:xVal>
          <c:yVal>
            <c:numRef>
              <c:f>'Conditional Convergence'!$F$82:$F$91</c:f>
              <c:numCache>
                <c:formatCode>General</c:formatCode>
                <c:ptCount val="10"/>
                <c:pt idx="0">
                  <c:v>1.9630371015551207</c:v>
                </c:pt>
                <c:pt idx="1">
                  <c:v>1.8800195181696955</c:v>
                </c:pt>
                <c:pt idx="2">
                  <c:v>-4.9680845817448249</c:v>
                </c:pt>
                <c:pt idx="3">
                  <c:v>4.1608408691434562</c:v>
                </c:pt>
                <c:pt idx="4">
                  <c:v>0.98187485768430616</c:v>
                </c:pt>
                <c:pt idx="5">
                  <c:v>2.908679510821166</c:v>
                </c:pt>
                <c:pt idx="6">
                  <c:v>1.9395247820706896</c:v>
                </c:pt>
                <c:pt idx="7">
                  <c:v>1.7996632401891421</c:v>
                </c:pt>
                <c:pt idx="8">
                  <c:v>2.0979886974213269</c:v>
                </c:pt>
                <c:pt idx="9">
                  <c:v>1.3343269640303079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0-42EC-99B1-EA67D42CF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926864"/>
        <c:axId val="617927184"/>
      </c:scatterChart>
      <c:valAx>
        <c:axId val="61792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Per Capita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27184"/>
        <c:crosses val="autoZero"/>
        <c:crossBetween val="midCat"/>
      </c:valAx>
      <c:valAx>
        <c:axId val="61792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2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Conditional</a:t>
            </a:r>
            <a:r>
              <a:rPr lang="en-US" baseline="0"/>
              <a:t> Convergence Low Health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ConConvHealth!$F$1</c:f>
              <c:strCache>
                <c:ptCount val="1"/>
                <c:pt idx="0">
                  <c:v>Growth Rate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ConConvHealth!$D$2:$D$25</c:f>
              <c:numCache>
                <c:formatCode>General</c:formatCode>
                <c:ptCount val="24"/>
                <c:pt idx="0">
                  <c:v>16526.550173620522</c:v>
                </c:pt>
                <c:pt idx="1">
                  <c:v>13682.682783477692</c:v>
                </c:pt>
                <c:pt idx="2">
                  <c:v>12758.707619399182</c:v>
                </c:pt>
                <c:pt idx="3">
                  <c:v>14890.06559043633</c:v>
                </c:pt>
                <c:pt idx="4">
                  <c:v>11007.877982356275</c:v>
                </c:pt>
                <c:pt idx="5">
                  <c:v>16338.863550861974</c:v>
                </c:pt>
                <c:pt idx="6">
                  <c:v>16392.163006486084</c:v>
                </c:pt>
                <c:pt idx="7">
                  <c:v>25473.706761568734</c:v>
                </c:pt>
                <c:pt idx="8">
                  <c:v>11544.610394038817</c:v>
                </c:pt>
                <c:pt idx="9">
                  <c:v>9475.0482078285404</c:v>
                </c:pt>
                <c:pt idx="10">
                  <c:v>12809.835364321912</c:v>
                </c:pt>
                <c:pt idx="11">
                  <c:v>13064.682970812284</c:v>
                </c:pt>
                <c:pt idx="12">
                  <c:v>12986.312410903742</c:v>
                </c:pt>
                <c:pt idx="13">
                  <c:v>17435.886233819019</c:v>
                </c:pt>
                <c:pt idx="14">
                  <c:v>7276.4849169094923</c:v>
                </c:pt>
                <c:pt idx="15">
                  <c:v>18228.813520472857</c:v>
                </c:pt>
                <c:pt idx="16">
                  <c:v>11385.228446471303</c:v>
                </c:pt>
                <c:pt idx="17">
                  <c:v>6841.7685178789261</c:v>
                </c:pt>
                <c:pt idx="18">
                  <c:v>11858.576834514832</c:v>
                </c:pt>
                <c:pt idx="19">
                  <c:v>11349.517617496502</c:v>
                </c:pt>
                <c:pt idx="20">
                  <c:v>1827.1795542835132</c:v>
                </c:pt>
                <c:pt idx="21">
                  <c:v>6749.0816647688116</c:v>
                </c:pt>
                <c:pt idx="22">
                  <c:v>9456.1478754532418</c:v>
                </c:pt>
                <c:pt idx="23">
                  <c:v>1775.059498756832</c:v>
                </c:pt>
              </c:numCache>
            </c:numRef>
          </c:xVal>
          <c:yVal>
            <c:numRef>
              <c:f>ConConvHealth!$F$2:$F$25</c:f>
              <c:numCache>
                <c:formatCode>General</c:formatCode>
                <c:ptCount val="24"/>
                <c:pt idx="0">
                  <c:v>1.8405593241238805</c:v>
                </c:pt>
                <c:pt idx="1">
                  <c:v>2.8153378992954448</c:v>
                </c:pt>
                <c:pt idx="2">
                  <c:v>1.9630371015551207</c:v>
                </c:pt>
                <c:pt idx="3">
                  <c:v>2.908679510821166</c:v>
                </c:pt>
                <c:pt idx="4">
                  <c:v>2.5318461632758194</c:v>
                </c:pt>
                <c:pt idx="5">
                  <c:v>2.5147945201343447</c:v>
                </c:pt>
                <c:pt idx="6">
                  <c:v>1.8800195181696955</c:v>
                </c:pt>
                <c:pt idx="7">
                  <c:v>0.98187485768430616</c:v>
                </c:pt>
                <c:pt idx="8">
                  <c:v>1.9886758387955839</c:v>
                </c:pt>
                <c:pt idx="9">
                  <c:v>1.3343269640303079</c:v>
                </c:pt>
                <c:pt idx="10">
                  <c:v>1.7996632401891421</c:v>
                </c:pt>
                <c:pt idx="11">
                  <c:v>2.1761365854843451</c:v>
                </c:pt>
                <c:pt idx="12">
                  <c:v>1.9395247820706896</c:v>
                </c:pt>
                <c:pt idx="13">
                  <c:v>3.170241294838605</c:v>
                </c:pt>
                <c:pt idx="14">
                  <c:v>4.1608408691434562</c:v>
                </c:pt>
                <c:pt idx="15">
                  <c:v>2.0979886974213269</c:v>
                </c:pt>
                <c:pt idx="16">
                  <c:v>2.1506616249391541</c:v>
                </c:pt>
                <c:pt idx="17">
                  <c:v>2.4038212400878223</c:v>
                </c:pt>
                <c:pt idx="18">
                  <c:v>2.0023628147523009</c:v>
                </c:pt>
                <c:pt idx="19">
                  <c:v>2.2971121570023456</c:v>
                </c:pt>
                <c:pt idx="20">
                  <c:v>5.0335622610127695</c:v>
                </c:pt>
                <c:pt idx="21">
                  <c:v>2.0670245551730471</c:v>
                </c:pt>
                <c:pt idx="22">
                  <c:v>2.0995866828785736</c:v>
                </c:pt>
                <c:pt idx="23">
                  <c:v>1.9494414397137172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8E-41B8-AC5A-ED12CCC97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100944"/>
        <c:axId val="672102544"/>
      </c:scatterChart>
      <c:valAx>
        <c:axId val="67210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Per Capita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02544"/>
        <c:crosses val="autoZero"/>
        <c:crossBetween val="midCat"/>
      </c:valAx>
      <c:valAx>
        <c:axId val="67210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0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Conditional</a:t>
            </a:r>
            <a:r>
              <a:rPr lang="en-US" baseline="0"/>
              <a:t> Convergence Mid Health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ConConvHealth!$D$26:$D$54</c:f>
              <c:numCache>
                <c:formatCode>General</c:formatCode>
                <c:ptCount val="29"/>
                <c:pt idx="0">
                  <c:v>2342.2316429113616</c:v>
                </c:pt>
                <c:pt idx="1">
                  <c:v>1145.2556421198035</c:v>
                </c:pt>
                <c:pt idx="2">
                  <c:v>4495.9377387270624</c:v>
                </c:pt>
                <c:pt idx="3">
                  <c:v>4614.4559206705171</c:v>
                </c:pt>
                <c:pt idx="4">
                  <c:v>2739.7965312964106</c:v>
                </c:pt>
                <c:pt idx="5">
                  <c:v>3355.4275870275137</c:v>
                </c:pt>
                <c:pt idx="6">
                  <c:v>6278.9581252385478</c:v>
                </c:pt>
                <c:pt idx="7">
                  <c:v>4419.4157263824727</c:v>
                </c:pt>
                <c:pt idx="8">
                  <c:v>14234.872569200939</c:v>
                </c:pt>
                <c:pt idx="9">
                  <c:v>343.15091253708073</c:v>
                </c:pt>
                <c:pt idx="10">
                  <c:v>775.53322887921058</c:v>
                </c:pt>
                <c:pt idx="11">
                  <c:v>6605.9044971321819</c:v>
                </c:pt>
                <c:pt idx="12">
                  <c:v>732.1908559814442</c:v>
                </c:pt>
                <c:pt idx="13">
                  <c:v>769.12608396719747</c:v>
                </c:pt>
                <c:pt idx="14">
                  <c:v>2369.3015796452819</c:v>
                </c:pt>
                <c:pt idx="15">
                  <c:v>1488.5524542176429</c:v>
                </c:pt>
                <c:pt idx="16">
                  <c:v>516.44589305463853</c:v>
                </c:pt>
                <c:pt idx="17">
                  <c:v>1193.1723513651721</c:v>
                </c:pt>
                <c:pt idx="18">
                  <c:v>2202.0955026006168</c:v>
                </c:pt>
                <c:pt idx="19">
                  <c:v>521.79087385478897</c:v>
                </c:pt>
                <c:pt idx="20">
                  <c:v>3576.4455543440695</c:v>
                </c:pt>
                <c:pt idx="21">
                  <c:v>122.29070428673408</c:v>
                </c:pt>
                <c:pt idx="22">
                  <c:v>577.4059035259005</c:v>
                </c:pt>
                <c:pt idx="23">
                  <c:v>1151.4985215341756</c:v>
                </c:pt>
                <c:pt idx="24">
                  <c:v>704.99209126136816</c:v>
                </c:pt>
                <c:pt idx="25">
                  <c:v>430.79362947824598</c:v>
                </c:pt>
                <c:pt idx="26">
                  <c:v>291.27078778834982</c:v>
                </c:pt>
                <c:pt idx="27">
                  <c:v>928.43231387746221</c:v>
                </c:pt>
                <c:pt idx="28">
                  <c:v>1990.7229658016786</c:v>
                </c:pt>
              </c:numCache>
            </c:numRef>
          </c:xVal>
          <c:yVal>
            <c:numRef>
              <c:f>ConConvHealth!$F$26:$F$54</c:f>
              <c:numCache>
                <c:formatCode>General</c:formatCode>
                <c:ptCount val="29"/>
                <c:pt idx="0">
                  <c:v>2.6516477411840045</c:v>
                </c:pt>
                <c:pt idx="1">
                  <c:v>4.0604273520680634</c:v>
                </c:pt>
                <c:pt idx="2">
                  <c:v>1.2595176388809248</c:v>
                </c:pt>
                <c:pt idx="3">
                  <c:v>1.9544741341067429</c:v>
                </c:pt>
                <c:pt idx="4">
                  <c:v>1.3891045682122849</c:v>
                </c:pt>
                <c:pt idx="5">
                  <c:v>0.31215988940442863</c:v>
                </c:pt>
                <c:pt idx="6">
                  <c:v>-0.64860430925041124</c:v>
                </c:pt>
                <c:pt idx="7">
                  <c:v>2.7820447052722796</c:v>
                </c:pt>
                <c:pt idx="8">
                  <c:v>9.5694623558584269E-2</c:v>
                </c:pt>
                <c:pt idx="9">
                  <c:v>3.1285829019641387</c:v>
                </c:pt>
                <c:pt idx="10">
                  <c:v>1.6160281080826566</c:v>
                </c:pt>
                <c:pt idx="11">
                  <c:v>-4.9680845817448249</c:v>
                </c:pt>
                <c:pt idx="12">
                  <c:v>1.1842697586180062</c:v>
                </c:pt>
                <c:pt idx="13">
                  <c:v>0.65474282569657483</c:v>
                </c:pt>
                <c:pt idx="14">
                  <c:v>1.8504937425217749</c:v>
                </c:pt>
                <c:pt idx="15">
                  <c:v>1.8066028116994426</c:v>
                </c:pt>
                <c:pt idx="16">
                  <c:v>4.4703133653966942</c:v>
                </c:pt>
                <c:pt idx="17">
                  <c:v>3.2914938651727121</c:v>
                </c:pt>
                <c:pt idx="18">
                  <c:v>2.7393371789918408</c:v>
                </c:pt>
                <c:pt idx="19">
                  <c:v>-1.0925864508060434</c:v>
                </c:pt>
                <c:pt idx="20">
                  <c:v>1.5746785747495773</c:v>
                </c:pt>
                <c:pt idx="21">
                  <c:v>7.3507754645675938</c:v>
                </c:pt>
                <c:pt idx="22">
                  <c:v>2.213477078607351</c:v>
                </c:pt>
                <c:pt idx="23">
                  <c:v>2.7670973325594206</c:v>
                </c:pt>
                <c:pt idx="24">
                  <c:v>1.4098504919165311</c:v>
                </c:pt>
                <c:pt idx="25">
                  <c:v>6.5384022899779959</c:v>
                </c:pt>
                <c:pt idx="26">
                  <c:v>1.0761211407953608</c:v>
                </c:pt>
                <c:pt idx="27">
                  <c:v>1.5473415395033552</c:v>
                </c:pt>
                <c:pt idx="28">
                  <c:v>1.9953068449648281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B7-4282-9C65-C46CB8E22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302672"/>
        <c:axId val="721298512"/>
      </c:scatterChart>
      <c:valAx>
        <c:axId val="72130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Per Capita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98512"/>
        <c:crosses val="autoZero"/>
        <c:crossBetween val="midCat"/>
      </c:valAx>
      <c:valAx>
        <c:axId val="72129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30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Conditional</a:t>
            </a:r>
            <a:r>
              <a:rPr lang="en-US" baseline="0"/>
              <a:t> Convergence High Health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ConConvHealth!$D$55:$D$91</c:f>
              <c:numCache>
                <c:formatCode>General</c:formatCode>
                <c:ptCount val="37"/>
                <c:pt idx="0">
                  <c:v>259.46020960591716</c:v>
                </c:pt>
                <c:pt idx="1">
                  <c:v>235.90144091149381</c:v>
                </c:pt>
                <c:pt idx="2">
                  <c:v>636.20861305549079</c:v>
                </c:pt>
                <c:pt idx="3">
                  <c:v>576.27805605739798</c:v>
                </c:pt>
                <c:pt idx="4">
                  <c:v>291.74492590732586</c:v>
                </c:pt>
                <c:pt idx="5">
                  <c:v>1301.2883435468536</c:v>
                </c:pt>
                <c:pt idx="6">
                  <c:v>2074.403000106191</c:v>
                </c:pt>
                <c:pt idx="7">
                  <c:v>1858.8011274679172</c:v>
                </c:pt>
                <c:pt idx="8">
                  <c:v>1257.4859260770309</c:v>
                </c:pt>
                <c:pt idx="9">
                  <c:v>543.5540824233816</c:v>
                </c:pt>
                <c:pt idx="10">
                  <c:v>888.94797834504345</c:v>
                </c:pt>
                <c:pt idx="11">
                  <c:v>786.25788849734977</c:v>
                </c:pt>
                <c:pt idx="12">
                  <c:v>576.89185336265746</c:v>
                </c:pt>
                <c:pt idx="13">
                  <c:v>298.05359116019235</c:v>
                </c:pt>
                <c:pt idx="14">
                  <c:v>214.50672915716737</c:v>
                </c:pt>
                <c:pt idx="15">
                  <c:v>1436.1298794622292</c:v>
                </c:pt>
                <c:pt idx="16">
                  <c:v>214.0216687176657</c:v>
                </c:pt>
                <c:pt idx="17">
                  <c:v>826.0545567960994</c:v>
                </c:pt>
                <c:pt idx="18">
                  <c:v>493.09195880338706</c:v>
                </c:pt>
                <c:pt idx="19">
                  <c:v>1450.0951133306269</c:v>
                </c:pt>
                <c:pt idx="20">
                  <c:v>180.40011711486571</c:v>
                </c:pt>
                <c:pt idx="21">
                  <c:v>126.60649356613943</c:v>
                </c:pt>
                <c:pt idx="22">
                  <c:v>285.25057417249207</c:v>
                </c:pt>
                <c:pt idx="23">
                  <c:v>354.28528311686188</c:v>
                </c:pt>
                <c:pt idx="24">
                  <c:v>306.61066720133908</c:v>
                </c:pt>
                <c:pt idx="25">
                  <c:v>928.10764505132738</c:v>
                </c:pt>
                <c:pt idx="26">
                  <c:v>2077.4115039716216</c:v>
                </c:pt>
                <c:pt idx="27">
                  <c:v>301.74696795123361</c:v>
                </c:pt>
                <c:pt idx="28">
                  <c:v>882.89047756808986</c:v>
                </c:pt>
                <c:pt idx="29">
                  <c:v>571.51778761019955</c:v>
                </c:pt>
                <c:pt idx="30">
                  <c:v>272.88157400677392</c:v>
                </c:pt>
                <c:pt idx="31">
                  <c:v>145.55299200552386</c:v>
                </c:pt>
                <c:pt idx="32">
                  <c:v>811.07861572581191</c:v>
                </c:pt>
                <c:pt idx="33">
                  <c:v>307.3681226213979</c:v>
                </c:pt>
                <c:pt idx="34">
                  <c:v>172.07133706532383</c:v>
                </c:pt>
                <c:pt idx="35">
                  <c:v>121.60388654897444</c:v>
                </c:pt>
                <c:pt idx="36">
                  <c:v>277.32770008599044</c:v>
                </c:pt>
              </c:numCache>
            </c:numRef>
          </c:xVal>
          <c:yVal>
            <c:numRef>
              <c:f>ConConvHealth!$F$55:$F$91</c:f>
              <c:numCache>
                <c:formatCode>General</c:formatCode>
                <c:ptCount val="37"/>
                <c:pt idx="0">
                  <c:v>1.4405880648199476</c:v>
                </c:pt>
                <c:pt idx="1">
                  <c:v>4.0552883219789893</c:v>
                </c:pt>
                <c:pt idx="2">
                  <c:v>-5.5446514852675044E-2</c:v>
                </c:pt>
                <c:pt idx="3">
                  <c:v>-1.4282813928945814</c:v>
                </c:pt>
                <c:pt idx="4">
                  <c:v>-1.3239391933395073E-2</c:v>
                </c:pt>
                <c:pt idx="5">
                  <c:v>-1.2334804409264932</c:v>
                </c:pt>
                <c:pt idx="6">
                  <c:v>0.35784238769749344</c:v>
                </c:pt>
                <c:pt idx="7">
                  <c:v>0.76102846827972304</c:v>
                </c:pt>
                <c:pt idx="8">
                  <c:v>0.96819138851444997</c:v>
                </c:pt>
                <c:pt idx="9">
                  <c:v>-0.11369966386759467</c:v>
                </c:pt>
                <c:pt idx="10">
                  <c:v>1.0787129000291218</c:v>
                </c:pt>
                <c:pt idx="11">
                  <c:v>1.9122710681953148</c:v>
                </c:pt>
                <c:pt idx="12">
                  <c:v>2.7345144081008188</c:v>
                </c:pt>
                <c:pt idx="13">
                  <c:v>-0.53739045048423195</c:v>
                </c:pt>
                <c:pt idx="14">
                  <c:v>0.75150416616485138</c:v>
                </c:pt>
                <c:pt idx="15">
                  <c:v>1.1153818502286361</c:v>
                </c:pt>
                <c:pt idx="16">
                  <c:v>2.9337050576371704</c:v>
                </c:pt>
                <c:pt idx="17">
                  <c:v>3.1023995012630978</c:v>
                </c:pt>
                <c:pt idx="18">
                  <c:v>0.91457862107495735</c:v>
                </c:pt>
                <c:pt idx="19">
                  <c:v>0.81178873213747504</c:v>
                </c:pt>
                <c:pt idx="20">
                  <c:v>2.4739878227646006</c:v>
                </c:pt>
                <c:pt idx="21">
                  <c:v>-0.4787193227105635</c:v>
                </c:pt>
                <c:pt idx="22">
                  <c:v>2.1749722261110938</c:v>
                </c:pt>
                <c:pt idx="23">
                  <c:v>-1.3162393534215333</c:v>
                </c:pt>
                <c:pt idx="24">
                  <c:v>-1.7245625091057426</c:v>
                </c:pt>
                <c:pt idx="25">
                  <c:v>0.52807471919138482</c:v>
                </c:pt>
                <c:pt idx="26">
                  <c:v>2.3473700996874625</c:v>
                </c:pt>
                <c:pt idx="27">
                  <c:v>0.39698866173072389</c:v>
                </c:pt>
                <c:pt idx="28">
                  <c:v>-1.3882427772795247</c:v>
                </c:pt>
                <c:pt idx="29">
                  <c:v>2.870904559042553</c:v>
                </c:pt>
                <c:pt idx="30">
                  <c:v>1.1054347686333177</c:v>
                </c:pt>
                <c:pt idx="31">
                  <c:v>1.4104247323940333</c:v>
                </c:pt>
                <c:pt idx="32">
                  <c:v>-5.0298171021722959</c:v>
                </c:pt>
                <c:pt idx="33">
                  <c:v>0.28423867906166578</c:v>
                </c:pt>
                <c:pt idx="34">
                  <c:v>1.384021520285339</c:v>
                </c:pt>
                <c:pt idx="35">
                  <c:v>0.42201362420830613</c:v>
                </c:pt>
                <c:pt idx="36">
                  <c:v>-0.45784126412995452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C7-48D3-9D62-5EAF13335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313552"/>
        <c:axId val="721309712"/>
      </c:scatterChart>
      <c:valAx>
        <c:axId val="72131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Per Capita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309712"/>
        <c:crosses val="autoZero"/>
        <c:crossBetween val="midCat"/>
      </c:valAx>
      <c:valAx>
        <c:axId val="72130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31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K&amp;S</a:t>
            </a:r>
            <a:r>
              <a:rPr lang="en-US" baseline="0"/>
              <a:t> hat </a:t>
            </a: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 hat Freq</c:v>
          </c:tx>
          <c:invertIfNegative val="0"/>
          <c:cat>
            <c:strRef>
              <c:f>KSHatHist!$A$2:$A$23</c:f>
              <c:strCache>
                <c:ptCount val="22"/>
                <c:pt idx="0">
                  <c:v>-11</c:v>
                </c:pt>
                <c:pt idx="1">
                  <c:v>-10</c:v>
                </c:pt>
                <c:pt idx="2">
                  <c:v>-9</c:v>
                </c:pt>
                <c:pt idx="3">
                  <c:v>-8</c:v>
                </c:pt>
                <c:pt idx="4">
                  <c:v>-7</c:v>
                </c:pt>
                <c:pt idx="5">
                  <c:v>-6</c:v>
                </c:pt>
                <c:pt idx="6">
                  <c:v>-5</c:v>
                </c:pt>
                <c:pt idx="7">
                  <c:v>-4</c:v>
                </c:pt>
                <c:pt idx="8">
                  <c:v>-3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More</c:v>
                </c:pt>
              </c:strCache>
            </c:strRef>
          </c:cat>
          <c:val>
            <c:numRef>
              <c:f>KSHatHist!$B$2:$B$23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10</c:v>
                </c:pt>
                <c:pt idx="13">
                  <c:v>12</c:v>
                </c:pt>
                <c:pt idx="14">
                  <c:v>12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FC-497B-91FD-AF66E2FDF459}"/>
            </c:ext>
          </c:extLst>
        </c:ser>
        <c:ser>
          <c:idx val="1"/>
          <c:order val="1"/>
          <c:tx>
            <c:v>S hat Freq</c:v>
          </c:tx>
          <c:invertIfNegative val="0"/>
          <c:val>
            <c:numRef>
              <c:f>KSHatHist!$C$2:$C$23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20</c:v>
                </c:pt>
                <c:pt idx="14">
                  <c:v>11</c:v>
                </c:pt>
                <c:pt idx="15">
                  <c:v>4</c:v>
                </c:pt>
                <c:pt idx="16">
                  <c:v>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FC-497B-91FD-AF66E2FDF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2816696"/>
        <c:axId val="602820536"/>
      </c:barChart>
      <c:catAx>
        <c:axId val="602816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820536"/>
        <c:crosses val="autoZero"/>
        <c:auto val="1"/>
        <c:lblAlgn val="ctr"/>
        <c:lblOffset val="100"/>
        <c:noMultiLvlLbl val="0"/>
      </c:catAx>
      <c:valAx>
        <c:axId val="602820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8166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TFPG 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Other Freq</c:v>
          </c:tx>
          <c:invertIfNegative val="0"/>
          <c:cat>
            <c:strRef>
              <c:f>TFPGhist!$A$2:$A$21</c:f>
              <c:strCache>
                <c:ptCount val="20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  <c:pt idx="13">
                  <c:v>3.5</c:v>
                </c:pt>
                <c:pt idx="14">
                  <c:v>4</c:v>
                </c:pt>
                <c:pt idx="15">
                  <c:v>4.5</c:v>
                </c:pt>
                <c:pt idx="16">
                  <c:v>5</c:v>
                </c:pt>
                <c:pt idx="17">
                  <c:v>5.5</c:v>
                </c:pt>
                <c:pt idx="18">
                  <c:v>6</c:v>
                </c:pt>
                <c:pt idx="19">
                  <c:v>More</c:v>
                </c:pt>
              </c:strCache>
            </c:strRef>
          </c:cat>
          <c:val>
            <c:numRef>
              <c:f>TFPGhist!$B$2:$B$21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13</c:v>
                </c:pt>
                <c:pt idx="9">
                  <c:v>6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6A-41EF-9EE3-D951CD0F7DDE}"/>
            </c:ext>
          </c:extLst>
        </c:ser>
        <c:ser>
          <c:idx val="1"/>
          <c:order val="1"/>
          <c:tx>
            <c:v>SE and E Asia Freq</c:v>
          </c:tx>
          <c:invertIfNegative val="0"/>
          <c:val>
            <c:numLit>
              <c:formatCode>General</c:formatCode>
              <c:ptCount val="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1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576A-41EF-9EE3-D951CD0F7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2115664"/>
        <c:axId val="672116304"/>
      </c:barChart>
      <c:catAx>
        <c:axId val="67211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2116304"/>
        <c:crosses val="autoZero"/>
        <c:auto val="1"/>
        <c:lblAlgn val="ctr"/>
        <c:lblOffset val="100"/>
        <c:noMultiLvlLbl val="0"/>
      </c:catAx>
      <c:valAx>
        <c:axId val="672116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21156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%TFPG 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Other Freq</c:v>
          </c:tx>
          <c:invertIfNegative val="0"/>
          <c:cat>
            <c:strRef>
              <c:f>'%TFPGhist'!$A$2:$A$19</c:f>
              <c:strCache>
                <c:ptCount val="18"/>
                <c:pt idx="0">
                  <c:v>-1400</c:v>
                </c:pt>
                <c:pt idx="1">
                  <c:v>-1200</c:v>
                </c:pt>
                <c:pt idx="2">
                  <c:v>-1000</c:v>
                </c:pt>
                <c:pt idx="3">
                  <c:v>-800</c:v>
                </c:pt>
                <c:pt idx="4">
                  <c:v>-600</c:v>
                </c:pt>
                <c:pt idx="5">
                  <c:v>-400</c:v>
                </c:pt>
                <c:pt idx="6">
                  <c:v>-200</c:v>
                </c:pt>
                <c:pt idx="7">
                  <c:v>0</c:v>
                </c:pt>
                <c:pt idx="8">
                  <c:v>200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  <c:pt idx="12">
                  <c:v>1000</c:v>
                </c:pt>
                <c:pt idx="13">
                  <c:v>1200</c:v>
                </c:pt>
                <c:pt idx="14">
                  <c:v>1400</c:v>
                </c:pt>
                <c:pt idx="15">
                  <c:v>1600</c:v>
                </c:pt>
                <c:pt idx="16">
                  <c:v>1800</c:v>
                </c:pt>
                <c:pt idx="17">
                  <c:v>More</c:v>
                </c:pt>
              </c:strCache>
            </c:strRef>
          </c:cat>
          <c:val>
            <c:numRef>
              <c:f>'%TFPGhist'!$B$2:$B$19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8</c:v>
                </c:pt>
                <c:pt idx="8">
                  <c:v>32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B1-4957-B213-B53C0722C667}"/>
            </c:ext>
          </c:extLst>
        </c:ser>
        <c:ser>
          <c:idx val="1"/>
          <c:order val="1"/>
          <c:tx>
            <c:v>SE and E Asia Freq</c:v>
          </c:tx>
          <c:invertIfNegative val="0"/>
          <c:val>
            <c:numLit>
              <c:formatCode>General</c:formatCode>
              <c:ptCount val="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25-5FB1-4957-B213-B53C0722C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7056376"/>
        <c:axId val="577057336"/>
      </c:barChart>
      <c:catAx>
        <c:axId val="577056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7057336"/>
        <c:crosses val="autoZero"/>
        <c:auto val="1"/>
        <c:lblAlgn val="ctr"/>
        <c:lblOffset val="100"/>
        <c:noMultiLvlLbl val="0"/>
      </c:catAx>
      <c:valAx>
        <c:axId val="577057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70563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168275</xdr:colOff>
      <xdr:row>1</xdr:row>
      <xdr:rowOff>53975</xdr:rowOff>
    </xdr:from>
    <xdr:to>
      <xdr:col>14</xdr:col>
      <xdr:colOff>428625</xdr:colOff>
      <xdr:row>16</xdr:row>
      <xdr:rowOff>34925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8AF46C-D7F5-432A-AD38-17E2FE539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415925</xdr:colOff>
      <xdr:row>16</xdr:row>
      <xdr:rowOff>9525</xdr:rowOff>
    </xdr:from>
    <xdr:to>
      <xdr:col>15</xdr:col>
      <xdr:colOff>60325</xdr:colOff>
      <xdr:row>30</xdr:row>
      <xdr:rowOff>174625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70B2A1F-FA72-472A-A5D0-6A507BA60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409574</xdr:colOff>
      <xdr:row>31</xdr:row>
      <xdr:rowOff>19050</xdr:rowOff>
    </xdr:from>
    <xdr:to>
      <xdr:col>15</xdr:col>
      <xdr:colOff>88899</xdr:colOff>
      <xdr:row>46</xdr:row>
      <xdr:rowOff>130175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562DF10-A1AB-4BDA-A689-8FECA813C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587375</xdr:colOff>
      <xdr:row>0</xdr:row>
      <xdr:rowOff>47625</xdr:rowOff>
    </xdr:from>
    <xdr:to>
      <xdr:col>16</xdr:col>
      <xdr:colOff>282575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1CD12B-C65B-4F86-9166-6E21AA740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593725</xdr:colOff>
      <xdr:row>15</xdr:row>
      <xdr:rowOff>15875</xdr:rowOff>
    </xdr:from>
    <xdr:to>
      <xdr:col>16</xdr:col>
      <xdr:colOff>288925</xdr:colOff>
      <xdr:row>29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4ECE90-6055-4F3A-A18B-01932A613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593725</xdr:colOff>
      <xdr:row>30</xdr:row>
      <xdr:rowOff>3175</xdr:rowOff>
    </xdr:from>
    <xdr:to>
      <xdr:col>16</xdr:col>
      <xdr:colOff>288925</xdr:colOff>
      <xdr:row>44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E5CEE2-2FDB-42F5-8518-0C4D93C37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177800</xdr:rowOff>
    </xdr:from>
    <xdr:to>
      <xdr:col>9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18C53C-C5C3-4A30-8FF9-934AE6369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0</xdr:row>
      <xdr:rowOff>177800</xdr:rowOff>
    </xdr:from>
    <xdr:to>
      <xdr:col>11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B0DB49-9A36-4CB5-86C3-E43D1344F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0</xdr:row>
      <xdr:rowOff>177800</xdr:rowOff>
    </xdr:from>
    <xdr:to>
      <xdr:col>11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6C292-D37D-4038-BB1B-A59B3C52B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"/>
  <sheetViews>
    <sheetView topLeftCell="C1" workbookViewId="0">
      <selection activeCell="G6" sqref="G6"/>
    </sheetView>
  </sheetViews>
  <sheetFormatPr defaultColWidth="8.85546875" defaultRowHeight="14.45"/>
  <cols>
    <col min="1" max="1" width="13.7109375" bestFit="1" customWidth="1"/>
    <col min="2" max="2" width="10" bestFit="1" customWidth="1"/>
    <col min="3" max="3" width="14.28515625" bestFit="1" customWidth="1"/>
    <col min="4" max="4" width="13.42578125" bestFit="1" customWidth="1"/>
    <col min="5" max="5" width="14" bestFit="1" customWidth="1"/>
    <col min="6" max="6" width="15.7109375" bestFit="1" customWidth="1"/>
    <col min="7" max="7" width="14.85546875" customWidth="1"/>
  </cols>
  <sheetData>
    <row r="1" spans="1:7">
      <c r="A1" s="7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19" t="s">
        <v>5</v>
      </c>
      <c r="G1" s="7" t="s">
        <v>6</v>
      </c>
    </row>
    <row r="2" spans="1:7">
      <c r="A2" s="5" t="s">
        <v>7</v>
      </c>
      <c r="B2" s="5">
        <v>0.1946</v>
      </c>
      <c r="C2">
        <v>182.8</v>
      </c>
      <c r="D2">
        <v>172.07133706532383</v>
      </c>
      <c r="E2">
        <v>278.38223996450716</v>
      </c>
      <c r="F2">
        <f>100*((E2/D2)^(1/35) - 1)</f>
        <v>1.384021520285339</v>
      </c>
      <c r="G2" s="5">
        <f>IF(B2&gt;8,3,IF(B2&lt;=4,1,2))</f>
        <v>1</v>
      </c>
    </row>
    <row r="3" spans="1:7">
      <c r="A3" s="5" t="s">
        <v>8</v>
      </c>
      <c r="B3" s="5">
        <v>0.248</v>
      </c>
      <c r="C3">
        <v>158.19999999999999</v>
      </c>
      <c r="D3">
        <v>145.55299200552386</v>
      </c>
      <c r="E3">
        <v>237.6359790259722</v>
      </c>
      <c r="F3">
        <f>100*((E3/D3)^(1/35) - 1)</f>
        <v>1.4104247323940333</v>
      </c>
      <c r="G3" s="5">
        <f>IF(B3&gt;8,3,IF(B3&lt;=4,1,2))</f>
        <v>1</v>
      </c>
    </row>
    <row r="4" spans="1:7">
      <c r="A4" s="5" t="s">
        <v>9</v>
      </c>
      <c r="B4" s="5">
        <v>0.26829999999999998</v>
      </c>
      <c r="C4">
        <v>118.1</v>
      </c>
      <c r="D4">
        <v>786.25788849734977</v>
      </c>
      <c r="E4">
        <v>1525.7796106281153</v>
      </c>
      <c r="F4">
        <f>100*((E4/D4)^(1/35) - 1)</f>
        <v>1.9122710681953148</v>
      </c>
      <c r="G4" s="5">
        <f>IF(B4&gt;8,3,IF(B4&lt;=4,1,2))</f>
        <v>1</v>
      </c>
    </row>
    <row r="5" spans="1:7">
      <c r="A5" s="5" t="s">
        <v>10</v>
      </c>
      <c r="B5" s="5">
        <v>0.4128</v>
      </c>
      <c r="C5">
        <v>146.1</v>
      </c>
      <c r="D5">
        <v>306.61066720133908</v>
      </c>
      <c r="E5">
        <v>166.78683386110723</v>
      </c>
      <c r="F5">
        <f>100*((E5/D5)^(1/35) - 1)</f>
        <v>-1.7245625091057426</v>
      </c>
      <c r="G5" s="5">
        <f>IF(B5&gt;8,3,IF(B5&lt;=4,1,2))</f>
        <v>1</v>
      </c>
    </row>
    <row r="6" spans="1:7">
      <c r="A6" s="5" t="s">
        <v>11</v>
      </c>
      <c r="B6" s="5">
        <v>0.42830000000000001</v>
      </c>
      <c r="C6">
        <v>179.7</v>
      </c>
      <c r="D6">
        <v>307.3681226213979</v>
      </c>
      <c r="E6">
        <v>339.47100739574034</v>
      </c>
      <c r="F6">
        <f>100*((E6/D6)^(1/35) - 1)</f>
        <v>0.28423867906166578</v>
      </c>
      <c r="G6" s="5">
        <f>IF(B6&gt;8,3,IF(B6&lt;=4,1,2))</f>
        <v>1</v>
      </c>
    </row>
    <row r="7" spans="1:7">
      <c r="A7" s="5" t="s">
        <v>12</v>
      </c>
      <c r="B7" s="5">
        <v>0.48430000000000001</v>
      </c>
      <c r="C7">
        <v>123.1</v>
      </c>
      <c r="D7">
        <v>298.05359116019235</v>
      </c>
      <c r="E7">
        <v>246.82496729693474</v>
      </c>
      <c r="F7">
        <f>100*((E7/D7)^(1/35) - 1)</f>
        <v>-0.53739045048423195</v>
      </c>
      <c r="G7" s="5">
        <f>IF(B7&gt;8,3,IF(B7&lt;=4,1,2))</f>
        <v>1</v>
      </c>
    </row>
    <row r="8" spans="1:7">
      <c r="A8" s="5" t="s">
        <v>13</v>
      </c>
      <c r="B8" s="5">
        <v>0.58989999999999998</v>
      </c>
      <c r="C8">
        <v>102.8</v>
      </c>
      <c r="D8">
        <v>259.46020960591716</v>
      </c>
      <c r="E8">
        <v>428.037976100148</v>
      </c>
      <c r="F8">
        <f>100*((E8/D8)^(1/35) - 1)</f>
        <v>1.4405880648199476</v>
      </c>
      <c r="G8" s="5">
        <f>IF(B8&gt;8,3,IF(B8&lt;=4,1,2))</f>
        <v>1</v>
      </c>
    </row>
    <row r="9" spans="1:7">
      <c r="A9" s="5" t="s">
        <v>14</v>
      </c>
      <c r="B9" s="5">
        <v>0.59330000000000005</v>
      </c>
      <c r="C9">
        <v>144.80000000000001</v>
      </c>
      <c r="D9">
        <v>354.28528311686188</v>
      </c>
      <c r="E9">
        <v>222.81904377039848</v>
      </c>
      <c r="F9">
        <f>100*((E9/D9)^(1/35) - 1)</f>
        <v>-1.3162393534215333</v>
      </c>
      <c r="G9" s="5">
        <f>IF(B9&gt;8,3,IF(B9&lt;=4,1,2))</f>
        <v>1</v>
      </c>
    </row>
    <row r="10" spans="1:7">
      <c r="A10" s="5" t="s">
        <v>15</v>
      </c>
      <c r="B10" s="5">
        <v>0.61499999999999999</v>
      </c>
      <c r="C10">
        <v>210.8</v>
      </c>
      <c r="D10">
        <v>277.32770008599044</v>
      </c>
      <c r="E10">
        <v>236.17839752765286</v>
      </c>
      <c r="F10">
        <f>100*((E10/D10)^(1/35) - 1)</f>
        <v>-0.45784126412995452</v>
      </c>
      <c r="G10" s="5">
        <f>IF(B10&gt;8,3,IF(B10&lt;=4,1,2))</f>
        <v>1</v>
      </c>
    </row>
    <row r="11" spans="1:7">
      <c r="A11" s="5" t="s">
        <v>16</v>
      </c>
      <c r="B11" s="5">
        <v>0.62549999999999994</v>
      </c>
      <c r="C11">
        <v>151.5</v>
      </c>
      <c r="D11">
        <v>301.74696795123361</v>
      </c>
      <c r="E11">
        <v>346.63063864673535</v>
      </c>
      <c r="F11">
        <f>100*((E11/D11)^(1/35) - 1)</f>
        <v>0.39698866173072389</v>
      </c>
      <c r="G11" s="5">
        <f>IF(B11&gt;8,3,IF(B11&lt;=4,1,2))</f>
        <v>1</v>
      </c>
    </row>
    <row r="12" spans="1:7">
      <c r="A12" s="5" t="s">
        <v>17</v>
      </c>
      <c r="B12" s="5">
        <v>0.66990000000000005</v>
      </c>
      <c r="C12">
        <v>135.4</v>
      </c>
      <c r="D12">
        <v>126.60649356613943</v>
      </c>
      <c r="E12">
        <v>107.03219762199024</v>
      </c>
      <c r="F12">
        <f>100*((E12/D12)^(1/35) - 1)</f>
        <v>-0.4787193227105635</v>
      </c>
      <c r="G12" s="5">
        <f>IF(B12&gt;8,3,IF(B12&lt;=4,1,2))</f>
        <v>1</v>
      </c>
    </row>
    <row r="13" spans="1:7">
      <c r="A13" s="5" t="s">
        <v>18</v>
      </c>
      <c r="B13" s="5">
        <v>0.68799999999999994</v>
      </c>
      <c r="C13">
        <v>125.6</v>
      </c>
      <c r="D13">
        <v>214.50672915716737</v>
      </c>
      <c r="E13">
        <v>278.76919009819466</v>
      </c>
      <c r="F13">
        <f>100*((E13/D13)^(1/35) - 1)</f>
        <v>0.75150416616485138</v>
      </c>
      <c r="G13" s="5">
        <f>IF(B13&gt;8,3,IF(B13&lt;=4,1,2))</f>
        <v>1</v>
      </c>
    </row>
    <row r="14" spans="1:7">
      <c r="A14" s="5" t="s">
        <v>19</v>
      </c>
      <c r="B14" s="5">
        <v>0.73560000000000003</v>
      </c>
      <c r="C14">
        <v>157.6</v>
      </c>
      <c r="D14">
        <v>882.89047756808986</v>
      </c>
      <c r="E14">
        <v>541.26663469941604</v>
      </c>
      <c r="F14">
        <f>100*((E14/D14)^(1/35) - 1)</f>
        <v>-1.3882427772795247</v>
      </c>
      <c r="G14" s="5">
        <f>IF(B14&gt;8,3,IF(B14&lt;=4,1,2))</f>
        <v>1</v>
      </c>
    </row>
    <row r="15" spans="1:7">
      <c r="A15" s="5" t="s">
        <v>20</v>
      </c>
      <c r="B15" s="5">
        <v>0.76739999999999997</v>
      </c>
      <c r="C15">
        <v>125.7</v>
      </c>
      <c r="D15">
        <v>1436.1298794622292</v>
      </c>
      <c r="E15">
        <v>2117.3694228447462</v>
      </c>
      <c r="F15">
        <f>100*((E15/D15)^(1/35) - 1)</f>
        <v>1.1153818502286361</v>
      </c>
      <c r="G15" s="5">
        <f>IF(B15&gt;8,3,IF(B15&lt;=4,1,2))</f>
        <v>1</v>
      </c>
    </row>
    <row r="16" spans="1:7">
      <c r="A16" s="5" t="s">
        <v>21</v>
      </c>
      <c r="B16" s="5">
        <v>0.83320000000000005</v>
      </c>
      <c r="C16">
        <v>107.2</v>
      </c>
      <c r="D16">
        <v>636.20861305549079</v>
      </c>
      <c r="E16">
        <v>623.97784021643224</v>
      </c>
      <c r="F16">
        <f>100*((E16/D16)^(1/35) - 1)</f>
        <v>-5.5446514852675044E-2</v>
      </c>
      <c r="G16" s="5">
        <f>IF(B16&gt;8,3,IF(B16&lt;=4,1,2))</f>
        <v>1</v>
      </c>
    </row>
    <row r="17" spans="1:7">
      <c r="A17" s="5" t="s">
        <v>22</v>
      </c>
      <c r="B17" s="5">
        <v>0.97819999999999996</v>
      </c>
      <c r="C17">
        <v>173.9</v>
      </c>
      <c r="D17">
        <v>811.07861572581191</v>
      </c>
      <c r="E17">
        <v>133.23476334939011</v>
      </c>
      <c r="F17">
        <f>100*((E17/D17)^(1/35) - 1)</f>
        <v>-5.0298171021722959</v>
      </c>
      <c r="G17" s="5">
        <f>IF(B17&gt;8,3,IF(B17&lt;=4,1,2))</f>
        <v>1</v>
      </c>
    </row>
    <row r="18" spans="1:7">
      <c r="A18" s="5" t="s">
        <v>23</v>
      </c>
      <c r="B18" s="5">
        <v>1.0022</v>
      </c>
      <c r="C18">
        <v>126.4</v>
      </c>
      <c r="D18">
        <v>826.0545567960994</v>
      </c>
      <c r="E18">
        <v>2406.6657471026401</v>
      </c>
      <c r="F18">
        <f>100*((E18/D18)^(1/35) - 1)</f>
        <v>3.1023995012630978</v>
      </c>
      <c r="G18" s="5">
        <f>IF(B18&gt;8,3,IF(B18&lt;=4,1,2))</f>
        <v>1</v>
      </c>
    </row>
    <row r="19" spans="1:7">
      <c r="A19" s="5" t="s">
        <v>24</v>
      </c>
      <c r="B19" s="5">
        <v>1.0306999999999999</v>
      </c>
      <c r="C19">
        <v>157.9</v>
      </c>
      <c r="D19">
        <v>571.51778761019955</v>
      </c>
      <c r="E19">
        <v>1539.1087423113086</v>
      </c>
      <c r="F19">
        <f>100*((E19/D19)^(1/35) - 1)</f>
        <v>2.870904559042553</v>
      </c>
      <c r="G19" s="5">
        <f>IF(B19&gt;8,3,IF(B19&lt;=4,1,2))</f>
        <v>1</v>
      </c>
    </row>
    <row r="20" spans="1:7">
      <c r="A20" s="5" t="s">
        <v>25</v>
      </c>
      <c r="B20" s="5">
        <v>1.1306</v>
      </c>
      <c r="C20">
        <v>128.6</v>
      </c>
      <c r="D20">
        <v>1450.0951133306269</v>
      </c>
      <c r="E20">
        <v>1924.3883131321468</v>
      </c>
      <c r="F20">
        <f>100*((E20/D20)^(1/35) - 1)</f>
        <v>0.81178873213747504</v>
      </c>
      <c r="G20" s="5">
        <f>IF(B20&gt;8,3,IF(B20&lt;=4,1,2))</f>
        <v>1</v>
      </c>
    </row>
    <row r="21" spans="1:7">
      <c r="A21" s="5" t="s">
        <v>26</v>
      </c>
      <c r="B21" s="5">
        <v>1.1465000000000001</v>
      </c>
      <c r="C21">
        <v>88</v>
      </c>
      <c r="D21">
        <v>704.99209126136816</v>
      </c>
      <c r="E21">
        <v>1150.771851722096</v>
      </c>
      <c r="F21">
        <f>100*((E21/D21)^(1/35) - 1)</f>
        <v>1.4098504919165311</v>
      </c>
      <c r="G21" s="5">
        <f>IF(B21&gt;8,3,IF(B21&lt;=4,1,2))</f>
        <v>1</v>
      </c>
    </row>
    <row r="22" spans="1:7">
      <c r="A22" s="5" t="s">
        <v>27</v>
      </c>
      <c r="B22" s="5">
        <v>1.1543000000000001</v>
      </c>
      <c r="C22">
        <v>158</v>
      </c>
      <c r="D22">
        <v>272.88157400677392</v>
      </c>
      <c r="E22">
        <v>400.94218097480137</v>
      </c>
      <c r="F22">
        <f>100*((E22/D22)^(1/35) - 1)</f>
        <v>1.1054347686333177</v>
      </c>
      <c r="G22" s="5">
        <f>IF(B22&gt;8,3,IF(B22&lt;=4,1,2))</f>
        <v>1</v>
      </c>
    </row>
    <row r="23" spans="1:7">
      <c r="A23" s="5" t="s">
        <v>28</v>
      </c>
      <c r="B23" s="5">
        <v>1.1986000000000001</v>
      </c>
      <c r="C23">
        <v>193</v>
      </c>
      <c r="D23">
        <v>121.60388654897444</v>
      </c>
      <c r="E23">
        <v>140.91585035253601</v>
      </c>
      <c r="F23">
        <f>100*((E23/D23)^(1/35) - 1)</f>
        <v>0.42201362420830613</v>
      </c>
      <c r="G23" s="5">
        <f>IF(B23&gt;8,3,IF(B23&lt;=4,1,2))</f>
        <v>1</v>
      </c>
    </row>
    <row r="24" spans="1:7">
      <c r="A24" s="5" t="s">
        <v>29</v>
      </c>
      <c r="B24" s="5">
        <v>1.2283999999999999</v>
      </c>
      <c r="C24">
        <v>126.2</v>
      </c>
      <c r="D24">
        <v>214.0216687176657</v>
      </c>
      <c r="E24">
        <v>588.80831164256699</v>
      </c>
      <c r="F24">
        <f>100*((E24/D24)^(1/35) - 1)</f>
        <v>2.9337050576371704</v>
      </c>
      <c r="G24" s="5">
        <f>IF(B24&gt;8,3,IF(B24&lt;=4,1,2))</f>
        <v>1</v>
      </c>
    </row>
    <row r="25" spans="1:7">
      <c r="A25" s="5" t="s">
        <v>30</v>
      </c>
      <c r="B25" s="5">
        <v>1.2836000000000001</v>
      </c>
      <c r="C25">
        <v>126.7</v>
      </c>
      <c r="D25">
        <v>493.09195880338706</v>
      </c>
      <c r="E25">
        <v>678.13289069050393</v>
      </c>
      <c r="F25">
        <f>100*((E25/D25)^(1/35) - 1)</f>
        <v>0.91457862107495735</v>
      </c>
      <c r="G25" s="5">
        <f>IF(B25&gt;8,3,IF(B25&lt;=4,1,2))</f>
        <v>1</v>
      </c>
    </row>
    <row r="26" spans="1:7">
      <c r="A26" s="5" t="s">
        <v>31</v>
      </c>
      <c r="B26" s="5">
        <v>1.3073999999999999</v>
      </c>
      <c r="C26">
        <v>135.69999999999999</v>
      </c>
      <c r="D26">
        <v>285.25057417249207</v>
      </c>
      <c r="E26">
        <v>605.73827834362191</v>
      </c>
      <c r="F26">
        <f>100*((E26/D26)^(1/35) - 1)</f>
        <v>2.1749722261110938</v>
      </c>
      <c r="G26" s="5">
        <f>IF(B26&gt;8,3,IF(B26&lt;=4,1,2))</f>
        <v>1</v>
      </c>
    </row>
    <row r="27" spans="1:7">
      <c r="A27" s="5" t="s">
        <v>32</v>
      </c>
      <c r="B27" s="5">
        <v>1.3411</v>
      </c>
      <c r="C27">
        <v>92.3</v>
      </c>
      <c r="D27">
        <v>430.79362947824598</v>
      </c>
      <c r="E27">
        <v>3953.5347226030672</v>
      </c>
      <c r="F27">
        <f>100*((E27/D27)^(1/35) - 1)</f>
        <v>6.5384022899779959</v>
      </c>
      <c r="G27" s="5">
        <f>IF(B27&gt;8,3,IF(B27&lt;=4,1,2))</f>
        <v>1</v>
      </c>
    </row>
    <row r="28" spans="1:7">
      <c r="A28" s="5" t="s">
        <v>33</v>
      </c>
      <c r="B28" s="5">
        <v>1.4359</v>
      </c>
      <c r="C28">
        <v>113.1</v>
      </c>
      <c r="D28">
        <v>1257.4859260770309</v>
      </c>
      <c r="E28">
        <v>1761.8272637962293</v>
      </c>
      <c r="F28">
        <f>100*((E28/D28)^(1/35) - 1)</f>
        <v>0.96819138851444997</v>
      </c>
      <c r="G28" s="5">
        <f>IF(B28&gt;8,3,IF(B28&lt;=4,1,2))</f>
        <v>1</v>
      </c>
    </row>
    <row r="29" spans="1:7">
      <c r="A29" s="5" t="s">
        <v>34</v>
      </c>
      <c r="B29" s="5">
        <v>1.4469000000000001</v>
      </c>
      <c r="C29">
        <v>93.4</v>
      </c>
      <c r="D29">
        <v>291.27078778834982</v>
      </c>
      <c r="E29">
        <v>423.63982897292084</v>
      </c>
      <c r="F29">
        <f>100*((E29/D29)^(1/35) - 1)</f>
        <v>1.0761211407953608</v>
      </c>
      <c r="G29" s="5">
        <f>IF(B29&gt;8,3,IF(B29&lt;=4,1,2))</f>
        <v>1</v>
      </c>
    </row>
    <row r="30" spans="1:7">
      <c r="A30" s="5" t="s">
        <v>35</v>
      </c>
      <c r="B30" s="5">
        <v>1.5138</v>
      </c>
      <c r="C30">
        <v>86.5</v>
      </c>
      <c r="D30">
        <v>577.4059035259005</v>
      </c>
      <c r="E30">
        <v>1242.4156116107508</v>
      </c>
      <c r="F30">
        <f>100*((E30/D30)^(1/35) - 1)</f>
        <v>2.213477078607351</v>
      </c>
      <c r="G30" s="5">
        <f>IF(B30&gt;8,3,IF(B30&lt;=4,1,2))</f>
        <v>1</v>
      </c>
    </row>
    <row r="31" spans="1:7">
      <c r="A31" s="5" t="s">
        <v>36</v>
      </c>
      <c r="B31" s="5">
        <v>1.8742000000000001</v>
      </c>
      <c r="C31">
        <v>55.5</v>
      </c>
      <c r="D31">
        <v>14234.872569200939</v>
      </c>
      <c r="E31">
        <v>14719.481252186606</v>
      </c>
      <c r="F31">
        <f>100*((E31/D31)^(1/35) - 1)</f>
        <v>9.5694623558584269E-2</v>
      </c>
      <c r="G31" s="5">
        <f>IF(B31&gt;8,3,IF(B31&lt;=4,1,2))</f>
        <v>1</v>
      </c>
    </row>
    <row r="32" spans="1:7">
      <c r="A32" s="5" t="s">
        <v>37</v>
      </c>
      <c r="B32" s="5">
        <v>1.9248000000000001</v>
      </c>
      <c r="C32">
        <v>117.7</v>
      </c>
      <c r="D32">
        <v>888.94797834504345</v>
      </c>
      <c r="E32">
        <v>1294.0943952273774</v>
      </c>
      <c r="F32">
        <f>100*((E32/D32)^(1/35) - 1)</f>
        <v>1.0787129000291218</v>
      </c>
      <c r="G32" s="5">
        <f>IF(B32&gt;8,3,IF(B32&lt;=4,1,2))</f>
        <v>1</v>
      </c>
    </row>
    <row r="33" spans="1:7">
      <c r="A33" s="5" t="s">
        <v>38</v>
      </c>
      <c r="B33" s="5">
        <v>1.9424999999999999</v>
      </c>
      <c r="C33">
        <v>113.6</v>
      </c>
      <c r="D33">
        <v>543.5540824233816</v>
      </c>
      <c r="E33">
        <v>522.33632775410388</v>
      </c>
      <c r="F33">
        <f>100*((E33/D33)^(1/35) - 1)</f>
        <v>-0.11369966386759467</v>
      </c>
      <c r="G33" s="5">
        <f>IF(B33&gt;8,3,IF(B33&lt;=4,1,2))</f>
        <v>1</v>
      </c>
    </row>
    <row r="34" spans="1:7">
      <c r="A34" s="5" t="s">
        <v>39</v>
      </c>
      <c r="B34" s="5">
        <v>2.0276999999999998</v>
      </c>
      <c r="C34">
        <v>149.69999999999999</v>
      </c>
      <c r="D34">
        <v>2077.4115039716216</v>
      </c>
      <c r="E34">
        <v>4679.5770001298215</v>
      </c>
      <c r="F34">
        <f>100*((E34/D34)^(1/35) - 1)</f>
        <v>2.3473700996874625</v>
      </c>
      <c r="G34" s="5">
        <f>IF(B34&gt;8,3,IF(B34&lt;=4,1,2))</f>
        <v>1</v>
      </c>
    </row>
    <row r="35" spans="1:7">
      <c r="A35" s="5" t="s">
        <v>40</v>
      </c>
      <c r="B35" s="5">
        <v>2.141</v>
      </c>
      <c r="C35">
        <v>110.1</v>
      </c>
      <c r="D35">
        <v>291.74492590732586</v>
      </c>
      <c r="E35">
        <v>290.39608026485394</v>
      </c>
      <c r="F35">
        <f>100*((E35/D35)^(1/35) - 1)</f>
        <v>-1.3239391933395073E-2</v>
      </c>
      <c r="G35" s="5">
        <f>IF(B35&gt;8,3,IF(B35&lt;=4,1,2))</f>
        <v>1</v>
      </c>
    </row>
    <row r="36" spans="1:7">
      <c r="A36" s="5" t="s">
        <v>41</v>
      </c>
      <c r="B36" s="5">
        <v>2.1717</v>
      </c>
      <c r="C36">
        <v>121.7</v>
      </c>
      <c r="D36">
        <v>576.89185336265746</v>
      </c>
      <c r="E36">
        <v>1483.089785308237</v>
      </c>
      <c r="F36">
        <f>100*((E36/D36)^(1/35) - 1)</f>
        <v>2.7345144081008188</v>
      </c>
      <c r="G36" s="5">
        <f>IF(B36&gt;8,3,IF(B36&lt;=4,1,2))</f>
        <v>1</v>
      </c>
    </row>
    <row r="37" spans="1:7">
      <c r="A37" s="5" t="s">
        <v>42</v>
      </c>
      <c r="B37" s="5">
        <v>2.2321</v>
      </c>
      <c r="C37">
        <v>112.2</v>
      </c>
      <c r="D37">
        <v>1858.8011274679172</v>
      </c>
      <c r="E37">
        <v>2423.6708332936414</v>
      </c>
      <c r="F37">
        <f>100*((E37/D37)^(1/35) - 1)</f>
        <v>0.76102846827972304</v>
      </c>
      <c r="G37" s="5">
        <f>IF(B37&gt;8,3,IF(B37&lt;=4,1,2))</f>
        <v>1</v>
      </c>
    </row>
    <row r="38" spans="1:7">
      <c r="A38" s="5" t="s">
        <v>43</v>
      </c>
      <c r="B38" s="5">
        <v>2.2641</v>
      </c>
      <c r="C38">
        <v>103</v>
      </c>
      <c r="D38">
        <v>235.90144091149381</v>
      </c>
      <c r="E38">
        <v>948.36624084924517</v>
      </c>
      <c r="F38">
        <f>100*((E38/D38)^(1/35) - 1)</f>
        <v>4.0552883219789893</v>
      </c>
      <c r="G38" s="5">
        <f>IF(B38&gt;8,3,IF(B38&lt;=4,1,2))</f>
        <v>1</v>
      </c>
    </row>
    <row r="39" spans="1:7">
      <c r="A39" s="5" t="s">
        <v>44</v>
      </c>
      <c r="B39" s="5">
        <v>2.4809999999999999</v>
      </c>
      <c r="C39">
        <v>95.2</v>
      </c>
      <c r="D39">
        <v>1990.7229658016786</v>
      </c>
      <c r="E39">
        <v>3974.8197220654347</v>
      </c>
      <c r="F39">
        <f>100*((E39/D39)^(1/35) - 1)</f>
        <v>1.9953068449648281</v>
      </c>
      <c r="G39" s="5">
        <f>IF(B39&gt;8,3,IF(B39&lt;=4,1,2))</f>
        <v>1</v>
      </c>
    </row>
    <row r="40" spans="1:7">
      <c r="A40" s="5" t="s">
        <v>45</v>
      </c>
      <c r="B40" s="5">
        <v>2.4826000000000001</v>
      </c>
      <c r="C40">
        <v>82.8</v>
      </c>
      <c r="D40">
        <v>122.29070428673408</v>
      </c>
      <c r="E40">
        <v>1464.1142086181708</v>
      </c>
      <c r="F40">
        <f>100*((E40/D40)^(1/35) - 1)</f>
        <v>7.3507754645675938</v>
      </c>
      <c r="G40" s="5">
        <f>IF(B40&gt;8,3,IF(B40&lt;=4,1,2))</f>
        <v>1</v>
      </c>
    </row>
    <row r="41" spans="1:7">
      <c r="A41" s="5" t="s">
        <v>46</v>
      </c>
      <c r="B41" s="5">
        <v>2.544</v>
      </c>
      <c r="C41">
        <v>76.400000000000006</v>
      </c>
      <c r="D41">
        <v>521.79087385478897</v>
      </c>
      <c r="E41">
        <v>355.22707353187621</v>
      </c>
      <c r="F41">
        <f>100*((E41/D41)^(1/35) - 1)</f>
        <v>-1.0925864508060434</v>
      </c>
      <c r="G41" s="5">
        <f>IF(B41&gt;8,3,IF(B41&lt;=4,1,2))</f>
        <v>1</v>
      </c>
    </row>
    <row r="42" spans="1:7">
      <c r="A42" s="5" t="s">
        <v>47</v>
      </c>
      <c r="B42" s="5">
        <v>2.6907999999999999</v>
      </c>
      <c r="C42">
        <v>110.7</v>
      </c>
      <c r="D42">
        <v>1301.2883435468536</v>
      </c>
      <c r="E42">
        <v>842.78109700301445</v>
      </c>
      <c r="F42">
        <f>100*((E42/D42)^(1/35) - 1)</f>
        <v>-1.2334804409264932</v>
      </c>
      <c r="G42" s="5">
        <f>IF(B42&gt;8,3,IF(B42&lt;=4,1,2))</f>
        <v>1</v>
      </c>
    </row>
    <row r="43" spans="1:7">
      <c r="A43" s="5" t="s">
        <v>48</v>
      </c>
      <c r="B43" s="5">
        <v>2.8376000000000001</v>
      </c>
      <c r="C43">
        <v>107.4</v>
      </c>
      <c r="D43">
        <v>576.27805605739798</v>
      </c>
      <c r="E43">
        <v>348.30810704239906</v>
      </c>
      <c r="F43">
        <f>100*((E43/D43)^(1/35) - 1)</f>
        <v>-1.4282813928945814</v>
      </c>
      <c r="G43" s="5">
        <f>IF(B43&gt;8,3,IF(B43&lt;=4,1,2))</f>
        <v>1</v>
      </c>
    </row>
    <row r="44" spans="1:7">
      <c r="A44" s="5" t="s">
        <v>49</v>
      </c>
      <c r="B44" s="5">
        <v>2.8915000000000002</v>
      </c>
      <c r="C44">
        <v>48.5</v>
      </c>
      <c r="D44">
        <v>6278.9581252385478</v>
      </c>
      <c r="E44">
        <v>5000.0762019693175</v>
      </c>
      <c r="F44">
        <f>100*((E44/D44)^(1/35) - 1)</f>
        <v>-0.64860430925041124</v>
      </c>
      <c r="G44" s="5">
        <f>IF(B44&gt;8,3,IF(B44&lt;=4,1,2))</f>
        <v>1</v>
      </c>
    </row>
    <row r="45" spans="1:7">
      <c r="A45" s="5" t="s">
        <v>50</v>
      </c>
      <c r="B45" s="5">
        <v>2.9935</v>
      </c>
      <c r="C45">
        <v>41</v>
      </c>
      <c r="D45">
        <v>1145.2556421198035</v>
      </c>
      <c r="E45">
        <v>4612.0989777406721</v>
      </c>
      <c r="F45">
        <f>100*((E45/D45)^(1/35) - 1)</f>
        <v>4.0604273520680634</v>
      </c>
      <c r="G45" s="5">
        <f>IF(B45&gt;8,3,IF(B45&lt;=4,1,2))</f>
        <v>1</v>
      </c>
    </row>
    <row r="46" spans="1:7">
      <c r="A46" s="5" t="s">
        <v>51</v>
      </c>
      <c r="B46" s="5">
        <v>3.0434999999999999</v>
      </c>
      <c r="C46">
        <v>87.9</v>
      </c>
      <c r="D46">
        <v>1151.4985215341756</v>
      </c>
      <c r="E46">
        <v>2993.3433481035227</v>
      </c>
      <c r="F46">
        <f>100*((E46/D46)^(1/35) - 1)</f>
        <v>2.7670973325594206</v>
      </c>
      <c r="G46" s="5">
        <f>IF(B46&gt;8,3,IF(B46&lt;=4,1,2))</f>
        <v>1</v>
      </c>
    </row>
    <row r="47" spans="1:7">
      <c r="A47" s="5" t="s">
        <v>52</v>
      </c>
      <c r="B47" s="5">
        <v>3.0447000000000002</v>
      </c>
      <c r="C47">
        <v>71</v>
      </c>
      <c r="D47">
        <v>516.44589305463853</v>
      </c>
      <c r="E47">
        <v>2386.5813207989781</v>
      </c>
      <c r="F47">
        <f>100*((E47/D47)^(1/35) - 1)</f>
        <v>4.4703133653966942</v>
      </c>
      <c r="G47" s="5">
        <f>IF(B47&gt;8,3,IF(B47&lt;=4,1,2))</f>
        <v>1</v>
      </c>
    </row>
    <row r="48" spans="1:7">
      <c r="A48" s="5" t="s">
        <v>53</v>
      </c>
      <c r="B48" s="5">
        <v>3.0926</v>
      </c>
      <c r="C48">
        <v>78.599999999999994</v>
      </c>
      <c r="D48">
        <v>3576.4455543440695</v>
      </c>
      <c r="E48">
        <v>6179.3472731055726</v>
      </c>
      <c r="F48">
        <f>100*((E48/D48)^(1/35) - 1)</f>
        <v>1.5746785747495773</v>
      </c>
      <c r="G48" s="5">
        <f>IF(B48&gt;8,3,IF(B48&lt;=4,1,2))</f>
        <v>1</v>
      </c>
    </row>
    <row r="49" spans="1:7">
      <c r="A49" s="5" t="s">
        <v>54</v>
      </c>
      <c r="B49" s="5">
        <v>3.1549</v>
      </c>
      <c r="C49">
        <v>131.69999999999999</v>
      </c>
      <c r="D49">
        <v>180.40011711486571</v>
      </c>
      <c r="E49">
        <v>424.34014542084981</v>
      </c>
      <c r="F49">
        <f>100*((E49/D49)^(1/35) - 1)</f>
        <v>2.4739878227646006</v>
      </c>
      <c r="G49" s="5">
        <f>IF(B49&gt;8,3,IF(B49&lt;=4,1,2))</f>
        <v>1</v>
      </c>
    </row>
    <row r="50" spans="1:7">
      <c r="A50" s="5" t="s">
        <v>55</v>
      </c>
      <c r="B50" s="5">
        <v>3.2934999999999999</v>
      </c>
      <c r="C50">
        <v>149.5</v>
      </c>
      <c r="D50">
        <v>928.10764505132738</v>
      </c>
      <c r="E50">
        <v>1115.9792792299399</v>
      </c>
      <c r="F50">
        <f>100*((E50/D50)^(1/35) - 1)</f>
        <v>0.52807471919138482</v>
      </c>
      <c r="G50" s="5">
        <f>IF(B50&gt;8,3,IF(B50&lt;=4,1,2))</f>
        <v>1</v>
      </c>
    </row>
    <row r="51" spans="1:7">
      <c r="A51" s="5" t="s">
        <v>56</v>
      </c>
      <c r="B51" s="5">
        <v>3.3715999999999999</v>
      </c>
      <c r="C51">
        <v>67.099999999999994</v>
      </c>
      <c r="D51">
        <v>1488.5524542176429</v>
      </c>
      <c r="E51">
        <v>2785.6223774962473</v>
      </c>
      <c r="F51">
        <f>100*((E51/D51)^(1/35) - 1)</f>
        <v>1.8066028116994426</v>
      </c>
      <c r="G51" s="5">
        <f>IF(B51&gt;8,3,IF(B51&lt;=4,1,2))</f>
        <v>1</v>
      </c>
    </row>
    <row r="52" spans="1:7">
      <c r="A52" s="5" t="s">
        <v>57</v>
      </c>
      <c r="B52" s="5">
        <v>3.3860000000000001</v>
      </c>
      <c r="C52">
        <v>20.9</v>
      </c>
      <c r="D52">
        <v>6841.7685178789261</v>
      </c>
      <c r="E52">
        <v>15712.094225240146</v>
      </c>
      <c r="F52">
        <f>100*((E52/D52)^(1/35) - 1)</f>
        <v>2.4038212400878223</v>
      </c>
      <c r="G52" s="5">
        <f>IF(B52&gt;8,3,IF(B52&lt;=4,1,2))</f>
        <v>1</v>
      </c>
    </row>
    <row r="53" spans="1:7">
      <c r="A53" s="5" t="s">
        <v>58</v>
      </c>
      <c r="B53" s="5">
        <v>3.4003000000000001</v>
      </c>
      <c r="C53">
        <v>54.9</v>
      </c>
      <c r="D53">
        <v>4419.4157263824727</v>
      </c>
      <c r="E53">
        <v>11546.988037297158</v>
      </c>
      <c r="F53">
        <f>100*((E53/D53)^(1/35) - 1)</f>
        <v>2.7820447052722796</v>
      </c>
      <c r="G53" s="5">
        <f>IF(B53&gt;8,3,IF(B53&lt;=4,1,2))</f>
        <v>1</v>
      </c>
    </row>
    <row r="54" spans="1:7">
      <c r="A54" s="5" t="s">
        <v>59</v>
      </c>
      <c r="B54" s="5">
        <v>3.6206999999999998</v>
      </c>
      <c r="C54">
        <v>59.5</v>
      </c>
      <c r="D54">
        <v>2369.3015796452819</v>
      </c>
      <c r="E54">
        <v>4501.2195632210878</v>
      </c>
      <c r="F54">
        <f>100*((E54/D54)^(1/35) - 1)</f>
        <v>1.8504937425217749</v>
      </c>
      <c r="G54" s="5">
        <f>IF(B54&gt;8,3,IF(B54&lt;=4,1,2))</f>
        <v>1</v>
      </c>
    </row>
    <row r="55" spans="1:7">
      <c r="A55" s="5" t="s">
        <v>60</v>
      </c>
      <c r="B55" s="5">
        <v>3.7437999999999998</v>
      </c>
      <c r="C55">
        <v>57.1</v>
      </c>
      <c r="D55">
        <v>775.53322887921058</v>
      </c>
      <c r="E55">
        <v>1359.18306255025</v>
      </c>
      <c r="F55">
        <f>100*((E55/D55)^(1/35) - 1)</f>
        <v>1.6160281080826566</v>
      </c>
      <c r="G55" s="5">
        <f>IF(B55&gt;8,3,IF(B55&lt;=4,1,2))</f>
        <v>1</v>
      </c>
    </row>
    <row r="56" spans="1:7">
      <c r="A56" s="5" t="s">
        <v>61</v>
      </c>
      <c r="B56" s="5">
        <v>3.8445999999999998</v>
      </c>
      <c r="C56">
        <v>94.2</v>
      </c>
      <c r="D56">
        <v>928.43231387746221</v>
      </c>
      <c r="E56">
        <v>1589.0947285702937</v>
      </c>
      <c r="F56">
        <f>100*((E56/D56)^(1/35) - 1)</f>
        <v>1.5473415395033552</v>
      </c>
      <c r="G56" s="5">
        <f>IF(B56&gt;8,3,IF(B56&lt;=4,1,2))</f>
        <v>1</v>
      </c>
    </row>
    <row r="57" spans="1:7">
      <c r="A57" s="5" t="s">
        <v>62</v>
      </c>
      <c r="B57" s="5">
        <v>3.9024999999999999</v>
      </c>
      <c r="C57">
        <v>112.1</v>
      </c>
      <c r="D57">
        <v>2074.403000106191</v>
      </c>
      <c r="E57">
        <v>2350.6565704012569</v>
      </c>
      <c r="F57">
        <f>100*((E57/D57)^(1/35) - 1)</f>
        <v>0.35784238769749344</v>
      </c>
      <c r="G57" s="5">
        <f>IF(B57&gt;8,3,IF(B57&lt;=4,1,2))</f>
        <v>1</v>
      </c>
    </row>
    <row r="58" spans="1:7">
      <c r="A58" s="5" t="s">
        <v>63</v>
      </c>
      <c r="B58" s="5">
        <v>4.4085000000000001</v>
      </c>
      <c r="C58">
        <v>47.6</v>
      </c>
      <c r="D58">
        <v>3355.4275870275137</v>
      </c>
      <c r="E58">
        <v>3742.1675362530614</v>
      </c>
      <c r="F58">
        <f>100*((E58/D58)^(1/35) - 1)</f>
        <v>0.31215988940442863</v>
      </c>
      <c r="G58" s="5">
        <f>IF(B58&gt;8,3,IF(B58&lt;=4,1,2))</f>
        <v>2</v>
      </c>
    </row>
    <row r="59" spans="1:7">
      <c r="A59" s="5" t="s">
        <v>64</v>
      </c>
      <c r="B59" s="5">
        <v>4.4295</v>
      </c>
      <c r="C59">
        <v>58.8</v>
      </c>
      <c r="D59">
        <v>769.12608396719747</v>
      </c>
      <c r="E59">
        <v>966.48710607910823</v>
      </c>
      <c r="F59">
        <f>100*((E59/D59)^(1/35) - 1)</f>
        <v>0.65474282569657483</v>
      </c>
      <c r="G59" s="5">
        <f>IF(B59&gt;8,3,IF(B59&lt;=4,1,2))</f>
        <v>2</v>
      </c>
    </row>
    <row r="60" spans="1:7">
      <c r="A60" s="5" t="s">
        <v>65</v>
      </c>
      <c r="B60" s="5">
        <v>4.7221000000000002</v>
      </c>
      <c r="C60">
        <v>47.1</v>
      </c>
      <c r="D60">
        <v>2739.7965312964106</v>
      </c>
      <c r="E60">
        <v>4440.3108587643183</v>
      </c>
      <c r="F60">
        <f>100*((E60/D60)^(1/35) - 1)</f>
        <v>1.3891045682122849</v>
      </c>
      <c r="G60" s="5">
        <f>IF(B60&gt;8,3,IF(B60&lt;=4,1,2))</f>
        <v>2</v>
      </c>
    </row>
    <row r="61" spans="1:7">
      <c r="A61" s="5" t="s">
        <v>66</v>
      </c>
      <c r="B61" s="5">
        <v>4.8292999999999999</v>
      </c>
      <c r="C61">
        <v>58.4</v>
      </c>
      <c r="D61">
        <v>732.1908559814442</v>
      </c>
      <c r="E61">
        <v>1105.5524776161228</v>
      </c>
      <c r="F61">
        <f>100*((E61/D61)^(1/35) - 1)</f>
        <v>1.1842697586180062</v>
      </c>
      <c r="G61" s="5">
        <f>IF(B61&gt;8,3,IF(B61&lt;=4,1,2))</f>
        <v>2</v>
      </c>
    </row>
    <row r="62" spans="1:7">
      <c r="A62" s="5" t="s">
        <v>67</v>
      </c>
      <c r="B62" s="5">
        <v>4.952</v>
      </c>
      <c r="C62">
        <v>15.1</v>
      </c>
      <c r="D62">
        <v>11544.610394038817</v>
      </c>
      <c r="E62">
        <v>22998.401041343761</v>
      </c>
      <c r="F62">
        <f>100*((E62/D62)^(1/35) - 1)</f>
        <v>1.9886758387955839</v>
      </c>
      <c r="G62" s="5">
        <f>IF(B62&gt;8,3,IF(B62&lt;=4,1,2))</f>
        <v>2</v>
      </c>
    </row>
    <row r="63" spans="1:7">
      <c r="A63" s="5" t="s">
        <v>68</v>
      </c>
      <c r="B63" s="5">
        <v>5.1223000000000001</v>
      </c>
      <c r="C63">
        <v>33</v>
      </c>
      <c r="D63">
        <v>1775.059498756832</v>
      </c>
      <c r="E63">
        <v>3488.8531488242152</v>
      </c>
      <c r="F63">
        <f>100*((E63/D63)^(1/35) - 1)</f>
        <v>1.9494414397137172</v>
      </c>
      <c r="G63" s="5">
        <f>IF(B63&gt;8,3,IF(B63&lt;=4,1,2))</f>
        <v>2</v>
      </c>
    </row>
    <row r="64" spans="1:7">
      <c r="A64" s="5" t="s">
        <v>69</v>
      </c>
      <c r="B64" s="5">
        <v>5.1698000000000004</v>
      </c>
      <c r="C64">
        <v>29.2</v>
      </c>
      <c r="D64">
        <v>9456.1478754532418</v>
      </c>
      <c r="E64">
        <v>19568.326893418587</v>
      </c>
      <c r="F64">
        <f>100*((E64/D64)^(1/35) - 1)</f>
        <v>2.0995866828785736</v>
      </c>
      <c r="G64" s="5">
        <f>IF(B64&gt;8,3,IF(B64&lt;=4,1,2))</f>
        <v>2</v>
      </c>
    </row>
    <row r="65" spans="1:7">
      <c r="A65" s="5" t="s">
        <v>70</v>
      </c>
      <c r="B65" s="5">
        <v>5.2037000000000004</v>
      </c>
      <c r="C65">
        <v>22.4</v>
      </c>
      <c r="D65">
        <v>11858.576834514832</v>
      </c>
      <c r="E65">
        <v>23735.079584062241</v>
      </c>
      <c r="F65">
        <f>100*((E65/D65)^(1/35) - 1)</f>
        <v>2.0023628147523009</v>
      </c>
      <c r="G65" s="5">
        <f>IF(B65&gt;8,3,IF(B65&lt;=4,1,2))</f>
        <v>2</v>
      </c>
    </row>
    <row r="66" spans="1:7">
      <c r="A66" s="5" t="s">
        <v>71</v>
      </c>
      <c r="B66" s="5">
        <v>5.2363999999999997</v>
      </c>
      <c r="C66">
        <v>46.1</v>
      </c>
      <c r="D66">
        <v>4495.9377387270624</v>
      </c>
      <c r="E66">
        <v>6967.4712751925063</v>
      </c>
      <c r="F66">
        <f>100*((E66/D66)^(1/35) - 1)</f>
        <v>1.2595176388809248</v>
      </c>
      <c r="G66" s="5">
        <f>IF(B66&gt;8,3,IF(B66&lt;=4,1,2))</f>
        <v>2</v>
      </c>
    </row>
    <row r="67" spans="1:7">
      <c r="A67" s="5" t="s">
        <v>72</v>
      </c>
      <c r="B67" s="5">
        <v>5.3710000000000004</v>
      </c>
      <c r="C67">
        <v>25.2</v>
      </c>
      <c r="D67">
        <v>1827.1795542835132</v>
      </c>
      <c r="E67">
        <v>10192.120578347032</v>
      </c>
      <c r="F67">
        <f>100*((E67/D67)^(1/35) - 1)</f>
        <v>5.0335622610127695</v>
      </c>
      <c r="G67" s="5">
        <f>IF(B67&gt;8,3,IF(B67&lt;=4,1,2))</f>
        <v>2</v>
      </c>
    </row>
    <row r="68" spans="1:7">
      <c r="A68" s="5" t="s">
        <v>73</v>
      </c>
      <c r="B68" s="5">
        <v>5.6943999999999999</v>
      </c>
      <c r="C68">
        <v>46.4</v>
      </c>
      <c r="D68">
        <v>4614.4559206705171</v>
      </c>
      <c r="E68">
        <v>9085.3280919994431</v>
      </c>
      <c r="F68">
        <f>100*((E68/D68)^(1/35) - 1)</f>
        <v>1.9544741341067429</v>
      </c>
      <c r="G68" s="5">
        <f>IF(B68&gt;8,3,IF(B68&lt;=4,1,2))</f>
        <v>2</v>
      </c>
    </row>
    <row r="69" spans="1:7">
      <c r="A69" s="5" t="s">
        <v>74</v>
      </c>
      <c r="B69" s="5">
        <v>5.7987000000000002</v>
      </c>
      <c r="C69">
        <v>55.7</v>
      </c>
      <c r="D69">
        <v>343.15091253708073</v>
      </c>
      <c r="E69">
        <v>1008.6765217822075</v>
      </c>
      <c r="F69">
        <f>100*((E69/D69)^(1/35) - 1)</f>
        <v>3.1285829019641387</v>
      </c>
      <c r="G69" s="5">
        <f>IF(B69&gt;8,3,IF(B69&lt;=4,1,2))</f>
        <v>2</v>
      </c>
    </row>
    <row r="70" spans="1:7">
      <c r="A70" s="5" t="s">
        <v>75</v>
      </c>
      <c r="B70" s="5">
        <v>5.8007</v>
      </c>
      <c r="C70">
        <v>76.099999999999994</v>
      </c>
      <c r="D70">
        <v>2202.0955026006168</v>
      </c>
      <c r="E70">
        <v>5670.5180127580297</v>
      </c>
      <c r="F70">
        <f>100*((E70/D70)^(1/35) - 1)</f>
        <v>2.7393371789918408</v>
      </c>
      <c r="G70" s="5">
        <f>IF(B70&gt;8,3,IF(B70&lt;=4,1,2))</f>
        <v>2</v>
      </c>
    </row>
    <row r="71" spans="1:7">
      <c r="A71" s="5" t="s">
        <v>76</v>
      </c>
      <c r="B71" s="5">
        <v>6.0393999999999997</v>
      </c>
      <c r="C71">
        <v>28.2</v>
      </c>
      <c r="D71">
        <v>6749.0816647688116</v>
      </c>
      <c r="E71">
        <v>13811.33276872655</v>
      </c>
      <c r="F71">
        <f>100*((E71/D71)^(1/35) - 1)</f>
        <v>2.0670245551730471</v>
      </c>
      <c r="G71" s="5">
        <f>IF(B71&gt;8,3,IF(B71&lt;=4,1,2))</f>
        <v>2</v>
      </c>
    </row>
    <row r="72" spans="1:7">
      <c r="A72" s="5" t="s">
        <v>77</v>
      </c>
      <c r="B72" s="5">
        <v>6.3410000000000002</v>
      </c>
      <c r="C72">
        <v>24.8</v>
      </c>
      <c r="D72">
        <v>11349.517617496502</v>
      </c>
      <c r="E72">
        <v>25130.173403078366</v>
      </c>
      <c r="F72">
        <f>100*((E72/D72)^(1/35) - 1)</f>
        <v>2.2971121570023456</v>
      </c>
      <c r="G72" s="5">
        <f>IF(B72&gt;8,3,IF(B72&lt;=4,1,2))</f>
        <v>2</v>
      </c>
    </row>
    <row r="73" spans="1:7">
      <c r="A73" s="5" t="s">
        <v>78</v>
      </c>
      <c r="B73" s="5">
        <v>6.4965000000000002</v>
      </c>
      <c r="C73">
        <v>12.4</v>
      </c>
      <c r="D73">
        <v>13682.682783477692</v>
      </c>
      <c r="E73">
        <v>36157.467854369221</v>
      </c>
      <c r="F73">
        <f>100*((E73/D73)^(1/35) - 1)</f>
        <v>2.8153378992954448</v>
      </c>
      <c r="G73" s="5">
        <f>IF(B73&gt;8,3,IF(B73&lt;=4,1,2))</f>
        <v>2</v>
      </c>
    </row>
    <row r="74" spans="1:7">
      <c r="A74" s="5" t="s">
        <v>79</v>
      </c>
      <c r="B74" s="5">
        <v>6.6616</v>
      </c>
      <c r="C74">
        <v>72.599999999999994</v>
      </c>
      <c r="D74">
        <v>1193.1723513651721</v>
      </c>
      <c r="E74">
        <v>3706.4891129588918</v>
      </c>
      <c r="F74">
        <f>100*((E74/D74)^(1/35) - 1)</f>
        <v>3.2914938651727121</v>
      </c>
      <c r="G74" s="5">
        <f>IF(B74&gt;8,3,IF(B74&lt;=4,1,2))</f>
        <v>2</v>
      </c>
    </row>
    <row r="75" spans="1:7">
      <c r="A75" s="5" t="s">
        <v>80</v>
      </c>
      <c r="B75" s="5">
        <v>6.7229000000000001</v>
      </c>
      <c r="C75">
        <v>13.1</v>
      </c>
      <c r="D75">
        <v>11007.877982356275</v>
      </c>
      <c r="E75">
        <v>26409.538403333187</v>
      </c>
      <c r="F75">
        <f>100*((E75/D75)^(1/35) - 1)</f>
        <v>2.5318461632758194</v>
      </c>
      <c r="G75" s="5">
        <f>IF(B75&gt;8,3,IF(B75&lt;=4,1,2))</f>
        <v>2</v>
      </c>
    </row>
    <row r="76" spans="1:7">
      <c r="A76" s="5" t="s">
        <v>81</v>
      </c>
      <c r="B76" s="5">
        <v>6.9844999999999997</v>
      </c>
      <c r="C76">
        <v>20.2</v>
      </c>
      <c r="D76">
        <v>11385.228446471303</v>
      </c>
      <c r="E76">
        <v>23976.356371523401</v>
      </c>
      <c r="F76">
        <f>100*((E76/D76)^(1/35) - 1)</f>
        <v>2.1506616249391541</v>
      </c>
      <c r="G76" s="5">
        <f>IF(B76&gt;8,3,IF(B76&lt;=4,1,2))</f>
        <v>2</v>
      </c>
    </row>
    <row r="77" spans="1:7">
      <c r="A77" s="5" t="s">
        <v>82</v>
      </c>
      <c r="B77" s="5">
        <v>6.9865000000000004</v>
      </c>
      <c r="C77">
        <v>17.899999999999999</v>
      </c>
      <c r="D77">
        <v>13064.682970812284</v>
      </c>
      <c r="E77">
        <v>27754.319590617586</v>
      </c>
      <c r="F77">
        <f>100*((E77/D77)^(1/35) - 1)</f>
        <v>2.1761365854843451</v>
      </c>
      <c r="G77" s="5">
        <f>IF(B77&gt;8,3,IF(B77&lt;=4,1,2))</f>
        <v>2</v>
      </c>
    </row>
    <row r="78" spans="1:7">
      <c r="A78" s="5" t="s">
        <v>83</v>
      </c>
      <c r="B78" s="5">
        <v>7.5038999999999998</v>
      </c>
      <c r="C78">
        <v>18.7</v>
      </c>
      <c r="D78">
        <v>17435.886233819019</v>
      </c>
      <c r="E78">
        <v>51981.600379246418</v>
      </c>
      <c r="F78">
        <f>100*((E78/D78)^(1/35) - 1)</f>
        <v>3.170241294838605</v>
      </c>
      <c r="G78" s="5">
        <f>IF(B78&gt;8,3,IF(B78&lt;=4,1,2))</f>
        <v>2</v>
      </c>
    </row>
    <row r="79" spans="1:7">
      <c r="A79" s="5" t="s">
        <v>84</v>
      </c>
      <c r="B79" s="5">
        <v>7.5072000000000001</v>
      </c>
      <c r="C79">
        <v>13.2</v>
      </c>
      <c r="D79">
        <v>16338.863550861974</v>
      </c>
      <c r="E79">
        <v>38971.842584648977</v>
      </c>
      <c r="F79">
        <f>100*((E79/D79)^(1/35) - 1)</f>
        <v>2.5147945201343447</v>
      </c>
      <c r="G79" s="5">
        <f>IF(B79&gt;8,3,IF(B79&lt;=4,1,2))</f>
        <v>2</v>
      </c>
    </row>
    <row r="80" spans="1:7">
      <c r="A80" s="5" t="s">
        <v>85</v>
      </c>
      <c r="B80" s="5">
        <v>7.5929000000000002</v>
      </c>
      <c r="C80">
        <v>11.2</v>
      </c>
      <c r="D80">
        <v>16526.550173620522</v>
      </c>
      <c r="E80">
        <v>31290.27367999823</v>
      </c>
      <c r="F80">
        <f>100*((E80/D80)^(1/35) - 1)</f>
        <v>1.8405593241238805</v>
      </c>
      <c r="G80" s="5">
        <f>IF(B80&gt;8,3,IF(B80&lt;=4,1,2))</f>
        <v>2</v>
      </c>
    </row>
    <row r="81" spans="1:7">
      <c r="A81" s="5" t="s">
        <v>86</v>
      </c>
      <c r="B81" s="5">
        <v>7.8818999999999999</v>
      </c>
      <c r="C81">
        <v>36</v>
      </c>
      <c r="D81">
        <v>2342.2316429113616</v>
      </c>
      <c r="E81">
        <v>5853.791065743183</v>
      </c>
      <c r="F81">
        <f>100*((E81/D81)^(1/35) - 1)</f>
        <v>2.6516477411840045</v>
      </c>
      <c r="G81" s="5">
        <f>IF(B81&gt;8,3,IF(B81&lt;=4,1,2))</f>
        <v>2</v>
      </c>
    </row>
    <row r="82" spans="1:7">
      <c r="A82" s="5" t="s">
        <v>87</v>
      </c>
      <c r="B82" s="5">
        <v>8.0398999999999994</v>
      </c>
      <c r="C82">
        <v>12.6</v>
      </c>
      <c r="D82">
        <v>12758.707619399182</v>
      </c>
      <c r="E82">
        <v>25194.363484316738</v>
      </c>
      <c r="F82">
        <f>100*((E82/D82)^(1/35) - 1)</f>
        <v>1.9630371015551207</v>
      </c>
      <c r="G82" s="5">
        <f>IF(B82&gt;8,3,IF(B82&lt;=4,1,2))</f>
        <v>3</v>
      </c>
    </row>
    <row r="83" spans="1:7">
      <c r="A83" s="5" t="s">
        <v>88</v>
      </c>
      <c r="B83" s="5">
        <v>8.2385999999999999</v>
      </c>
      <c r="C83">
        <v>14</v>
      </c>
      <c r="D83">
        <v>16392.163006486084</v>
      </c>
      <c r="E83">
        <v>31459.50945237519</v>
      </c>
      <c r="F83">
        <f>100*((E83/D83)^(1/35) - 1)</f>
        <v>1.8800195181696955</v>
      </c>
      <c r="G83" s="5">
        <f>IF(B83&gt;8,3,IF(B83&lt;=4,1,2))</f>
        <v>3</v>
      </c>
    </row>
    <row r="84" spans="1:7">
      <c r="A84" s="5" t="s">
        <v>89</v>
      </c>
      <c r="B84" s="5">
        <v>8.2441999999999993</v>
      </c>
      <c r="C84">
        <v>58.2</v>
      </c>
      <c r="D84">
        <v>6605.9044971321819</v>
      </c>
      <c r="E84">
        <v>1110.1053310157492</v>
      </c>
      <c r="F84">
        <f>100*((E84/D84)^(1/35) - 1)</f>
        <v>-4.9680845817448249</v>
      </c>
      <c r="G84" s="5">
        <f>IF(B84&gt;8,3,IF(B84&lt;=4,1,2))</f>
        <v>3</v>
      </c>
    </row>
    <row r="85" spans="1:7">
      <c r="A85" s="5" t="s">
        <v>90</v>
      </c>
      <c r="B85" s="5">
        <v>8.3148</v>
      </c>
      <c r="C85">
        <v>19</v>
      </c>
      <c r="D85">
        <v>7276.4849169094923</v>
      </c>
      <c r="E85">
        <v>30309.46954783209</v>
      </c>
      <c r="F85">
        <f>100*((E85/D85)^(1/35) - 1)</f>
        <v>4.1608408691434562</v>
      </c>
      <c r="G85" s="5">
        <f>IF(B85&gt;8,3,IF(B85&lt;=4,1,2))</f>
        <v>3</v>
      </c>
    </row>
    <row r="86" spans="1:7">
      <c r="A86" s="5" t="s">
        <v>91</v>
      </c>
      <c r="B86" s="5">
        <v>8.3911999999999995</v>
      </c>
      <c r="C86">
        <v>14.8</v>
      </c>
      <c r="D86">
        <v>25473.706761568734</v>
      </c>
      <c r="E86">
        <v>35860.156742241124</v>
      </c>
      <c r="F86">
        <f>100*((E86/D86)^(1/35) - 1)</f>
        <v>0.98187485768430616</v>
      </c>
      <c r="G86" s="5">
        <f>IF(B86&gt;8,3,IF(B86&lt;=4,1,2))</f>
        <v>3</v>
      </c>
    </row>
    <row r="87" spans="1:7">
      <c r="A87" s="5" t="s">
        <v>92</v>
      </c>
      <c r="B87" s="5">
        <v>8.4555000000000007</v>
      </c>
      <c r="C87">
        <v>12.9</v>
      </c>
      <c r="D87">
        <v>14890.06559043633</v>
      </c>
      <c r="E87">
        <v>40617.838074845495</v>
      </c>
      <c r="F87">
        <f>100*((E87/D87)^(1/35) - 1)</f>
        <v>2.908679510821166</v>
      </c>
      <c r="G87" s="5">
        <f>IF(B87&gt;8,3,IF(B87&lt;=4,1,2))</f>
        <v>3</v>
      </c>
    </row>
    <row r="88" spans="1:7">
      <c r="A88" s="5" t="s">
        <v>93</v>
      </c>
      <c r="B88" s="5">
        <v>8.5747999999999998</v>
      </c>
      <c r="C88">
        <v>18.5</v>
      </c>
      <c r="D88">
        <v>12986.312410903742</v>
      </c>
      <c r="E88">
        <v>25437.651330942066</v>
      </c>
      <c r="F88">
        <f>100*((E88/D88)^(1/35) - 1)</f>
        <v>1.9395247820706896</v>
      </c>
      <c r="G88" s="5">
        <f>IF(B88&gt;8,3,IF(B88&lt;=4,1,2))</f>
        <v>3</v>
      </c>
    </row>
    <row r="89" spans="1:7">
      <c r="A89" t="s">
        <v>94</v>
      </c>
      <c r="B89" s="5">
        <v>9.9391999999999996</v>
      </c>
      <c r="C89">
        <v>17.600000000000001</v>
      </c>
      <c r="D89">
        <v>12809.835364321912</v>
      </c>
      <c r="E89">
        <v>23914.730694986516</v>
      </c>
      <c r="F89">
        <f>100*((E89/D89)^(1/35) - 1)</f>
        <v>1.7996632401891421</v>
      </c>
      <c r="G89" s="5">
        <f>IF(B89&gt;8,3,IF(B89&lt;=4,1,2))</f>
        <v>3</v>
      </c>
    </row>
    <row r="90" spans="1:7">
      <c r="A90" s="5" t="s">
        <v>95</v>
      </c>
      <c r="B90" s="5">
        <v>10.6068</v>
      </c>
      <c r="C90">
        <v>20</v>
      </c>
      <c r="D90">
        <v>18228.813520472857</v>
      </c>
      <c r="E90">
        <v>37701.613440945657</v>
      </c>
      <c r="F90">
        <f>100*((E90/D90)^(1/35) - 1)</f>
        <v>2.0979886974213269</v>
      </c>
      <c r="G90" s="5">
        <f>IF(B90&gt;8,3,IF(B90&lt;=4,1,2))</f>
        <v>3</v>
      </c>
    </row>
    <row r="91" spans="1:7">
      <c r="A91" s="5" t="s">
        <v>96</v>
      </c>
      <c r="B91" s="5">
        <v>10.902900000000001</v>
      </c>
      <c r="C91">
        <v>16.899999999999999</v>
      </c>
      <c r="D91">
        <v>9475.0482078285404</v>
      </c>
      <c r="E91">
        <v>15068.221175821456</v>
      </c>
      <c r="F91">
        <f>100*((E91/D91)^(1/35) - 1)</f>
        <v>1.3343269640303079</v>
      </c>
      <c r="G91" s="5">
        <f>IF(B91&gt;8,3,IF(B91&lt;=4,1,2))</f>
        <v>3</v>
      </c>
    </row>
    <row r="92" spans="1:7">
      <c r="C92" s="5"/>
    </row>
    <row r="93" spans="1:7">
      <c r="C93" s="5"/>
    </row>
    <row r="94" spans="1:7">
      <c r="C94" s="5"/>
    </row>
    <row r="95" spans="1:7">
      <c r="C95" s="5"/>
    </row>
    <row r="96" spans="1:7">
      <c r="C96" s="5"/>
    </row>
    <row r="97" spans="3:3">
      <c r="C97" s="5"/>
    </row>
    <row r="98" spans="3:3">
      <c r="C98" s="5"/>
    </row>
    <row r="99" spans="3:3">
      <c r="C99" s="5"/>
    </row>
    <row r="100" spans="3:3">
      <c r="C100" s="5"/>
    </row>
    <row r="101" spans="3:3">
      <c r="C101" s="5"/>
    </row>
    <row r="102" spans="3:3">
      <c r="C102" s="5"/>
    </row>
    <row r="103" spans="3:3">
      <c r="C103" s="5"/>
    </row>
    <row r="104" spans="3:3">
      <c r="C104" s="5"/>
    </row>
    <row r="105" spans="3:3">
      <c r="C105" s="5"/>
    </row>
    <row r="106" spans="3:3">
      <c r="C106" s="5"/>
    </row>
    <row r="107" spans="3:3">
      <c r="C107" s="5"/>
    </row>
    <row r="108" spans="3:3">
      <c r="C108" s="5"/>
    </row>
    <row r="109" spans="3:3">
      <c r="C109" s="5"/>
    </row>
    <row r="110" spans="3:3">
      <c r="C110" s="5"/>
    </row>
    <row r="111" spans="3:3">
      <c r="C111" s="5"/>
    </row>
    <row r="112" spans="3:3">
      <c r="C112" s="5"/>
    </row>
    <row r="113" spans="3:3">
      <c r="C113" s="5"/>
    </row>
    <row r="114" spans="3:3">
      <c r="C114" s="5"/>
    </row>
    <row r="115" spans="3:3">
      <c r="C115" s="5"/>
    </row>
    <row r="116" spans="3:3">
      <c r="C116" s="5"/>
    </row>
    <row r="117" spans="3:3">
      <c r="C117" s="5"/>
    </row>
    <row r="118" spans="3:3">
      <c r="C118" s="5"/>
    </row>
    <row r="119" spans="3:3">
      <c r="C119" s="5"/>
    </row>
    <row r="120" spans="3:3">
      <c r="C120" s="5"/>
    </row>
    <row r="121" spans="3:3">
      <c r="C121" s="5"/>
    </row>
  </sheetData>
  <sortState xmlns:xlrd2="http://schemas.microsoft.com/office/spreadsheetml/2017/richdata2" ref="A2:F91">
    <sortCondition ref="B2"/>
  </sortState>
  <phoneticPr fontId="5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4FEC5-D6D0-4C98-B791-4B2C16FCFCDF}">
  <dimension ref="A1:H91"/>
  <sheetViews>
    <sheetView topLeftCell="B1" workbookViewId="0">
      <selection activeCell="G1" sqref="G1"/>
    </sheetView>
  </sheetViews>
  <sheetFormatPr defaultRowHeight="14.45"/>
  <cols>
    <col min="1" max="1" width="7.5703125" customWidth="1"/>
    <col min="3" max="3" width="13.140625" customWidth="1"/>
    <col min="4" max="5" width="13.42578125" customWidth="1"/>
    <col min="6" max="6" width="11" customWidth="1"/>
    <col min="7" max="7" width="14.85546875" customWidth="1"/>
  </cols>
  <sheetData>
    <row r="1" spans="1:8">
      <c r="A1" s="7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19" t="s">
        <v>5</v>
      </c>
      <c r="G1" s="7" t="s">
        <v>6</v>
      </c>
      <c r="H1" s="20" t="s">
        <v>97</v>
      </c>
    </row>
    <row r="2" spans="1:8">
      <c r="A2" s="5" t="s">
        <v>85</v>
      </c>
      <c r="B2" s="5">
        <v>7.5929000000000002</v>
      </c>
      <c r="C2">
        <v>11.2</v>
      </c>
      <c r="D2">
        <v>16526.550173620522</v>
      </c>
      <c r="E2">
        <v>31290.27367999823</v>
      </c>
      <c r="F2">
        <f>100*((E2/D2)^(1/35) - 1)</f>
        <v>1.8405593241238805</v>
      </c>
      <c r="G2" s="5">
        <f>IF(B2&gt;8,3,IF(B2&lt;=4,1,2))</f>
        <v>2</v>
      </c>
      <c r="H2">
        <f>IF(C2&lt;35,1,IF(C2&gt;=100,3,2))</f>
        <v>1</v>
      </c>
    </row>
    <row r="3" spans="1:8">
      <c r="A3" s="5" t="s">
        <v>78</v>
      </c>
      <c r="B3" s="5">
        <v>6.4965000000000002</v>
      </c>
      <c r="C3">
        <v>12.4</v>
      </c>
      <c r="D3">
        <v>13682.682783477692</v>
      </c>
      <c r="E3">
        <v>36157.467854369221</v>
      </c>
      <c r="F3">
        <f>100*((E3/D3)^(1/35) - 1)</f>
        <v>2.8153378992954448</v>
      </c>
      <c r="G3" s="5">
        <f>IF(B3&gt;8,3,IF(B3&lt;=4,1,2))</f>
        <v>2</v>
      </c>
      <c r="H3">
        <f t="shared" ref="H3:H66" si="0">IF(C3&lt;35,1,IF(C3&gt;=100,3,2))</f>
        <v>1</v>
      </c>
    </row>
    <row r="4" spans="1:8">
      <c r="A4" s="5" t="s">
        <v>87</v>
      </c>
      <c r="B4" s="5">
        <v>8.0398999999999994</v>
      </c>
      <c r="C4">
        <v>12.6</v>
      </c>
      <c r="D4">
        <v>12758.707619399182</v>
      </c>
      <c r="E4">
        <v>25194.363484316738</v>
      </c>
      <c r="F4">
        <f>100*((E4/D4)^(1/35) - 1)</f>
        <v>1.9630371015551207</v>
      </c>
      <c r="G4" s="5">
        <f>IF(B4&gt;8,3,IF(B4&lt;=4,1,2))</f>
        <v>3</v>
      </c>
      <c r="H4">
        <f t="shared" si="0"/>
        <v>1</v>
      </c>
    </row>
    <row r="5" spans="1:8">
      <c r="A5" s="5" t="s">
        <v>92</v>
      </c>
      <c r="B5" s="5">
        <v>8.4555000000000007</v>
      </c>
      <c r="C5">
        <v>12.9</v>
      </c>
      <c r="D5">
        <v>14890.06559043633</v>
      </c>
      <c r="E5">
        <v>40617.838074845495</v>
      </c>
      <c r="F5">
        <f>100*((E5/D5)^(1/35) - 1)</f>
        <v>2.908679510821166</v>
      </c>
      <c r="G5" s="5">
        <f>IF(B5&gt;8,3,IF(B5&lt;=4,1,2))</f>
        <v>3</v>
      </c>
      <c r="H5">
        <f t="shared" si="0"/>
        <v>1</v>
      </c>
    </row>
    <row r="6" spans="1:8">
      <c r="A6" s="5" t="s">
        <v>80</v>
      </c>
      <c r="B6" s="5">
        <v>6.7229000000000001</v>
      </c>
      <c r="C6">
        <v>13.1</v>
      </c>
      <c r="D6">
        <v>11007.877982356275</v>
      </c>
      <c r="E6">
        <v>26409.538403333187</v>
      </c>
      <c r="F6">
        <f>100*((E6/D6)^(1/35) - 1)</f>
        <v>2.5318461632758194</v>
      </c>
      <c r="G6" s="5">
        <f>IF(B6&gt;8,3,IF(B6&lt;=4,1,2))</f>
        <v>2</v>
      </c>
      <c r="H6">
        <f t="shared" si="0"/>
        <v>1</v>
      </c>
    </row>
    <row r="7" spans="1:8">
      <c r="A7" s="5" t="s">
        <v>84</v>
      </c>
      <c r="B7" s="5">
        <v>7.5072000000000001</v>
      </c>
      <c r="C7">
        <v>13.2</v>
      </c>
      <c r="D7">
        <v>16338.863550861974</v>
      </c>
      <c r="E7">
        <v>38971.842584648977</v>
      </c>
      <c r="F7">
        <f>100*((E7/D7)^(1/35) - 1)</f>
        <v>2.5147945201343447</v>
      </c>
      <c r="G7" s="5">
        <f>IF(B7&gt;8,3,IF(B7&lt;=4,1,2))</f>
        <v>2</v>
      </c>
      <c r="H7">
        <f t="shared" si="0"/>
        <v>1</v>
      </c>
    </row>
    <row r="8" spans="1:8">
      <c r="A8" s="5" t="s">
        <v>88</v>
      </c>
      <c r="B8" s="5">
        <v>8.2385999999999999</v>
      </c>
      <c r="C8">
        <v>14</v>
      </c>
      <c r="D8">
        <v>16392.163006486084</v>
      </c>
      <c r="E8">
        <v>31459.50945237519</v>
      </c>
      <c r="F8">
        <f>100*((E8/D8)^(1/35) - 1)</f>
        <v>1.8800195181696955</v>
      </c>
      <c r="G8" s="5">
        <f>IF(B8&gt;8,3,IF(B8&lt;=4,1,2))</f>
        <v>3</v>
      </c>
      <c r="H8">
        <f t="shared" si="0"/>
        <v>1</v>
      </c>
    </row>
    <row r="9" spans="1:8">
      <c r="A9" s="5" t="s">
        <v>91</v>
      </c>
      <c r="B9" s="5">
        <v>8.3911999999999995</v>
      </c>
      <c r="C9">
        <v>14.8</v>
      </c>
      <c r="D9">
        <v>25473.706761568734</v>
      </c>
      <c r="E9">
        <v>35860.156742241124</v>
      </c>
      <c r="F9">
        <f>100*((E9/D9)^(1/35) - 1)</f>
        <v>0.98187485768430616</v>
      </c>
      <c r="G9" s="5">
        <f>IF(B9&gt;8,3,IF(B9&lt;=4,1,2))</f>
        <v>3</v>
      </c>
      <c r="H9">
        <f t="shared" si="0"/>
        <v>1</v>
      </c>
    </row>
    <row r="10" spans="1:8">
      <c r="A10" s="5" t="s">
        <v>67</v>
      </c>
      <c r="B10" s="5">
        <v>4.952</v>
      </c>
      <c r="C10">
        <v>15.1</v>
      </c>
      <c r="D10">
        <v>11544.610394038817</v>
      </c>
      <c r="E10">
        <v>22998.401041343761</v>
      </c>
      <c r="F10">
        <f>100*((E10/D10)^(1/35) - 1)</f>
        <v>1.9886758387955839</v>
      </c>
      <c r="G10" s="5">
        <f>IF(B10&gt;8,3,IF(B10&lt;=4,1,2))</f>
        <v>2</v>
      </c>
      <c r="H10">
        <f t="shared" si="0"/>
        <v>1</v>
      </c>
    </row>
    <row r="11" spans="1:8">
      <c r="A11" s="5" t="s">
        <v>96</v>
      </c>
      <c r="B11" s="5">
        <v>10.902900000000001</v>
      </c>
      <c r="C11">
        <v>16.899999999999999</v>
      </c>
      <c r="D11">
        <v>9475.0482078285404</v>
      </c>
      <c r="E11">
        <v>15068.221175821456</v>
      </c>
      <c r="F11">
        <f>100*((E11/D11)^(1/35) - 1)</f>
        <v>1.3343269640303079</v>
      </c>
      <c r="G11" s="5">
        <f>IF(B11&gt;8,3,IF(B11&lt;=4,1,2))</f>
        <v>3</v>
      </c>
      <c r="H11">
        <f t="shared" si="0"/>
        <v>1</v>
      </c>
    </row>
    <row r="12" spans="1:8">
      <c r="A12" t="s">
        <v>94</v>
      </c>
      <c r="B12" s="5">
        <v>9.9391999999999996</v>
      </c>
      <c r="C12">
        <v>17.600000000000001</v>
      </c>
      <c r="D12">
        <v>12809.835364321912</v>
      </c>
      <c r="E12">
        <v>23914.730694986516</v>
      </c>
      <c r="F12">
        <f>100*((E12/D12)^(1/35) - 1)</f>
        <v>1.7996632401891421</v>
      </c>
      <c r="G12" s="5">
        <f>IF(B12&gt;8,3,IF(B12&lt;=4,1,2))</f>
        <v>3</v>
      </c>
      <c r="H12">
        <f t="shared" si="0"/>
        <v>1</v>
      </c>
    </row>
    <row r="13" spans="1:8">
      <c r="A13" s="5" t="s">
        <v>82</v>
      </c>
      <c r="B13" s="5">
        <v>6.9865000000000004</v>
      </c>
      <c r="C13">
        <v>17.899999999999999</v>
      </c>
      <c r="D13">
        <v>13064.682970812284</v>
      </c>
      <c r="E13">
        <v>27754.319590617586</v>
      </c>
      <c r="F13">
        <f>100*((E13/D13)^(1/35) - 1)</f>
        <v>2.1761365854843451</v>
      </c>
      <c r="G13" s="5">
        <f>IF(B13&gt;8,3,IF(B13&lt;=4,1,2))</f>
        <v>2</v>
      </c>
      <c r="H13">
        <f t="shared" si="0"/>
        <v>1</v>
      </c>
    </row>
    <row r="14" spans="1:8">
      <c r="A14" s="5" t="s">
        <v>93</v>
      </c>
      <c r="B14" s="5">
        <v>8.5747999999999998</v>
      </c>
      <c r="C14">
        <v>18.5</v>
      </c>
      <c r="D14">
        <v>12986.312410903742</v>
      </c>
      <c r="E14">
        <v>25437.651330942066</v>
      </c>
      <c r="F14">
        <f>100*((E14/D14)^(1/35) - 1)</f>
        <v>1.9395247820706896</v>
      </c>
      <c r="G14" s="5">
        <f>IF(B14&gt;8,3,IF(B14&lt;=4,1,2))</f>
        <v>3</v>
      </c>
      <c r="H14">
        <f t="shared" si="0"/>
        <v>1</v>
      </c>
    </row>
    <row r="15" spans="1:8">
      <c r="A15" s="5" t="s">
        <v>83</v>
      </c>
      <c r="B15" s="5">
        <v>7.5038999999999998</v>
      </c>
      <c r="C15">
        <v>18.7</v>
      </c>
      <c r="D15">
        <v>17435.886233819019</v>
      </c>
      <c r="E15">
        <v>51981.600379246418</v>
      </c>
      <c r="F15">
        <f>100*((E15/D15)^(1/35) - 1)</f>
        <v>3.170241294838605</v>
      </c>
      <c r="G15" s="5">
        <f>IF(B15&gt;8,3,IF(B15&lt;=4,1,2))</f>
        <v>2</v>
      </c>
      <c r="H15">
        <f t="shared" si="0"/>
        <v>1</v>
      </c>
    </row>
    <row r="16" spans="1:8">
      <c r="A16" s="5" t="s">
        <v>90</v>
      </c>
      <c r="B16" s="5">
        <v>8.3148</v>
      </c>
      <c r="C16">
        <v>19</v>
      </c>
      <c r="D16">
        <v>7276.4849169094923</v>
      </c>
      <c r="E16">
        <v>30309.46954783209</v>
      </c>
      <c r="F16">
        <f>100*((E16/D16)^(1/35) - 1)</f>
        <v>4.1608408691434562</v>
      </c>
      <c r="G16" s="5">
        <f>IF(B16&gt;8,3,IF(B16&lt;=4,1,2))</f>
        <v>3</v>
      </c>
      <c r="H16">
        <f t="shared" si="0"/>
        <v>1</v>
      </c>
    </row>
    <row r="17" spans="1:8">
      <c r="A17" s="5" t="s">
        <v>95</v>
      </c>
      <c r="B17" s="5">
        <v>10.6068</v>
      </c>
      <c r="C17">
        <v>20</v>
      </c>
      <c r="D17">
        <v>18228.813520472857</v>
      </c>
      <c r="E17">
        <v>37701.613440945657</v>
      </c>
      <c r="F17">
        <f>100*((E17/D17)^(1/35) - 1)</f>
        <v>2.0979886974213269</v>
      </c>
      <c r="G17" s="5">
        <f>IF(B17&gt;8,3,IF(B17&lt;=4,1,2))</f>
        <v>3</v>
      </c>
      <c r="H17">
        <f t="shared" si="0"/>
        <v>1</v>
      </c>
    </row>
    <row r="18" spans="1:8">
      <c r="A18" s="5" t="s">
        <v>81</v>
      </c>
      <c r="B18" s="5">
        <v>6.9844999999999997</v>
      </c>
      <c r="C18">
        <v>20.2</v>
      </c>
      <c r="D18">
        <v>11385.228446471303</v>
      </c>
      <c r="E18">
        <v>23976.356371523401</v>
      </c>
      <c r="F18">
        <f>100*((E18/D18)^(1/35) - 1)</f>
        <v>2.1506616249391541</v>
      </c>
      <c r="G18" s="5">
        <f>IF(B18&gt;8,3,IF(B18&lt;=4,1,2))</f>
        <v>2</v>
      </c>
      <c r="H18">
        <f t="shared" si="0"/>
        <v>1</v>
      </c>
    </row>
    <row r="19" spans="1:8">
      <c r="A19" s="5" t="s">
        <v>57</v>
      </c>
      <c r="B19" s="5">
        <v>3.3860000000000001</v>
      </c>
      <c r="C19">
        <v>20.9</v>
      </c>
      <c r="D19">
        <v>6841.7685178789261</v>
      </c>
      <c r="E19">
        <v>15712.094225240146</v>
      </c>
      <c r="F19">
        <f>100*((E19/D19)^(1/35) - 1)</f>
        <v>2.4038212400878223</v>
      </c>
      <c r="G19" s="5">
        <f>IF(B19&gt;8,3,IF(B19&lt;=4,1,2))</f>
        <v>1</v>
      </c>
      <c r="H19">
        <f t="shared" si="0"/>
        <v>1</v>
      </c>
    </row>
    <row r="20" spans="1:8">
      <c r="A20" s="5" t="s">
        <v>70</v>
      </c>
      <c r="B20" s="5">
        <v>5.2037000000000004</v>
      </c>
      <c r="C20">
        <v>22.4</v>
      </c>
      <c r="D20">
        <v>11858.576834514832</v>
      </c>
      <c r="E20">
        <v>23735.079584062241</v>
      </c>
      <c r="F20">
        <f>100*((E20/D20)^(1/35) - 1)</f>
        <v>2.0023628147523009</v>
      </c>
      <c r="G20" s="5">
        <f>IF(B20&gt;8,3,IF(B20&lt;=4,1,2))</f>
        <v>2</v>
      </c>
      <c r="H20">
        <f t="shared" si="0"/>
        <v>1</v>
      </c>
    </row>
    <row r="21" spans="1:8">
      <c r="A21" s="5" t="s">
        <v>77</v>
      </c>
      <c r="B21" s="5">
        <v>6.3410000000000002</v>
      </c>
      <c r="C21">
        <v>24.8</v>
      </c>
      <c r="D21">
        <v>11349.517617496502</v>
      </c>
      <c r="E21">
        <v>25130.173403078366</v>
      </c>
      <c r="F21">
        <f>100*((E21/D21)^(1/35) - 1)</f>
        <v>2.2971121570023456</v>
      </c>
      <c r="G21" s="5">
        <f>IF(B21&gt;8,3,IF(B21&lt;=4,1,2))</f>
        <v>2</v>
      </c>
      <c r="H21">
        <f t="shared" si="0"/>
        <v>1</v>
      </c>
    </row>
    <row r="22" spans="1:8">
      <c r="A22" s="5" t="s">
        <v>72</v>
      </c>
      <c r="B22" s="5">
        <v>5.3710000000000004</v>
      </c>
      <c r="C22">
        <v>25.2</v>
      </c>
      <c r="D22">
        <v>1827.1795542835132</v>
      </c>
      <c r="E22">
        <v>10192.120578347032</v>
      </c>
      <c r="F22">
        <f>100*((E22/D22)^(1/35) - 1)</f>
        <v>5.0335622610127695</v>
      </c>
      <c r="G22" s="5">
        <f>IF(B22&gt;8,3,IF(B22&lt;=4,1,2))</f>
        <v>2</v>
      </c>
      <c r="H22">
        <f t="shared" si="0"/>
        <v>1</v>
      </c>
    </row>
    <row r="23" spans="1:8">
      <c r="A23" s="5" t="s">
        <v>76</v>
      </c>
      <c r="B23" s="5">
        <v>6.0393999999999997</v>
      </c>
      <c r="C23">
        <v>28.2</v>
      </c>
      <c r="D23">
        <v>6749.0816647688116</v>
      </c>
      <c r="E23">
        <v>13811.33276872655</v>
      </c>
      <c r="F23">
        <f>100*((E23/D23)^(1/35) - 1)</f>
        <v>2.0670245551730471</v>
      </c>
      <c r="G23" s="5">
        <f>IF(B23&gt;8,3,IF(B23&lt;=4,1,2))</f>
        <v>2</v>
      </c>
      <c r="H23">
        <f t="shared" si="0"/>
        <v>1</v>
      </c>
    </row>
    <row r="24" spans="1:8">
      <c r="A24" s="5" t="s">
        <v>69</v>
      </c>
      <c r="B24" s="5">
        <v>5.1698000000000004</v>
      </c>
      <c r="C24">
        <v>29.2</v>
      </c>
      <c r="D24">
        <v>9456.1478754532418</v>
      </c>
      <c r="E24">
        <v>19568.326893418587</v>
      </c>
      <c r="F24">
        <f>100*((E24/D24)^(1/35) - 1)</f>
        <v>2.0995866828785736</v>
      </c>
      <c r="G24" s="5">
        <f>IF(B24&gt;8,3,IF(B24&lt;=4,1,2))</f>
        <v>2</v>
      </c>
      <c r="H24">
        <f t="shared" si="0"/>
        <v>1</v>
      </c>
    </row>
    <row r="25" spans="1:8">
      <c r="A25" s="5" t="s">
        <v>68</v>
      </c>
      <c r="B25" s="5">
        <v>5.1223000000000001</v>
      </c>
      <c r="C25">
        <v>33</v>
      </c>
      <c r="D25">
        <v>1775.059498756832</v>
      </c>
      <c r="E25">
        <v>3488.8531488242152</v>
      </c>
      <c r="F25">
        <f>100*((E25/D25)^(1/35) - 1)</f>
        <v>1.9494414397137172</v>
      </c>
      <c r="G25" s="5">
        <f>IF(B25&gt;8,3,IF(B25&lt;=4,1,2))</f>
        <v>2</v>
      </c>
      <c r="H25">
        <f t="shared" si="0"/>
        <v>1</v>
      </c>
    </row>
    <row r="26" spans="1:8">
      <c r="A26" s="5" t="s">
        <v>86</v>
      </c>
      <c r="B26" s="5">
        <v>7.8818999999999999</v>
      </c>
      <c r="C26">
        <v>36</v>
      </c>
      <c r="D26">
        <v>2342.2316429113616</v>
      </c>
      <c r="E26">
        <v>5853.791065743183</v>
      </c>
      <c r="F26">
        <f>100*((E26/D26)^(1/35) - 1)</f>
        <v>2.6516477411840045</v>
      </c>
      <c r="G26" s="5">
        <f>IF(B26&gt;8,3,IF(B26&lt;=4,1,2))</f>
        <v>2</v>
      </c>
      <c r="H26">
        <f t="shared" si="0"/>
        <v>2</v>
      </c>
    </row>
    <row r="27" spans="1:8">
      <c r="A27" s="5" t="s">
        <v>50</v>
      </c>
      <c r="B27" s="5">
        <v>2.9935</v>
      </c>
      <c r="C27">
        <v>41</v>
      </c>
      <c r="D27">
        <v>1145.2556421198035</v>
      </c>
      <c r="E27">
        <v>4612.0989777406721</v>
      </c>
      <c r="F27">
        <f>100*((E27/D27)^(1/35) - 1)</f>
        <v>4.0604273520680634</v>
      </c>
      <c r="G27" s="5">
        <f>IF(B27&gt;8,3,IF(B27&lt;=4,1,2))</f>
        <v>1</v>
      </c>
      <c r="H27">
        <f t="shared" si="0"/>
        <v>2</v>
      </c>
    </row>
    <row r="28" spans="1:8">
      <c r="A28" s="5" t="s">
        <v>71</v>
      </c>
      <c r="B28" s="5">
        <v>5.2363999999999997</v>
      </c>
      <c r="C28">
        <v>46.1</v>
      </c>
      <c r="D28">
        <v>4495.9377387270624</v>
      </c>
      <c r="E28">
        <v>6967.4712751925063</v>
      </c>
      <c r="F28">
        <f>100*((E28/D28)^(1/35) - 1)</f>
        <v>1.2595176388809248</v>
      </c>
      <c r="G28" s="5">
        <f>IF(B28&gt;8,3,IF(B28&lt;=4,1,2))</f>
        <v>2</v>
      </c>
      <c r="H28">
        <f t="shared" si="0"/>
        <v>2</v>
      </c>
    </row>
    <row r="29" spans="1:8">
      <c r="A29" s="5" t="s">
        <v>73</v>
      </c>
      <c r="B29" s="5">
        <v>5.6943999999999999</v>
      </c>
      <c r="C29">
        <v>46.4</v>
      </c>
      <c r="D29">
        <v>4614.4559206705171</v>
      </c>
      <c r="E29">
        <v>9085.3280919994431</v>
      </c>
      <c r="F29">
        <f>100*((E29/D29)^(1/35) - 1)</f>
        <v>1.9544741341067429</v>
      </c>
      <c r="G29" s="5">
        <f>IF(B29&gt;8,3,IF(B29&lt;=4,1,2))</f>
        <v>2</v>
      </c>
      <c r="H29">
        <f t="shared" si="0"/>
        <v>2</v>
      </c>
    </row>
    <row r="30" spans="1:8">
      <c r="A30" s="5" t="s">
        <v>65</v>
      </c>
      <c r="B30" s="5">
        <v>4.7221000000000002</v>
      </c>
      <c r="C30">
        <v>47.1</v>
      </c>
      <c r="D30">
        <v>2739.7965312964106</v>
      </c>
      <c r="E30">
        <v>4440.3108587643183</v>
      </c>
      <c r="F30">
        <f>100*((E30/D30)^(1/35) - 1)</f>
        <v>1.3891045682122849</v>
      </c>
      <c r="G30" s="5">
        <f>IF(B30&gt;8,3,IF(B30&lt;=4,1,2))</f>
        <v>2</v>
      </c>
      <c r="H30">
        <f t="shared" si="0"/>
        <v>2</v>
      </c>
    </row>
    <row r="31" spans="1:8">
      <c r="A31" s="5" t="s">
        <v>63</v>
      </c>
      <c r="B31" s="5">
        <v>4.4085000000000001</v>
      </c>
      <c r="C31">
        <v>47.6</v>
      </c>
      <c r="D31">
        <v>3355.4275870275137</v>
      </c>
      <c r="E31">
        <v>3742.1675362530614</v>
      </c>
      <c r="F31">
        <f>100*((E31/D31)^(1/35) - 1)</f>
        <v>0.31215988940442863</v>
      </c>
      <c r="G31" s="5">
        <f>IF(B31&gt;8,3,IF(B31&lt;=4,1,2))</f>
        <v>2</v>
      </c>
      <c r="H31">
        <f t="shared" si="0"/>
        <v>2</v>
      </c>
    </row>
    <row r="32" spans="1:8">
      <c r="A32" s="5" t="s">
        <v>49</v>
      </c>
      <c r="B32" s="5">
        <v>2.8915000000000002</v>
      </c>
      <c r="C32">
        <v>48.5</v>
      </c>
      <c r="D32">
        <v>6278.9581252385478</v>
      </c>
      <c r="E32">
        <v>5000.0762019693175</v>
      </c>
      <c r="F32">
        <f>100*((E32/D32)^(1/35) - 1)</f>
        <v>-0.64860430925041124</v>
      </c>
      <c r="G32" s="5">
        <f>IF(B32&gt;8,3,IF(B32&lt;=4,1,2))</f>
        <v>1</v>
      </c>
      <c r="H32">
        <f t="shared" si="0"/>
        <v>2</v>
      </c>
    </row>
    <row r="33" spans="1:8">
      <c r="A33" s="5" t="s">
        <v>58</v>
      </c>
      <c r="B33" s="5">
        <v>3.4003000000000001</v>
      </c>
      <c r="C33">
        <v>54.9</v>
      </c>
      <c r="D33">
        <v>4419.4157263824727</v>
      </c>
      <c r="E33">
        <v>11546.988037297158</v>
      </c>
      <c r="F33">
        <f>100*((E33/D33)^(1/35) - 1)</f>
        <v>2.7820447052722796</v>
      </c>
      <c r="G33" s="5">
        <f>IF(B33&gt;8,3,IF(B33&lt;=4,1,2))</f>
        <v>1</v>
      </c>
      <c r="H33">
        <f t="shared" si="0"/>
        <v>2</v>
      </c>
    </row>
    <row r="34" spans="1:8">
      <c r="A34" s="5" t="s">
        <v>36</v>
      </c>
      <c r="B34" s="5">
        <v>1.8742000000000001</v>
      </c>
      <c r="C34">
        <v>55.5</v>
      </c>
      <c r="D34">
        <v>14234.872569200939</v>
      </c>
      <c r="E34">
        <v>14719.481252186606</v>
      </c>
      <c r="F34">
        <f>100*((E34/D34)^(1/35) - 1)</f>
        <v>9.5694623558584269E-2</v>
      </c>
      <c r="G34" s="5">
        <f>IF(B34&gt;8,3,IF(B34&lt;=4,1,2))</f>
        <v>1</v>
      </c>
      <c r="H34">
        <f t="shared" si="0"/>
        <v>2</v>
      </c>
    </row>
    <row r="35" spans="1:8">
      <c r="A35" s="5" t="s">
        <v>74</v>
      </c>
      <c r="B35" s="5">
        <v>5.7987000000000002</v>
      </c>
      <c r="C35">
        <v>55.7</v>
      </c>
      <c r="D35">
        <v>343.15091253708073</v>
      </c>
      <c r="E35">
        <v>1008.6765217822075</v>
      </c>
      <c r="F35">
        <f>100*((E35/D35)^(1/35) - 1)</f>
        <v>3.1285829019641387</v>
      </c>
      <c r="G35" s="5">
        <f>IF(B35&gt;8,3,IF(B35&lt;=4,1,2))</f>
        <v>2</v>
      </c>
      <c r="H35">
        <f t="shared" si="0"/>
        <v>2</v>
      </c>
    </row>
    <row r="36" spans="1:8">
      <c r="A36" s="5" t="s">
        <v>60</v>
      </c>
      <c r="B36" s="5">
        <v>3.7437999999999998</v>
      </c>
      <c r="C36">
        <v>57.1</v>
      </c>
      <c r="D36">
        <v>775.53322887921058</v>
      </c>
      <c r="E36">
        <v>1359.18306255025</v>
      </c>
      <c r="F36">
        <f>100*((E36/D36)^(1/35) - 1)</f>
        <v>1.6160281080826566</v>
      </c>
      <c r="G36" s="5">
        <f>IF(B36&gt;8,3,IF(B36&lt;=4,1,2))</f>
        <v>1</v>
      </c>
      <c r="H36">
        <f t="shared" si="0"/>
        <v>2</v>
      </c>
    </row>
    <row r="37" spans="1:8">
      <c r="A37" s="5" t="s">
        <v>89</v>
      </c>
      <c r="B37" s="5">
        <v>8.2441999999999993</v>
      </c>
      <c r="C37">
        <v>58.2</v>
      </c>
      <c r="D37">
        <v>6605.9044971321819</v>
      </c>
      <c r="E37">
        <v>1110.1053310157492</v>
      </c>
      <c r="F37">
        <f>100*((E37/D37)^(1/35) - 1)</f>
        <v>-4.9680845817448249</v>
      </c>
      <c r="G37" s="5">
        <f>IF(B37&gt;8,3,IF(B37&lt;=4,1,2))</f>
        <v>3</v>
      </c>
      <c r="H37">
        <f t="shared" si="0"/>
        <v>2</v>
      </c>
    </row>
    <row r="38" spans="1:8">
      <c r="A38" s="5" t="s">
        <v>66</v>
      </c>
      <c r="B38" s="5">
        <v>4.8292999999999999</v>
      </c>
      <c r="C38">
        <v>58.4</v>
      </c>
      <c r="D38">
        <v>732.1908559814442</v>
      </c>
      <c r="E38">
        <v>1105.5524776161228</v>
      </c>
      <c r="F38">
        <f>100*((E38/D38)^(1/35) - 1)</f>
        <v>1.1842697586180062</v>
      </c>
      <c r="G38" s="5">
        <f>IF(B38&gt;8,3,IF(B38&lt;=4,1,2))</f>
        <v>2</v>
      </c>
      <c r="H38">
        <f t="shared" si="0"/>
        <v>2</v>
      </c>
    </row>
    <row r="39" spans="1:8">
      <c r="A39" s="5" t="s">
        <v>64</v>
      </c>
      <c r="B39" s="5">
        <v>4.4295</v>
      </c>
      <c r="C39">
        <v>58.8</v>
      </c>
      <c r="D39">
        <v>769.12608396719747</v>
      </c>
      <c r="E39">
        <v>966.48710607910823</v>
      </c>
      <c r="F39">
        <f>100*((E39/D39)^(1/35) - 1)</f>
        <v>0.65474282569657483</v>
      </c>
      <c r="G39" s="5">
        <f>IF(B39&gt;8,3,IF(B39&lt;=4,1,2))</f>
        <v>2</v>
      </c>
      <c r="H39">
        <f t="shared" si="0"/>
        <v>2</v>
      </c>
    </row>
    <row r="40" spans="1:8">
      <c r="A40" s="5" t="s">
        <v>59</v>
      </c>
      <c r="B40" s="5">
        <v>3.6206999999999998</v>
      </c>
      <c r="C40">
        <v>59.5</v>
      </c>
      <c r="D40">
        <v>2369.3015796452819</v>
      </c>
      <c r="E40">
        <v>4501.2195632210878</v>
      </c>
      <c r="F40">
        <f>100*((E40/D40)^(1/35) - 1)</f>
        <v>1.8504937425217749</v>
      </c>
      <c r="G40" s="5">
        <f>IF(B40&gt;8,3,IF(B40&lt;=4,1,2))</f>
        <v>1</v>
      </c>
      <c r="H40">
        <f t="shared" si="0"/>
        <v>2</v>
      </c>
    </row>
    <row r="41" spans="1:8">
      <c r="A41" s="5" t="s">
        <v>56</v>
      </c>
      <c r="B41" s="5">
        <v>3.3715999999999999</v>
      </c>
      <c r="C41">
        <v>67.099999999999994</v>
      </c>
      <c r="D41">
        <v>1488.5524542176429</v>
      </c>
      <c r="E41">
        <v>2785.6223774962473</v>
      </c>
      <c r="F41">
        <f>100*((E41/D41)^(1/35) - 1)</f>
        <v>1.8066028116994426</v>
      </c>
      <c r="G41" s="5">
        <f>IF(B41&gt;8,3,IF(B41&lt;=4,1,2))</f>
        <v>1</v>
      </c>
      <c r="H41">
        <f t="shared" si="0"/>
        <v>2</v>
      </c>
    </row>
    <row r="42" spans="1:8">
      <c r="A42" s="5" t="s">
        <v>52</v>
      </c>
      <c r="B42" s="5">
        <v>3.0447000000000002</v>
      </c>
      <c r="C42">
        <v>71</v>
      </c>
      <c r="D42">
        <v>516.44589305463853</v>
      </c>
      <c r="E42">
        <v>2386.5813207989781</v>
      </c>
      <c r="F42">
        <f>100*((E42/D42)^(1/35) - 1)</f>
        <v>4.4703133653966942</v>
      </c>
      <c r="G42" s="5">
        <f>IF(B42&gt;8,3,IF(B42&lt;=4,1,2))</f>
        <v>1</v>
      </c>
      <c r="H42">
        <f t="shared" si="0"/>
        <v>2</v>
      </c>
    </row>
    <row r="43" spans="1:8">
      <c r="A43" s="5" t="s">
        <v>79</v>
      </c>
      <c r="B43" s="5">
        <v>6.6616</v>
      </c>
      <c r="C43">
        <v>72.599999999999994</v>
      </c>
      <c r="D43">
        <v>1193.1723513651721</v>
      </c>
      <c r="E43">
        <v>3706.4891129588918</v>
      </c>
      <c r="F43">
        <f>100*((E43/D43)^(1/35) - 1)</f>
        <v>3.2914938651727121</v>
      </c>
      <c r="G43" s="5">
        <f>IF(B43&gt;8,3,IF(B43&lt;=4,1,2))</f>
        <v>2</v>
      </c>
      <c r="H43">
        <f t="shared" si="0"/>
        <v>2</v>
      </c>
    </row>
    <row r="44" spans="1:8">
      <c r="A44" s="5" t="s">
        <v>75</v>
      </c>
      <c r="B44" s="5">
        <v>5.8007</v>
      </c>
      <c r="C44">
        <v>76.099999999999994</v>
      </c>
      <c r="D44">
        <v>2202.0955026006168</v>
      </c>
      <c r="E44">
        <v>5670.5180127580297</v>
      </c>
      <c r="F44">
        <f>100*((E44/D44)^(1/35) - 1)</f>
        <v>2.7393371789918408</v>
      </c>
      <c r="G44" s="5">
        <f>IF(B44&gt;8,3,IF(B44&lt;=4,1,2))</f>
        <v>2</v>
      </c>
      <c r="H44">
        <f t="shared" si="0"/>
        <v>2</v>
      </c>
    </row>
    <row r="45" spans="1:8">
      <c r="A45" s="5" t="s">
        <v>46</v>
      </c>
      <c r="B45" s="5">
        <v>2.544</v>
      </c>
      <c r="C45">
        <v>76.400000000000006</v>
      </c>
      <c r="D45">
        <v>521.79087385478897</v>
      </c>
      <c r="E45">
        <v>355.22707353187621</v>
      </c>
      <c r="F45">
        <f>100*((E45/D45)^(1/35) - 1)</f>
        <v>-1.0925864508060434</v>
      </c>
      <c r="G45" s="5">
        <f>IF(B45&gt;8,3,IF(B45&lt;=4,1,2))</f>
        <v>1</v>
      </c>
      <c r="H45">
        <f t="shared" si="0"/>
        <v>2</v>
      </c>
    </row>
    <row r="46" spans="1:8">
      <c r="A46" s="5" t="s">
        <v>53</v>
      </c>
      <c r="B46" s="5">
        <v>3.0926</v>
      </c>
      <c r="C46">
        <v>78.599999999999994</v>
      </c>
      <c r="D46">
        <v>3576.4455543440695</v>
      </c>
      <c r="E46">
        <v>6179.3472731055726</v>
      </c>
      <c r="F46">
        <f>100*((E46/D46)^(1/35) - 1)</f>
        <v>1.5746785747495773</v>
      </c>
      <c r="G46" s="5">
        <f>IF(B46&gt;8,3,IF(B46&lt;=4,1,2))</f>
        <v>1</v>
      </c>
      <c r="H46">
        <f t="shared" si="0"/>
        <v>2</v>
      </c>
    </row>
    <row r="47" spans="1:8">
      <c r="A47" s="5" t="s">
        <v>45</v>
      </c>
      <c r="B47" s="5">
        <v>2.4826000000000001</v>
      </c>
      <c r="C47">
        <v>82.8</v>
      </c>
      <c r="D47">
        <v>122.29070428673408</v>
      </c>
      <c r="E47">
        <v>1464.1142086181708</v>
      </c>
      <c r="F47">
        <f>100*((E47/D47)^(1/35) - 1)</f>
        <v>7.3507754645675938</v>
      </c>
      <c r="G47" s="5">
        <f>IF(B47&gt;8,3,IF(B47&lt;=4,1,2))</f>
        <v>1</v>
      </c>
      <c r="H47">
        <f t="shared" si="0"/>
        <v>2</v>
      </c>
    </row>
    <row r="48" spans="1:8">
      <c r="A48" s="5" t="s">
        <v>35</v>
      </c>
      <c r="B48" s="5">
        <v>1.5138</v>
      </c>
      <c r="C48">
        <v>86.5</v>
      </c>
      <c r="D48">
        <v>577.4059035259005</v>
      </c>
      <c r="E48">
        <v>1242.4156116107508</v>
      </c>
      <c r="F48">
        <f>100*((E48/D48)^(1/35) - 1)</f>
        <v>2.213477078607351</v>
      </c>
      <c r="G48" s="5">
        <f>IF(B48&gt;8,3,IF(B48&lt;=4,1,2))</f>
        <v>1</v>
      </c>
      <c r="H48">
        <f t="shared" si="0"/>
        <v>2</v>
      </c>
    </row>
    <row r="49" spans="1:8">
      <c r="A49" s="5" t="s">
        <v>51</v>
      </c>
      <c r="B49" s="5">
        <v>3.0434999999999999</v>
      </c>
      <c r="C49">
        <v>87.9</v>
      </c>
      <c r="D49">
        <v>1151.4985215341756</v>
      </c>
      <c r="E49">
        <v>2993.3433481035227</v>
      </c>
      <c r="F49">
        <f>100*((E49/D49)^(1/35) - 1)</f>
        <v>2.7670973325594206</v>
      </c>
      <c r="G49" s="5">
        <f>IF(B49&gt;8,3,IF(B49&lt;=4,1,2))</f>
        <v>1</v>
      </c>
      <c r="H49">
        <f t="shared" si="0"/>
        <v>2</v>
      </c>
    </row>
    <row r="50" spans="1:8">
      <c r="A50" s="5" t="s">
        <v>26</v>
      </c>
      <c r="B50" s="5">
        <v>1.1465000000000001</v>
      </c>
      <c r="C50">
        <v>88</v>
      </c>
      <c r="D50">
        <v>704.99209126136816</v>
      </c>
      <c r="E50">
        <v>1150.771851722096</v>
      </c>
      <c r="F50">
        <f>100*((E50/D50)^(1/35) - 1)</f>
        <v>1.4098504919165311</v>
      </c>
      <c r="G50" s="5">
        <f>IF(B50&gt;8,3,IF(B50&lt;=4,1,2))</f>
        <v>1</v>
      </c>
      <c r="H50">
        <f t="shared" si="0"/>
        <v>2</v>
      </c>
    </row>
    <row r="51" spans="1:8">
      <c r="A51" s="5" t="s">
        <v>32</v>
      </c>
      <c r="B51" s="5">
        <v>1.3411</v>
      </c>
      <c r="C51">
        <v>92.3</v>
      </c>
      <c r="D51">
        <v>430.79362947824598</v>
      </c>
      <c r="E51">
        <v>3953.5347226030672</v>
      </c>
      <c r="F51">
        <f>100*((E51/D51)^(1/35) - 1)</f>
        <v>6.5384022899779959</v>
      </c>
      <c r="G51" s="5">
        <f>IF(B51&gt;8,3,IF(B51&lt;=4,1,2))</f>
        <v>1</v>
      </c>
      <c r="H51">
        <f t="shared" si="0"/>
        <v>2</v>
      </c>
    </row>
    <row r="52" spans="1:8">
      <c r="A52" s="5" t="s">
        <v>34</v>
      </c>
      <c r="B52" s="5">
        <v>1.4469000000000001</v>
      </c>
      <c r="C52">
        <v>93.4</v>
      </c>
      <c r="D52">
        <v>291.27078778834982</v>
      </c>
      <c r="E52">
        <v>423.63982897292084</v>
      </c>
      <c r="F52">
        <f>100*((E52/D52)^(1/35) - 1)</f>
        <v>1.0761211407953608</v>
      </c>
      <c r="G52" s="5">
        <f>IF(B52&gt;8,3,IF(B52&lt;=4,1,2))</f>
        <v>1</v>
      </c>
      <c r="H52">
        <f t="shared" si="0"/>
        <v>2</v>
      </c>
    </row>
    <row r="53" spans="1:8">
      <c r="A53" s="5" t="s">
        <v>61</v>
      </c>
      <c r="B53" s="5">
        <v>3.8445999999999998</v>
      </c>
      <c r="C53">
        <v>94.2</v>
      </c>
      <c r="D53">
        <v>928.43231387746221</v>
      </c>
      <c r="E53">
        <v>1589.0947285702937</v>
      </c>
      <c r="F53">
        <f>100*((E53/D53)^(1/35) - 1)</f>
        <v>1.5473415395033552</v>
      </c>
      <c r="G53" s="5">
        <f>IF(B53&gt;8,3,IF(B53&lt;=4,1,2))</f>
        <v>1</v>
      </c>
      <c r="H53">
        <f t="shared" si="0"/>
        <v>2</v>
      </c>
    </row>
    <row r="54" spans="1:8">
      <c r="A54" s="5" t="s">
        <v>44</v>
      </c>
      <c r="B54" s="5">
        <v>2.4809999999999999</v>
      </c>
      <c r="C54">
        <v>95.2</v>
      </c>
      <c r="D54">
        <v>1990.7229658016786</v>
      </c>
      <c r="E54">
        <v>3974.8197220654347</v>
      </c>
      <c r="F54">
        <f>100*((E54/D54)^(1/35) - 1)</f>
        <v>1.9953068449648281</v>
      </c>
      <c r="G54" s="5">
        <f>IF(B54&gt;8,3,IF(B54&lt;=4,1,2))</f>
        <v>1</v>
      </c>
      <c r="H54">
        <f t="shared" si="0"/>
        <v>2</v>
      </c>
    </row>
    <row r="55" spans="1:8">
      <c r="A55" s="5" t="s">
        <v>13</v>
      </c>
      <c r="B55" s="5">
        <v>0.58989999999999998</v>
      </c>
      <c r="C55">
        <v>102.8</v>
      </c>
      <c r="D55">
        <v>259.46020960591716</v>
      </c>
      <c r="E55">
        <v>428.037976100148</v>
      </c>
      <c r="F55">
        <f>100*((E55/D55)^(1/35) - 1)</f>
        <v>1.4405880648199476</v>
      </c>
      <c r="G55" s="5">
        <f>IF(B55&gt;8,3,IF(B55&lt;=4,1,2))</f>
        <v>1</v>
      </c>
      <c r="H55">
        <f t="shared" si="0"/>
        <v>3</v>
      </c>
    </row>
    <row r="56" spans="1:8">
      <c r="A56" s="5" t="s">
        <v>43</v>
      </c>
      <c r="B56" s="5">
        <v>2.2641</v>
      </c>
      <c r="C56">
        <v>103</v>
      </c>
      <c r="D56">
        <v>235.90144091149381</v>
      </c>
      <c r="E56">
        <v>948.36624084924517</v>
      </c>
      <c r="F56">
        <f>100*((E56/D56)^(1/35) - 1)</f>
        <v>4.0552883219789893</v>
      </c>
      <c r="G56" s="5">
        <f>IF(B56&gt;8,3,IF(B56&lt;=4,1,2))</f>
        <v>1</v>
      </c>
      <c r="H56">
        <f t="shared" si="0"/>
        <v>3</v>
      </c>
    </row>
    <row r="57" spans="1:8">
      <c r="A57" s="5" t="s">
        <v>21</v>
      </c>
      <c r="B57" s="5">
        <v>0.83320000000000005</v>
      </c>
      <c r="C57">
        <v>107.2</v>
      </c>
      <c r="D57">
        <v>636.20861305549079</v>
      </c>
      <c r="E57">
        <v>623.97784021643224</v>
      </c>
      <c r="F57">
        <f>100*((E57/D57)^(1/35) - 1)</f>
        <v>-5.5446514852675044E-2</v>
      </c>
      <c r="G57" s="5">
        <f>IF(B57&gt;8,3,IF(B57&lt;=4,1,2))</f>
        <v>1</v>
      </c>
      <c r="H57">
        <f t="shared" si="0"/>
        <v>3</v>
      </c>
    </row>
    <row r="58" spans="1:8">
      <c r="A58" s="5" t="s">
        <v>48</v>
      </c>
      <c r="B58" s="5">
        <v>2.8376000000000001</v>
      </c>
      <c r="C58">
        <v>107.4</v>
      </c>
      <c r="D58">
        <v>576.27805605739798</v>
      </c>
      <c r="E58">
        <v>348.30810704239906</v>
      </c>
      <c r="F58">
        <f>100*((E58/D58)^(1/35) - 1)</f>
        <v>-1.4282813928945814</v>
      </c>
      <c r="G58" s="5">
        <f>IF(B58&gt;8,3,IF(B58&lt;=4,1,2))</f>
        <v>1</v>
      </c>
      <c r="H58">
        <f t="shared" si="0"/>
        <v>3</v>
      </c>
    </row>
    <row r="59" spans="1:8">
      <c r="A59" s="5" t="s">
        <v>40</v>
      </c>
      <c r="B59" s="5">
        <v>2.141</v>
      </c>
      <c r="C59">
        <v>110.1</v>
      </c>
      <c r="D59">
        <v>291.74492590732586</v>
      </c>
      <c r="E59">
        <v>290.39608026485394</v>
      </c>
      <c r="F59">
        <f>100*((E59/D59)^(1/35) - 1)</f>
        <v>-1.3239391933395073E-2</v>
      </c>
      <c r="G59" s="5">
        <f>IF(B59&gt;8,3,IF(B59&lt;=4,1,2))</f>
        <v>1</v>
      </c>
      <c r="H59">
        <f t="shared" si="0"/>
        <v>3</v>
      </c>
    </row>
    <row r="60" spans="1:8">
      <c r="A60" s="5" t="s">
        <v>47</v>
      </c>
      <c r="B60" s="5">
        <v>2.6907999999999999</v>
      </c>
      <c r="C60">
        <v>110.7</v>
      </c>
      <c r="D60">
        <v>1301.2883435468536</v>
      </c>
      <c r="E60">
        <v>842.78109700301445</v>
      </c>
      <c r="F60">
        <f>100*((E60/D60)^(1/35) - 1)</f>
        <v>-1.2334804409264932</v>
      </c>
      <c r="G60" s="5">
        <f>IF(B60&gt;8,3,IF(B60&lt;=4,1,2))</f>
        <v>1</v>
      </c>
      <c r="H60">
        <f t="shared" si="0"/>
        <v>3</v>
      </c>
    </row>
    <row r="61" spans="1:8">
      <c r="A61" s="5" t="s">
        <v>62</v>
      </c>
      <c r="B61" s="5">
        <v>3.9024999999999999</v>
      </c>
      <c r="C61">
        <v>112.1</v>
      </c>
      <c r="D61">
        <v>2074.403000106191</v>
      </c>
      <c r="E61">
        <v>2350.6565704012569</v>
      </c>
      <c r="F61">
        <f>100*((E61/D61)^(1/35) - 1)</f>
        <v>0.35784238769749344</v>
      </c>
      <c r="G61" s="5">
        <f>IF(B61&gt;8,3,IF(B61&lt;=4,1,2))</f>
        <v>1</v>
      </c>
      <c r="H61">
        <f t="shared" si="0"/>
        <v>3</v>
      </c>
    </row>
    <row r="62" spans="1:8">
      <c r="A62" s="5" t="s">
        <v>42</v>
      </c>
      <c r="B62" s="5">
        <v>2.2321</v>
      </c>
      <c r="C62">
        <v>112.2</v>
      </c>
      <c r="D62">
        <v>1858.8011274679172</v>
      </c>
      <c r="E62">
        <v>2423.6708332936414</v>
      </c>
      <c r="F62">
        <f>100*((E62/D62)^(1/35) - 1)</f>
        <v>0.76102846827972304</v>
      </c>
      <c r="G62" s="5">
        <f>IF(B62&gt;8,3,IF(B62&lt;=4,1,2))</f>
        <v>1</v>
      </c>
      <c r="H62">
        <f t="shared" si="0"/>
        <v>3</v>
      </c>
    </row>
    <row r="63" spans="1:8">
      <c r="A63" s="5" t="s">
        <v>33</v>
      </c>
      <c r="B63" s="5">
        <v>1.4359</v>
      </c>
      <c r="C63">
        <v>113.1</v>
      </c>
      <c r="D63">
        <v>1257.4859260770309</v>
      </c>
      <c r="E63">
        <v>1761.8272637962293</v>
      </c>
      <c r="F63">
        <f>100*((E63/D63)^(1/35) - 1)</f>
        <v>0.96819138851444997</v>
      </c>
      <c r="G63" s="5">
        <f>IF(B63&gt;8,3,IF(B63&lt;=4,1,2))</f>
        <v>1</v>
      </c>
      <c r="H63">
        <f t="shared" si="0"/>
        <v>3</v>
      </c>
    </row>
    <row r="64" spans="1:8">
      <c r="A64" s="5" t="s">
        <v>38</v>
      </c>
      <c r="B64" s="5">
        <v>1.9424999999999999</v>
      </c>
      <c r="C64">
        <v>113.6</v>
      </c>
      <c r="D64">
        <v>543.5540824233816</v>
      </c>
      <c r="E64">
        <v>522.33632775410388</v>
      </c>
      <c r="F64">
        <f>100*((E64/D64)^(1/35) - 1)</f>
        <v>-0.11369966386759467</v>
      </c>
      <c r="G64" s="5">
        <f>IF(B64&gt;8,3,IF(B64&lt;=4,1,2))</f>
        <v>1</v>
      </c>
      <c r="H64">
        <f t="shared" si="0"/>
        <v>3</v>
      </c>
    </row>
    <row r="65" spans="1:8">
      <c r="A65" s="5" t="s">
        <v>37</v>
      </c>
      <c r="B65" s="5">
        <v>1.9248000000000001</v>
      </c>
      <c r="C65">
        <v>117.7</v>
      </c>
      <c r="D65">
        <v>888.94797834504345</v>
      </c>
      <c r="E65">
        <v>1294.0943952273774</v>
      </c>
      <c r="F65">
        <f>100*((E65/D65)^(1/35) - 1)</f>
        <v>1.0787129000291218</v>
      </c>
      <c r="G65" s="5">
        <f>IF(B65&gt;8,3,IF(B65&lt;=4,1,2))</f>
        <v>1</v>
      </c>
      <c r="H65">
        <f t="shared" si="0"/>
        <v>3</v>
      </c>
    </row>
    <row r="66" spans="1:8">
      <c r="A66" s="5" t="s">
        <v>9</v>
      </c>
      <c r="B66" s="5">
        <v>0.26829999999999998</v>
      </c>
      <c r="C66">
        <v>118.1</v>
      </c>
      <c r="D66">
        <v>786.25788849734977</v>
      </c>
      <c r="E66">
        <v>1525.7796106281153</v>
      </c>
      <c r="F66">
        <f>100*((E66/D66)^(1/35) - 1)</f>
        <v>1.9122710681953148</v>
      </c>
      <c r="G66" s="5">
        <f>IF(B66&gt;8,3,IF(B66&lt;=4,1,2))</f>
        <v>1</v>
      </c>
      <c r="H66">
        <f t="shared" si="0"/>
        <v>3</v>
      </c>
    </row>
    <row r="67" spans="1:8">
      <c r="A67" s="5" t="s">
        <v>41</v>
      </c>
      <c r="B67" s="5">
        <v>2.1717</v>
      </c>
      <c r="C67">
        <v>121.7</v>
      </c>
      <c r="D67">
        <v>576.89185336265746</v>
      </c>
      <c r="E67">
        <v>1483.089785308237</v>
      </c>
      <c r="F67">
        <f>100*((E67/D67)^(1/35) - 1)</f>
        <v>2.7345144081008188</v>
      </c>
      <c r="G67" s="5">
        <f>IF(B67&gt;8,3,IF(B67&lt;=4,1,2))</f>
        <v>1</v>
      </c>
      <c r="H67">
        <f t="shared" ref="H67:H91" si="1">IF(C67&lt;35,1,IF(C67&gt;=100,3,2))</f>
        <v>3</v>
      </c>
    </row>
    <row r="68" spans="1:8">
      <c r="A68" s="5" t="s">
        <v>12</v>
      </c>
      <c r="B68" s="5">
        <v>0.48430000000000001</v>
      </c>
      <c r="C68">
        <v>123.1</v>
      </c>
      <c r="D68">
        <v>298.05359116019235</v>
      </c>
      <c r="E68">
        <v>246.82496729693474</v>
      </c>
      <c r="F68">
        <f>100*((E68/D68)^(1/35) - 1)</f>
        <v>-0.53739045048423195</v>
      </c>
      <c r="G68" s="5">
        <f>IF(B68&gt;8,3,IF(B68&lt;=4,1,2))</f>
        <v>1</v>
      </c>
      <c r="H68">
        <f t="shared" si="1"/>
        <v>3</v>
      </c>
    </row>
    <row r="69" spans="1:8">
      <c r="A69" s="5" t="s">
        <v>18</v>
      </c>
      <c r="B69" s="5">
        <v>0.68799999999999994</v>
      </c>
      <c r="C69">
        <v>125.6</v>
      </c>
      <c r="D69">
        <v>214.50672915716737</v>
      </c>
      <c r="E69">
        <v>278.76919009819466</v>
      </c>
      <c r="F69">
        <f>100*((E69/D69)^(1/35) - 1)</f>
        <v>0.75150416616485138</v>
      </c>
      <c r="G69" s="5">
        <f>IF(B69&gt;8,3,IF(B69&lt;=4,1,2))</f>
        <v>1</v>
      </c>
      <c r="H69">
        <f t="shared" si="1"/>
        <v>3</v>
      </c>
    </row>
    <row r="70" spans="1:8">
      <c r="A70" s="5" t="s">
        <v>20</v>
      </c>
      <c r="B70" s="5">
        <v>0.76739999999999997</v>
      </c>
      <c r="C70">
        <v>125.7</v>
      </c>
      <c r="D70">
        <v>1436.1298794622292</v>
      </c>
      <c r="E70">
        <v>2117.3694228447462</v>
      </c>
      <c r="F70">
        <f>100*((E70/D70)^(1/35) - 1)</f>
        <v>1.1153818502286361</v>
      </c>
      <c r="G70" s="5">
        <f>IF(B70&gt;8,3,IF(B70&lt;=4,1,2))</f>
        <v>1</v>
      </c>
      <c r="H70">
        <f t="shared" si="1"/>
        <v>3</v>
      </c>
    </row>
    <row r="71" spans="1:8">
      <c r="A71" s="5" t="s">
        <v>29</v>
      </c>
      <c r="B71" s="5">
        <v>1.2283999999999999</v>
      </c>
      <c r="C71">
        <v>126.2</v>
      </c>
      <c r="D71">
        <v>214.0216687176657</v>
      </c>
      <c r="E71">
        <v>588.80831164256699</v>
      </c>
      <c r="F71">
        <f>100*((E71/D71)^(1/35) - 1)</f>
        <v>2.9337050576371704</v>
      </c>
      <c r="G71" s="5">
        <f>IF(B71&gt;8,3,IF(B71&lt;=4,1,2))</f>
        <v>1</v>
      </c>
      <c r="H71">
        <f t="shared" si="1"/>
        <v>3</v>
      </c>
    </row>
    <row r="72" spans="1:8">
      <c r="A72" s="5" t="s">
        <v>23</v>
      </c>
      <c r="B72" s="5">
        <v>1.0022</v>
      </c>
      <c r="C72">
        <v>126.4</v>
      </c>
      <c r="D72">
        <v>826.0545567960994</v>
      </c>
      <c r="E72">
        <v>2406.6657471026401</v>
      </c>
      <c r="F72">
        <f>100*((E72/D72)^(1/35) - 1)</f>
        <v>3.1023995012630978</v>
      </c>
      <c r="G72" s="5">
        <f>IF(B72&gt;8,3,IF(B72&lt;=4,1,2))</f>
        <v>1</v>
      </c>
      <c r="H72">
        <f t="shared" si="1"/>
        <v>3</v>
      </c>
    </row>
    <row r="73" spans="1:8">
      <c r="A73" s="5" t="s">
        <v>30</v>
      </c>
      <c r="B73" s="5">
        <v>1.2836000000000001</v>
      </c>
      <c r="C73">
        <v>126.7</v>
      </c>
      <c r="D73">
        <v>493.09195880338706</v>
      </c>
      <c r="E73">
        <v>678.13289069050393</v>
      </c>
      <c r="F73">
        <f>100*((E73/D73)^(1/35) - 1)</f>
        <v>0.91457862107495735</v>
      </c>
      <c r="G73" s="5">
        <f>IF(B73&gt;8,3,IF(B73&lt;=4,1,2))</f>
        <v>1</v>
      </c>
      <c r="H73">
        <f t="shared" si="1"/>
        <v>3</v>
      </c>
    </row>
    <row r="74" spans="1:8">
      <c r="A74" s="5" t="s">
        <v>25</v>
      </c>
      <c r="B74" s="5">
        <v>1.1306</v>
      </c>
      <c r="C74">
        <v>128.6</v>
      </c>
      <c r="D74">
        <v>1450.0951133306269</v>
      </c>
      <c r="E74">
        <v>1924.3883131321468</v>
      </c>
      <c r="F74">
        <f>100*((E74/D74)^(1/35) - 1)</f>
        <v>0.81178873213747504</v>
      </c>
      <c r="G74" s="5">
        <f>IF(B74&gt;8,3,IF(B74&lt;=4,1,2))</f>
        <v>1</v>
      </c>
      <c r="H74">
        <f t="shared" si="1"/>
        <v>3</v>
      </c>
    </row>
    <row r="75" spans="1:8">
      <c r="A75" s="5" t="s">
        <v>54</v>
      </c>
      <c r="B75" s="5">
        <v>3.1549</v>
      </c>
      <c r="C75">
        <v>131.69999999999999</v>
      </c>
      <c r="D75">
        <v>180.40011711486571</v>
      </c>
      <c r="E75">
        <v>424.34014542084981</v>
      </c>
      <c r="F75">
        <f>100*((E75/D75)^(1/35) - 1)</f>
        <v>2.4739878227646006</v>
      </c>
      <c r="G75" s="5">
        <f>IF(B75&gt;8,3,IF(B75&lt;=4,1,2))</f>
        <v>1</v>
      </c>
      <c r="H75">
        <f t="shared" si="1"/>
        <v>3</v>
      </c>
    </row>
    <row r="76" spans="1:8">
      <c r="A76" s="5" t="s">
        <v>17</v>
      </c>
      <c r="B76" s="5">
        <v>0.66990000000000005</v>
      </c>
      <c r="C76">
        <v>135.4</v>
      </c>
      <c r="D76">
        <v>126.60649356613943</v>
      </c>
      <c r="E76">
        <v>107.03219762199024</v>
      </c>
      <c r="F76">
        <f>100*((E76/D76)^(1/35) - 1)</f>
        <v>-0.4787193227105635</v>
      </c>
      <c r="G76" s="5">
        <f>IF(B76&gt;8,3,IF(B76&lt;=4,1,2))</f>
        <v>1</v>
      </c>
      <c r="H76">
        <f t="shared" si="1"/>
        <v>3</v>
      </c>
    </row>
    <row r="77" spans="1:8">
      <c r="A77" s="5" t="s">
        <v>31</v>
      </c>
      <c r="B77" s="5">
        <v>1.3073999999999999</v>
      </c>
      <c r="C77">
        <v>135.69999999999999</v>
      </c>
      <c r="D77">
        <v>285.25057417249207</v>
      </c>
      <c r="E77">
        <v>605.73827834362191</v>
      </c>
      <c r="F77">
        <f>100*((E77/D77)^(1/35) - 1)</f>
        <v>2.1749722261110938</v>
      </c>
      <c r="G77" s="5">
        <f>IF(B77&gt;8,3,IF(B77&lt;=4,1,2))</f>
        <v>1</v>
      </c>
      <c r="H77">
        <f t="shared" si="1"/>
        <v>3</v>
      </c>
    </row>
    <row r="78" spans="1:8">
      <c r="A78" s="5" t="s">
        <v>14</v>
      </c>
      <c r="B78" s="5">
        <v>0.59330000000000005</v>
      </c>
      <c r="C78">
        <v>144.80000000000001</v>
      </c>
      <c r="D78">
        <v>354.28528311686188</v>
      </c>
      <c r="E78">
        <v>222.81904377039848</v>
      </c>
      <c r="F78">
        <f>100*((E78/D78)^(1/35) - 1)</f>
        <v>-1.3162393534215333</v>
      </c>
      <c r="G78" s="5">
        <f>IF(B78&gt;8,3,IF(B78&lt;=4,1,2))</f>
        <v>1</v>
      </c>
      <c r="H78">
        <f t="shared" si="1"/>
        <v>3</v>
      </c>
    </row>
    <row r="79" spans="1:8">
      <c r="A79" s="5" t="s">
        <v>10</v>
      </c>
      <c r="B79" s="5">
        <v>0.4128</v>
      </c>
      <c r="C79">
        <v>146.1</v>
      </c>
      <c r="D79">
        <v>306.61066720133908</v>
      </c>
      <c r="E79">
        <v>166.78683386110723</v>
      </c>
      <c r="F79">
        <f>100*((E79/D79)^(1/35) - 1)</f>
        <v>-1.7245625091057426</v>
      </c>
      <c r="G79" s="5">
        <f>IF(B79&gt;8,3,IF(B79&lt;=4,1,2))</f>
        <v>1</v>
      </c>
      <c r="H79">
        <f t="shared" si="1"/>
        <v>3</v>
      </c>
    </row>
    <row r="80" spans="1:8">
      <c r="A80" s="5" t="s">
        <v>55</v>
      </c>
      <c r="B80" s="5">
        <v>3.2934999999999999</v>
      </c>
      <c r="C80">
        <v>149.5</v>
      </c>
      <c r="D80">
        <v>928.10764505132738</v>
      </c>
      <c r="E80">
        <v>1115.9792792299399</v>
      </c>
      <c r="F80">
        <f>100*((E80/D80)^(1/35) - 1)</f>
        <v>0.52807471919138482</v>
      </c>
      <c r="G80" s="5">
        <f>IF(B80&gt;8,3,IF(B80&lt;=4,1,2))</f>
        <v>1</v>
      </c>
      <c r="H80">
        <f t="shared" si="1"/>
        <v>3</v>
      </c>
    </row>
    <row r="81" spans="1:8">
      <c r="A81" s="5" t="s">
        <v>39</v>
      </c>
      <c r="B81" s="5">
        <v>2.0276999999999998</v>
      </c>
      <c r="C81">
        <v>149.69999999999999</v>
      </c>
      <c r="D81">
        <v>2077.4115039716216</v>
      </c>
      <c r="E81">
        <v>4679.5770001298215</v>
      </c>
      <c r="F81">
        <f>100*((E81/D81)^(1/35) - 1)</f>
        <v>2.3473700996874625</v>
      </c>
      <c r="G81" s="5">
        <f>IF(B81&gt;8,3,IF(B81&lt;=4,1,2))</f>
        <v>1</v>
      </c>
      <c r="H81">
        <f t="shared" si="1"/>
        <v>3</v>
      </c>
    </row>
    <row r="82" spans="1:8">
      <c r="A82" s="5" t="s">
        <v>16</v>
      </c>
      <c r="B82" s="5">
        <v>0.62549999999999994</v>
      </c>
      <c r="C82">
        <v>151.5</v>
      </c>
      <c r="D82">
        <v>301.74696795123361</v>
      </c>
      <c r="E82">
        <v>346.63063864673535</v>
      </c>
      <c r="F82">
        <f>100*((E82/D82)^(1/35) - 1)</f>
        <v>0.39698866173072389</v>
      </c>
      <c r="G82" s="5">
        <f>IF(B82&gt;8,3,IF(B82&lt;=4,1,2))</f>
        <v>1</v>
      </c>
      <c r="H82">
        <f t="shared" si="1"/>
        <v>3</v>
      </c>
    </row>
    <row r="83" spans="1:8">
      <c r="A83" s="5" t="s">
        <v>19</v>
      </c>
      <c r="B83" s="5">
        <v>0.73560000000000003</v>
      </c>
      <c r="C83">
        <v>157.6</v>
      </c>
      <c r="D83">
        <v>882.89047756808986</v>
      </c>
      <c r="E83">
        <v>541.26663469941604</v>
      </c>
      <c r="F83">
        <f>100*((E83/D83)^(1/35) - 1)</f>
        <v>-1.3882427772795247</v>
      </c>
      <c r="G83" s="5">
        <f>IF(B83&gt;8,3,IF(B83&lt;=4,1,2))</f>
        <v>1</v>
      </c>
      <c r="H83">
        <f t="shared" si="1"/>
        <v>3</v>
      </c>
    </row>
    <row r="84" spans="1:8">
      <c r="A84" s="5" t="s">
        <v>24</v>
      </c>
      <c r="B84" s="5">
        <v>1.0306999999999999</v>
      </c>
      <c r="C84">
        <v>157.9</v>
      </c>
      <c r="D84">
        <v>571.51778761019955</v>
      </c>
      <c r="E84">
        <v>1539.1087423113086</v>
      </c>
      <c r="F84">
        <f>100*((E84/D84)^(1/35) - 1)</f>
        <v>2.870904559042553</v>
      </c>
      <c r="G84" s="5">
        <f>IF(B84&gt;8,3,IF(B84&lt;=4,1,2))</f>
        <v>1</v>
      </c>
      <c r="H84">
        <f t="shared" si="1"/>
        <v>3</v>
      </c>
    </row>
    <row r="85" spans="1:8">
      <c r="A85" s="5" t="s">
        <v>27</v>
      </c>
      <c r="B85" s="5">
        <v>1.1543000000000001</v>
      </c>
      <c r="C85">
        <v>158</v>
      </c>
      <c r="D85">
        <v>272.88157400677392</v>
      </c>
      <c r="E85">
        <v>400.94218097480137</v>
      </c>
      <c r="F85">
        <f>100*((E85/D85)^(1/35) - 1)</f>
        <v>1.1054347686333177</v>
      </c>
      <c r="G85" s="5">
        <f>IF(B85&gt;8,3,IF(B85&lt;=4,1,2))</f>
        <v>1</v>
      </c>
      <c r="H85">
        <f t="shared" si="1"/>
        <v>3</v>
      </c>
    </row>
    <row r="86" spans="1:8">
      <c r="A86" s="5" t="s">
        <v>8</v>
      </c>
      <c r="B86" s="5">
        <v>0.248</v>
      </c>
      <c r="C86">
        <v>158.19999999999999</v>
      </c>
      <c r="D86">
        <v>145.55299200552386</v>
      </c>
      <c r="E86">
        <v>237.6359790259722</v>
      </c>
      <c r="F86">
        <f>100*((E86/D86)^(1/35) - 1)</f>
        <v>1.4104247323940333</v>
      </c>
      <c r="G86" s="5">
        <f>IF(B86&gt;8,3,IF(B86&lt;=4,1,2))</f>
        <v>1</v>
      </c>
      <c r="H86">
        <f t="shared" si="1"/>
        <v>3</v>
      </c>
    </row>
    <row r="87" spans="1:8">
      <c r="A87" s="5" t="s">
        <v>22</v>
      </c>
      <c r="B87" s="5">
        <v>0.97819999999999996</v>
      </c>
      <c r="C87">
        <v>173.9</v>
      </c>
      <c r="D87">
        <v>811.07861572581191</v>
      </c>
      <c r="E87">
        <v>133.23476334939011</v>
      </c>
      <c r="F87">
        <f>100*((E87/D87)^(1/35) - 1)</f>
        <v>-5.0298171021722959</v>
      </c>
      <c r="G87" s="5">
        <f>IF(B87&gt;8,3,IF(B87&lt;=4,1,2))</f>
        <v>1</v>
      </c>
      <c r="H87">
        <f t="shared" si="1"/>
        <v>3</v>
      </c>
    </row>
    <row r="88" spans="1:8">
      <c r="A88" s="5" t="s">
        <v>11</v>
      </c>
      <c r="B88" s="5">
        <v>0.42830000000000001</v>
      </c>
      <c r="C88">
        <v>179.7</v>
      </c>
      <c r="D88">
        <v>307.3681226213979</v>
      </c>
      <c r="E88">
        <v>339.47100739574034</v>
      </c>
      <c r="F88">
        <f>100*((E88/D88)^(1/35) - 1)</f>
        <v>0.28423867906166578</v>
      </c>
      <c r="G88" s="5">
        <f>IF(B88&gt;8,3,IF(B88&lt;=4,1,2))</f>
        <v>1</v>
      </c>
      <c r="H88">
        <f t="shared" si="1"/>
        <v>3</v>
      </c>
    </row>
    <row r="89" spans="1:8">
      <c r="A89" s="5" t="s">
        <v>7</v>
      </c>
      <c r="B89" s="5">
        <v>0.1946</v>
      </c>
      <c r="C89">
        <v>182.8</v>
      </c>
      <c r="D89">
        <v>172.07133706532383</v>
      </c>
      <c r="E89">
        <v>278.38223996450716</v>
      </c>
      <c r="F89">
        <f>100*((E89/D89)^(1/35) - 1)</f>
        <v>1.384021520285339</v>
      </c>
      <c r="G89" s="5">
        <f>IF(B89&gt;8,3,IF(B89&lt;=4,1,2))</f>
        <v>1</v>
      </c>
      <c r="H89">
        <f t="shared" si="1"/>
        <v>3</v>
      </c>
    </row>
    <row r="90" spans="1:8">
      <c r="A90" s="5" t="s">
        <v>28</v>
      </c>
      <c r="B90" s="5">
        <v>1.1986000000000001</v>
      </c>
      <c r="C90">
        <v>193</v>
      </c>
      <c r="D90">
        <v>121.60388654897444</v>
      </c>
      <c r="E90">
        <v>140.91585035253601</v>
      </c>
      <c r="F90">
        <f>100*((E90/D90)^(1/35) - 1)</f>
        <v>0.42201362420830613</v>
      </c>
      <c r="G90" s="5">
        <f>IF(B90&gt;8,3,IF(B90&lt;=4,1,2))</f>
        <v>1</v>
      </c>
      <c r="H90">
        <f t="shared" si="1"/>
        <v>3</v>
      </c>
    </row>
    <row r="91" spans="1:8">
      <c r="A91" s="5" t="s">
        <v>15</v>
      </c>
      <c r="B91" s="5">
        <v>0.61499999999999999</v>
      </c>
      <c r="C91">
        <v>210.8</v>
      </c>
      <c r="D91">
        <v>277.32770008599044</v>
      </c>
      <c r="E91">
        <v>236.17839752765286</v>
      </c>
      <c r="F91">
        <f>100*((E91/D91)^(1/35) - 1)</f>
        <v>-0.45784126412995452</v>
      </c>
      <c r="G91" s="5">
        <f>IF(B91&gt;8,3,IF(B91&lt;=4,1,2))</f>
        <v>1</v>
      </c>
      <c r="H91">
        <f t="shared" si="1"/>
        <v>3</v>
      </c>
    </row>
  </sheetData>
  <sortState xmlns:xlrd2="http://schemas.microsoft.com/office/spreadsheetml/2017/richdata2" ref="A2:G91">
    <sortCondition ref="C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13"/>
  <sheetViews>
    <sheetView workbookViewId="0">
      <selection activeCell="N26" sqref="N26"/>
    </sheetView>
  </sheetViews>
  <sheetFormatPr defaultColWidth="8.85546875" defaultRowHeight="14.45"/>
  <cols>
    <col min="1" max="1" width="15.7109375" bestFit="1" customWidth="1"/>
    <col min="2" max="2" width="20.42578125" customWidth="1"/>
    <col min="3" max="3" width="13.7109375" style="45" bestFit="1" customWidth="1"/>
    <col min="4" max="4" width="14.85546875" style="45" bestFit="1" customWidth="1"/>
    <col min="9" max="9" width="12.7109375" customWidth="1"/>
    <col min="10" max="10" width="11.85546875" customWidth="1"/>
  </cols>
  <sheetData>
    <row r="1" spans="1:20" ht="78.599999999999994">
      <c r="A1" s="1"/>
      <c r="B1" s="1"/>
      <c r="C1" s="46" t="s">
        <v>98</v>
      </c>
      <c r="D1" s="43"/>
      <c r="E1" s="2" t="s">
        <v>99</v>
      </c>
      <c r="F1" s="1"/>
      <c r="G1" s="2" t="s">
        <v>100</v>
      </c>
      <c r="H1" s="1"/>
      <c r="I1" s="3" t="s">
        <v>101</v>
      </c>
      <c r="J1" s="4"/>
    </row>
    <row r="2" spans="1:20" ht="15">
      <c r="A2" s="11" t="s">
        <v>0</v>
      </c>
      <c r="B2" s="11" t="s">
        <v>102</v>
      </c>
      <c r="C2" s="47" t="s">
        <v>103</v>
      </c>
      <c r="D2" s="44" t="s">
        <v>104</v>
      </c>
      <c r="E2" s="12" t="s">
        <v>105</v>
      </c>
      <c r="F2" s="13" t="s">
        <v>106</v>
      </c>
      <c r="G2" s="12" t="s">
        <v>107</v>
      </c>
      <c r="H2" s="13" t="s">
        <v>108</v>
      </c>
      <c r="I2" s="12" t="s">
        <v>109</v>
      </c>
      <c r="J2" s="13" t="s">
        <v>110</v>
      </c>
      <c r="K2" s="10"/>
      <c r="L2" s="10"/>
      <c r="M2" s="5"/>
      <c r="N2" s="5"/>
      <c r="O2" s="5"/>
      <c r="P2" s="5"/>
      <c r="Q2" s="5"/>
      <c r="R2" s="5"/>
      <c r="S2" s="5"/>
      <c r="T2" s="5"/>
    </row>
    <row r="3" spans="1:20" ht="15">
      <c r="A3" t="s">
        <v>111</v>
      </c>
      <c r="B3" t="s">
        <v>112</v>
      </c>
      <c r="C3" s="45">
        <v>24002708</v>
      </c>
      <c r="D3" s="45">
        <v>38731603</v>
      </c>
      <c r="E3">
        <v>6499.8789879782526</v>
      </c>
      <c r="F3">
        <v>7963.6347850836792</v>
      </c>
      <c r="G3">
        <v>40361.33</v>
      </c>
      <c r="H3">
        <v>47410.720000000001</v>
      </c>
      <c r="I3" s="5">
        <v>5.9166999999999996</v>
      </c>
      <c r="J3" s="5">
        <v>8.8699999999999992</v>
      </c>
      <c r="S3" s="5" t="s">
        <v>113</v>
      </c>
      <c r="T3" s="5">
        <v>0.39</v>
      </c>
    </row>
    <row r="4" spans="1:20" ht="15">
      <c r="A4" t="s">
        <v>94</v>
      </c>
      <c r="B4" t="s">
        <v>114</v>
      </c>
      <c r="C4" s="45">
        <v>12507000</v>
      </c>
      <c r="D4" s="45">
        <v>20394800</v>
      </c>
      <c r="E4">
        <v>12332.343554315512</v>
      </c>
      <c r="F4">
        <v>23467.918486067512</v>
      </c>
      <c r="G4">
        <v>82713.679999999993</v>
      </c>
      <c r="H4">
        <v>153675.79999999999</v>
      </c>
      <c r="I4" s="5">
        <v>9.9391999999999996</v>
      </c>
      <c r="J4" s="5">
        <v>11.9358</v>
      </c>
      <c r="S4" s="5" t="s">
        <v>115</v>
      </c>
      <c r="T4" s="5">
        <v>0.27</v>
      </c>
    </row>
    <row r="5" spans="1:20" ht="15">
      <c r="A5" t="s">
        <v>77</v>
      </c>
      <c r="B5" t="s">
        <v>116</v>
      </c>
      <c r="C5" s="45">
        <v>7426000</v>
      </c>
      <c r="D5" s="45">
        <v>8233300</v>
      </c>
      <c r="E5">
        <v>11052.245952394129</v>
      </c>
      <c r="F5">
        <v>24530.159510382247</v>
      </c>
      <c r="G5">
        <v>63782.15</v>
      </c>
      <c r="H5">
        <v>168772.3</v>
      </c>
      <c r="I5" s="5">
        <v>6.3410000000000002</v>
      </c>
      <c r="J5" s="5">
        <v>9.49</v>
      </c>
      <c r="S5" s="5"/>
      <c r="T5" s="5"/>
    </row>
    <row r="6" spans="1:20" ht="15">
      <c r="A6" t="s">
        <v>81</v>
      </c>
      <c r="B6" t="s">
        <v>117</v>
      </c>
      <c r="C6" s="45">
        <v>9638000</v>
      </c>
      <c r="D6" s="45">
        <v>10478650</v>
      </c>
      <c r="E6">
        <v>11816.915253235351</v>
      </c>
      <c r="F6">
        <v>24937.120156638881</v>
      </c>
      <c r="G6">
        <v>78474.38</v>
      </c>
      <c r="H6">
        <v>166588.9</v>
      </c>
      <c r="I6" s="5">
        <v>6.9844999999999997</v>
      </c>
      <c r="J6" s="5">
        <v>10.591799999999999</v>
      </c>
      <c r="S6" s="5"/>
      <c r="T6" s="5"/>
    </row>
    <row r="7" spans="1:20" ht="15">
      <c r="A7" t="s">
        <v>16</v>
      </c>
      <c r="B7" t="s">
        <v>118</v>
      </c>
      <c r="C7" s="45">
        <v>2756531</v>
      </c>
      <c r="D7" s="45">
        <v>7867626</v>
      </c>
      <c r="E7">
        <v>300.9437172969204</v>
      </c>
      <c r="F7">
        <v>345.16539885010451</v>
      </c>
      <c r="G7">
        <v>1911.9280000000001</v>
      </c>
      <c r="H7">
        <v>3296.8069999999998</v>
      </c>
      <c r="I7" s="5">
        <v>0.62549999999999994</v>
      </c>
      <c r="J7" s="5">
        <v>2.9496000000000002</v>
      </c>
      <c r="S7" s="5"/>
      <c r="T7" s="5"/>
    </row>
    <row r="8" spans="1:20" ht="15">
      <c r="A8" t="s">
        <v>55</v>
      </c>
      <c r="B8" t="s">
        <v>119</v>
      </c>
      <c r="C8" s="45">
        <v>4211986</v>
      </c>
      <c r="D8" s="45">
        <v>9182062</v>
      </c>
      <c r="E8">
        <v>844.89290187628114</v>
      </c>
      <c r="F8">
        <v>1101.6259399707099</v>
      </c>
      <c r="G8">
        <v>9419.0300000000007</v>
      </c>
      <c r="H8">
        <v>7774.0640000000003</v>
      </c>
      <c r="I8" s="5">
        <v>3.2934999999999999</v>
      </c>
      <c r="J8" s="5">
        <v>8.3145000000000007</v>
      </c>
      <c r="S8" s="5"/>
      <c r="T8" s="5"/>
    </row>
    <row r="9" spans="1:20" ht="15">
      <c r="A9" t="s">
        <v>44</v>
      </c>
      <c r="B9" t="s">
        <v>120</v>
      </c>
      <c r="C9" s="45">
        <v>95991361</v>
      </c>
      <c r="D9" s="45">
        <v>186074634</v>
      </c>
      <c r="E9">
        <v>1910.404317286439</v>
      </c>
      <c r="F9">
        <v>3867.9232278705022</v>
      </c>
      <c r="G9">
        <v>18165.96</v>
      </c>
      <c r="H9">
        <v>31488.31</v>
      </c>
      <c r="I9" s="5">
        <v>2.4809999999999999</v>
      </c>
      <c r="J9" s="5">
        <v>6.5980999999999996</v>
      </c>
      <c r="S9" s="5"/>
      <c r="T9" s="5"/>
    </row>
    <row r="10" spans="1:20" ht="15">
      <c r="A10" t="s">
        <v>93</v>
      </c>
      <c r="B10" t="s">
        <v>121</v>
      </c>
      <c r="C10" s="45">
        <v>21324000</v>
      </c>
      <c r="D10" s="45">
        <v>32312000</v>
      </c>
      <c r="E10">
        <v>12508.592614672814</v>
      </c>
      <c r="F10">
        <v>24614.618438792462</v>
      </c>
      <c r="G10">
        <v>73530.03</v>
      </c>
      <c r="H10">
        <v>139069.9</v>
      </c>
      <c r="I10" s="5">
        <v>8.5747999999999998</v>
      </c>
      <c r="J10" s="5">
        <v>11.319000000000001</v>
      </c>
      <c r="S10" s="5"/>
      <c r="T10" s="5"/>
    </row>
    <row r="11" spans="1:20" ht="15">
      <c r="A11" t="s">
        <v>75</v>
      </c>
      <c r="B11" t="s">
        <v>122</v>
      </c>
      <c r="C11" s="45">
        <v>9574336</v>
      </c>
      <c r="D11" s="45">
        <v>16297493</v>
      </c>
      <c r="E11">
        <v>2158.2314528534876</v>
      </c>
      <c r="F11">
        <v>5773.4668604964745</v>
      </c>
      <c r="G11">
        <v>49175.49</v>
      </c>
      <c r="H11">
        <v>66226.679999999993</v>
      </c>
      <c r="I11" s="5">
        <v>5.8007</v>
      </c>
      <c r="J11" s="5">
        <v>9.2619000000000007</v>
      </c>
      <c r="S11" s="5"/>
      <c r="T11" s="5"/>
    </row>
    <row r="12" spans="1:20" ht="15">
      <c r="A12" t="s">
        <v>19</v>
      </c>
      <c r="B12" t="s">
        <v>123</v>
      </c>
      <c r="C12" s="45">
        <v>5232558</v>
      </c>
      <c r="D12" s="45">
        <v>19244866</v>
      </c>
      <c r="E12">
        <v>793.91424743382083</v>
      </c>
      <c r="F12">
        <v>490.24236090938422</v>
      </c>
      <c r="G12">
        <v>3407.357</v>
      </c>
      <c r="H12">
        <v>3988.239</v>
      </c>
      <c r="I12" s="5">
        <v>0.73560000000000003</v>
      </c>
      <c r="J12" s="5">
        <v>3.0505</v>
      </c>
      <c r="S12" s="5"/>
      <c r="T12" s="5"/>
    </row>
    <row r="13" spans="1:20" ht="15">
      <c r="A13" t="s">
        <v>30</v>
      </c>
      <c r="B13" t="s">
        <v>124</v>
      </c>
      <c r="C13" s="45">
        <v>6838792</v>
      </c>
      <c r="D13" s="45">
        <v>17823352</v>
      </c>
      <c r="E13">
        <v>488.46316120646401</v>
      </c>
      <c r="F13">
        <v>617.08467384742551</v>
      </c>
      <c r="G13">
        <v>1979.5820000000001</v>
      </c>
      <c r="H13">
        <v>5912.299</v>
      </c>
      <c r="I13" s="5">
        <v>1.2836000000000001</v>
      </c>
      <c r="J13" s="5">
        <v>5.4157999999999999</v>
      </c>
      <c r="S13" s="5"/>
      <c r="T13" s="5"/>
    </row>
    <row r="14" spans="1:20" ht="15">
      <c r="A14" t="s">
        <v>56</v>
      </c>
      <c r="B14" t="s">
        <v>125</v>
      </c>
      <c r="C14" s="45">
        <v>21332516</v>
      </c>
      <c r="D14" s="45">
        <v>43049245</v>
      </c>
      <c r="E14">
        <v>1464.2633946562855</v>
      </c>
      <c r="F14">
        <v>2759.675612145435</v>
      </c>
      <c r="G14">
        <v>13764.08</v>
      </c>
      <c r="H14">
        <v>18050.580000000002</v>
      </c>
      <c r="I14" s="5">
        <v>3.3715999999999999</v>
      </c>
      <c r="J14" s="5">
        <v>6.6947999999999999</v>
      </c>
      <c r="S14" s="5"/>
      <c r="T14" s="5"/>
    </row>
    <row r="15" spans="1:20" ht="15">
      <c r="A15" t="s">
        <v>59</v>
      </c>
      <c r="B15" t="s">
        <v>126</v>
      </c>
      <c r="C15" s="45">
        <v>1822114</v>
      </c>
      <c r="D15" s="45">
        <v>4328362</v>
      </c>
      <c r="E15">
        <v>2057.9578795292932</v>
      </c>
      <c r="F15">
        <v>3990.6368958742291</v>
      </c>
      <c r="G15">
        <v>10234.91</v>
      </c>
      <c r="H15">
        <v>24352.46</v>
      </c>
      <c r="I15" s="5">
        <v>3.6206999999999998</v>
      </c>
      <c r="J15" s="5">
        <v>7.8921000000000001</v>
      </c>
      <c r="S15" s="5"/>
      <c r="T15" s="5"/>
    </row>
    <row r="16" spans="1:20" ht="15">
      <c r="A16" t="s">
        <v>88</v>
      </c>
      <c r="B16" t="s">
        <v>127</v>
      </c>
      <c r="C16" s="45">
        <v>4929000</v>
      </c>
      <c r="D16" s="45">
        <v>5415978</v>
      </c>
      <c r="E16">
        <v>15650.24922187047</v>
      </c>
      <c r="F16">
        <v>29726.083480232071</v>
      </c>
      <c r="G16">
        <v>78564.47</v>
      </c>
      <c r="H16">
        <v>152821.20000000001</v>
      </c>
      <c r="I16" s="5">
        <v>8.2385999999999999</v>
      </c>
      <c r="J16" s="5">
        <v>10.098000000000001</v>
      </c>
      <c r="S16" s="5"/>
      <c r="T16" s="5"/>
    </row>
    <row r="17" spans="1:20" ht="15">
      <c r="A17" t="s">
        <v>51</v>
      </c>
      <c r="B17" t="s">
        <v>128</v>
      </c>
      <c r="C17" s="45">
        <v>4596743</v>
      </c>
      <c r="D17" s="45">
        <v>9533442</v>
      </c>
      <c r="E17">
        <v>1061.2569534760144</v>
      </c>
      <c r="F17">
        <v>2895.5341822465266</v>
      </c>
      <c r="G17">
        <v>5285.0240000000003</v>
      </c>
      <c r="H17">
        <v>24294.21</v>
      </c>
      <c r="I17" s="5">
        <v>3.0434999999999999</v>
      </c>
      <c r="J17" s="5">
        <v>6.4764999999999997</v>
      </c>
      <c r="S17" s="5"/>
      <c r="T17" s="5"/>
    </row>
    <row r="18" spans="1:20" ht="15">
      <c r="A18" t="s">
        <v>20</v>
      </c>
      <c r="B18" t="s">
        <v>129</v>
      </c>
      <c r="C18" s="45">
        <v>13746184</v>
      </c>
      <c r="D18" s="45">
        <v>32854535</v>
      </c>
      <c r="E18">
        <v>1329.4499118195529</v>
      </c>
      <c r="F18">
        <v>2023.004701261495</v>
      </c>
      <c r="G18">
        <v>23831.88</v>
      </c>
      <c r="H18">
        <v>28653.02</v>
      </c>
      <c r="I18" s="5">
        <v>0.76739999999999997</v>
      </c>
      <c r="J18" s="5">
        <v>6.3992000000000004</v>
      </c>
      <c r="S18" s="5"/>
      <c r="T18" s="5"/>
    </row>
    <row r="19" spans="1:20" ht="15">
      <c r="A19" t="s">
        <v>61</v>
      </c>
      <c r="B19" t="s">
        <v>130</v>
      </c>
      <c r="C19" s="45">
        <v>5972190</v>
      </c>
      <c r="D19" s="45">
        <v>13062507</v>
      </c>
      <c r="E19">
        <v>792.02632785746562</v>
      </c>
      <c r="F19">
        <v>1401.7767614502991</v>
      </c>
      <c r="G19">
        <v>24059.759999999998</v>
      </c>
      <c r="H19">
        <v>23682.19</v>
      </c>
      <c r="I19" s="5">
        <v>3.8445999999999998</v>
      </c>
      <c r="J19" s="5">
        <v>7.2590000000000003</v>
      </c>
      <c r="S19" s="5"/>
      <c r="T19" s="5"/>
    </row>
    <row r="20" spans="1:20" ht="15">
      <c r="A20" t="s">
        <v>24</v>
      </c>
      <c r="B20" t="s">
        <v>131</v>
      </c>
      <c r="C20" s="45">
        <v>35574953</v>
      </c>
      <c r="D20" s="45">
        <v>77154409</v>
      </c>
      <c r="E20">
        <v>588.06425567690178</v>
      </c>
      <c r="F20">
        <v>1571.9610069655014</v>
      </c>
      <c r="G20">
        <v>6708.9170000000004</v>
      </c>
      <c r="H20">
        <v>13616.79</v>
      </c>
      <c r="I20" s="5">
        <v>1.0306999999999999</v>
      </c>
      <c r="J20" s="5">
        <v>5.5012999999999996</v>
      </c>
      <c r="S20" s="5"/>
      <c r="T20" s="5"/>
    </row>
    <row r="21" spans="1:20" ht="15">
      <c r="A21" t="s">
        <v>80</v>
      </c>
      <c r="B21" t="s">
        <v>132</v>
      </c>
      <c r="C21" s="45">
        <v>4606000</v>
      </c>
      <c r="D21" s="45">
        <v>5246100</v>
      </c>
      <c r="E21">
        <v>10928.726066376899</v>
      </c>
      <c r="F21">
        <v>25892.060234400629</v>
      </c>
      <c r="G21">
        <v>74285.440000000002</v>
      </c>
      <c r="H21">
        <v>143412.5</v>
      </c>
      <c r="I21" s="5">
        <v>6.7229000000000001</v>
      </c>
      <c r="J21" s="5">
        <v>10.097200000000001</v>
      </c>
      <c r="S21" s="5"/>
      <c r="T21" s="5"/>
    </row>
    <row r="22" spans="1:20" ht="15">
      <c r="A22" t="s">
        <v>67</v>
      </c>
      <c r="B22" t="s">
        <v>133</v>
      </c>
      <c r="C22" s="45">
        <v>50772000</v>
      </c>
      <c r="D22" s="45">
        <v>60873000</v>
      </c>
      <c r="E22">
        <v>11776.653791878047</v>
      </c>
      <c r="F22">
        <v>23485.143344686261</v>
      </c>
      <c r="G22">
        <v>65446.9</v>
      </c>
      <c r="H22">
        <v>162427.29999999999</v>
      </c>
      <c r="I22" s="5">
        <v>4.952</v>
      </c>
      <c r="J22" s="5">
        <v>9.7867999999999995</v>
      </c>
      <c r="S22" s="5"/>
      <c r="T22" s="5"/>
    </row>
    <row r="23" spans="1:20" ht="15">
      <c r="A23" t="s">
        <v>134</v>
      </c>
      <c r="B23" t="s">
        <v>135</v>
      </c>
      <c r="C23" s="45">
        <v>529380</v>
      </c>
      <c r="D23" s="45">
        <v>1369229</v>
      </c>
      <c r="E23">
        <v>2428.3855989598628</v>
      </c>
      <c r="F23">
        <v>3295.7311697220121</v>
      </c>
      <c r="G23">
        <v>25383.66</v>
      </c>
      <c r="H23">
        <v>25873.42</v>
      </c>
      <c r="I23" s="5">
        <v>1.0006999999999999</v>
      </c>
      <c r="J23" s="5">
        <v>6.8752000000000004</v>
      </c>
      <c r="S23" s="5"/>
      <c r="T23" s="5"/>
    </row>
    <row r="24" spans="1:20" ht="15">
      <c r="A24" t="s">
        <v>82</v>
      </c>
      <c r="B24" t="s">
        <v>136</v>
      </c>
      <c r="C24" s="45">
        <v>55632000</v>
      </c>
      <c r="D24" s="45">
        <v>60226500</v>
      </c>
      <c r="E24">
        <v>12860.612250328599</v>
      </c>
      <c r="F24">
        <v>27185.624998861709</v>
      </c>
      <c r="G24">
        <v>50704.4</v>
      </c>
      <c r="H24">
        <v>112553</v>
      </c>
      <c r="I24" s="5">
        <v>6.9865000000000004</v>
      </c>
      <c r="J24" s="5">
        <v>8.8510000000000009</v>
      </c>
      <c r="S24" s="5"/>
      <c r="T24" s="5"/>
    </row>
    <row r="25" spans="1:20" ht="15">
      <c r="A25" t="s">
        <v>76</v>
      </c>
      <c r="B25" t="s">
        <v>137</v>
      </c>
      <c r="C25" s="45">
        <v>8793000</v>
      </c>
      <c r="D25" s="45">
        <v>11104000</v>
      </c>
      <c r="E25">
        <v>6699.5262607748773</v>
      </c>
      <c r="F25">
        <v>14123.768967080561</v>
      </c>
      <c r="G25">
        <v>46022.26</v>
      </c>
      <c r="H25">
        <v>95246.15</v>
      </c>
      <c r="I25" s="5">
        <v>6.0393999999999997</v>
      </c>
      <c r="J25" s="5">
        <v>9.7730999999999995</v>
      </c>
      <c r="S25" s="5"/>
      <c r="T25" s="5"/>
    </row>
    <row r="26" spans="1:20" ht="15">
      <c r="A26" t="s">
        <v>33</v>
      </c>
      <c r="B26" t="s">
        <v>138</v>
      </c>
      <c r="C26" s="45">
        <v>5420427</v>
      </c>
      <c r="D26" s="45">
        <v>12709738</v>
      </c>
      <c r="E26">
        <v>1254.3425235947582</v>
      </c>
      <c r="F26">
        <v>1741.6656271756017</v>
      </c>
      <c r="G26">
        <v>6925.3559999999998</v>
      </c>
      <c r="H26">
        <v>12916.09</v>
      </c>
      <c r="I26" s="5">
        <v>1.4359</v>
      </c>
      <c r="J26" s="5">
        <v>3.6097000000000001</v>
      </c>
      <c r="S26" s="5"/>
      <c r="T26" s="5"/>
    </row>
    <row r="27" spans="1:20" ht="15">
      <c r="A27" t="s">
        <v>37</v>
      </c>
      <c r="B27" t="s">
        <v>139</v>
      </c>
      <c r="C27" s="45">
        <v>2690903</v>
      </c>
      <c r="D27" s="45">
        <v>6892691</v>
      </c>
      <c r="E27">
        <v>877.31958013258793</v>
      </c>
      <c r="F27">
        <v>1293.5510725944737</v>
      </c>
      <c r="G27">
        <v>6324.1289999999999</v>
      </c>
      <c r="H27">
        <v>10547.09</v>
      </c>
      <c r="I27" s="5">
        <v>1.9248000000000001</v>
      </c>
      <c r="J27" s="5">
        <v>5.8769</v>
      </c>
      <c r="S27" s="5"/>
      <c r="T27" s="5"/>
    </row>
    <row r="28" spans="1:20" ht="15">
      <c r="A28" t="s">
        <v>43</v>
      </c>
      <c r="B28" t="s">
        <v>140</v>
      </c>
      <c r="C28" s="45">
        <v>116920969</v>
      </c>
      <c r="D28" s="45">
        <v>219210292</v>
      </c>
      <c r="E28">
        <v>200.96472248837904</v>
      </c>
      <c r="F28">
        <v>847.65390291019241</v>
      </c>
      <c r="G28">
        <v>2061.1120000000001</v>
      </c>
      <c r="H28">
        <v>15736.76</v>
      </c>
      <c r="I28" s="5">
        <v>2.2641</v>
      </c>
      <c r="J28" s="5">
        <v>5.2693000000000003</v>
      </c>
      <c r="S28" s="5"/>
      <c r="T28" s="5"/>
    </row>
    <row r="29" spans="1:20" ht="15">
      <c r="A29" t="s">
        <v>29</v>
      </c>
      <c r="B29" t="s">
        <v>141</v>
      </c>
      <c r="C29" s="45">
        <v>547569000</v>
      </c>
      <c r="D29" s="45">
        <v>1094583000</v>
      </c>
      <c r="E29">
        <v>210.68917039355821</v>
      </c>
      <c r="F29">
        <v>580.16896950627677</v>
      </c>
      <c r="G29">
        <v>2326.2779999999998</v>
      </c>
      <c r="H29">
        <v>11614.14</v>
      </c>
      <c r="I29" s="5">
        <v>1.2283999999999999</v>
      </c>
      <c r="J29" s="5">
        <v>3.9752000000000001</v>
      </c>
      <c r="S29" s="5"/>
      <c r="T29" s="5"/>
    </row>
    <row r="30" spans="1:20" ht="15">
      <c r="A30" t="s">
        <v>90</v>
      </c>
      <c r="B30" t="s">
        <v>142</v>
      </c>
      <c r="C30" s="45">
        <v>2950000</v>
      </c>
      <c r="D30" s="45">
        <v>4159100</v>
      </c>
      <c r="E30">
        <v>5213.9599982702302</v>
      </c>
      <c r="F30">
        <v>26113.504708466244</v>
      </c>
      <c r="G30">
        <v>40481.47</v>
      </c>
      <c r="H30">
        <v>115752</v>
      </c>
      <c r="I30" s="5">
        <v>8.3148</v>
      </c>
      <c r="J30" s="5">
        <v>11.395899999999999</v>
      </c>
      <c r="S30" s="5"/>
      <c r="T30" s="5"/>
    </row>
    <row r="31" spans="1:20" ht="15">
      <c r="A31" t="s">
        <v>25</v>
      </c>
      <c r="B31" t="s">
        <v>143</v>
      </c>
      <c r="C31" s="45">
        <v>28429000</v>
      </c>
      <c r="D31" s="45">
        <v>69087070.461565599</v>
      </c>
      <c r="E31">
        <v>1504.6596972013542</v>
      </c>
      <c r="F31">
        <v>1966.7628948260181</v>
      </c>
      <c r="G31">
        <v>22113.14</v>
      </c>
      <c r="H31">
        <v>51519.15</v>
      </c>
      <c r="I31" s="5">
        <v>1.1306</v>
      </c>
      <c r="J31" s="5">
        <v>6.1441999999999997</v>
      </c>
      <c r="S31" s="5"/>
      <c r="T31" s="5"/>
    </row>
    <row r="32" spans="1:20" ht="15">
      <c r="A32" t="s">
        <v>69</v>
      </c>
      <c r="B32" t="s">
        <v>144</v>
      </c>
      <c r="C32" s="45">
        <v>53822000</v>
      </c>
      <c r="D32" s="45">
        <v>58607050</v>
      </c>
      <c r="E32">
        <v>9275.6365294879306</v>
      </c>
      <c r="F32">
        <v>19338.302565618873</v>
      </c>
      <c r="G32">
        <v>73241.820000000007</v>
      </c>
      <c r="H32">
        <v>157673.9</v>
      </c>
      <c r="I32" s="5">
        <v>5.1698000000000004</v>
      </c>
      <c r="J32" s="5">
        <v>8.9991000000000003</v>
      </c>
      <c r="S32" s="5"/>
      <c r="T32" s="5"/>
    </row>
    <row r="33" spans="1:20" ht="15">
      <c r="A33" t="s">
        <v>84</v>
      </c>
      <c r="B33" t="s">
        <v>145</v>
      </c>
      <c r="C33" s="45">
        <v>104345000</v>
      </c>
      <c r="D33" s="45">
        <v>127773000</v>
      </c>
      <c r="E33">
        <v>16796.070110466757</v>
      </c>
      <c r="F33">
        <v>39050.385356901163</v>
      </c>
      <c r="G33">
        <v>40935.9</v>
      </c>
      <c r="H33">
        <v>178453.9</v>
      </c>
      <c r="I33" s="5">
        <v>7.5072000000000001</v>
      </c>
      <c r="J33" s="5">
        <v>11.124599999999999</v>
      </c>
      <c r="S33" s="5"/>
      <c r="T33" s="5"/>
    </row>
    <row r="34" spans="1:20" ht="15">
      <c r="A34" t="s">
        <v>34</v>
      </c>
      <c r="B34" t="s">
        <v>146</v>
      </c>
      <c r="C34" s="45">
        <v>11248508</v>
      </c>
      <c r="D34" s="45">
        <v>35816784</v>
      </c>
      <c r="E34">
        <v>289.85600613793559</v>
      </c>
      <c r="F34">
        <v>415.3152494564668</v>
      </c>
      <c r="G34">
        <v>3501.3020000000001</v>
      </c>
      <c r="H34">
        <v>3616.712</v>
      </c>
      <c r="I34" s="5">
        <v>1.4469000000000001</v>
      </c>
      <c r="J34" s="5">
        <v>6.4694000000000003</v>
      </c>
      <c r="S34" s="5"/>
      <c r="T34" s="5"/>
    </row>
    <row r="35" spans="1:20" ht="15">
      <c r="A35" t="s">
        <v>9</v>
      </c>
      <c r="B35" t="s">
        <v>147</v>
      </c>
      <c r="C35" s="45">
        <v>15309995</v>
      </c>
      <c r="D35" s="45">
        <v>30494991</v>
      </c>
      <c r="E35">
        <v>748.72437587101967</v>
      </c>
      <c r="F35">
        <v>1466.8162769504947</v>
      </c>
      <c r="G35">
        <v>6758.116</v>
      </c>
      <c r="H35">
        <v>18367.96</v>
      </c>
      <c r="I35" s="5">
        <v>0.26829999999999998</v>
      </c>
      <c r="J35" s="5">
        <v>3.9024999999999999</v>
      </c>
      <c r="S35" s="5"/>
      <c r="T35" s="5"/>
    </row>
    <row r="36" spans="1:20" ht="15">
      <c r="A36" t="s">
        <v>53</v>
      </c>
      <c r="B36" t="s">
        <v>148</v>
      </c>
      <c r="C36" s="45">
        <v>50596000</v>
      </c>
      <c r="D36" s="45">
        <v>103089132.564478</v>
      </c>
      <c r="E36">
        <v>3457.8701999195109</v>
      </c>
      <c r="F36">
        <v>5968.8483874788408</v>
      </c>
      <c r="G36">
        <v>27495.200000000001</v>
      </c>
      <c r="H36">
        <v>44507.34</v>
      </c>
      <c r="I36" s="5">
        <v>3.0926</v>
      </c>
      <c r="J36" s="5">
        <v>7.8266999999999998</v>
      </c>
      <c r="S36" s="5"/>
      <c r="T36" s="5"/>
    </row>
    <row r="37" spans="1:20" ht="15">
      <c r="A37" t="s">
        <v>149</v>
      </c>
      <c r="B37" t="s">
        <v>150</v>
      </c>
      <c r="C37" s="45">
        <v>10852505</v>
      </c>
      <c r="D37" s="45">
        <v>25633380</v>
      </c>
      <c r="E37">
        <v>997.12505985912071</v>
      </c>
      <c r="F37">
        <v>4112.18901339275</v>
      </c>
      <c r="G37">
        <v>7378.3649999999998</v>
      </c>
      <c r="H37">
        <v>56510.54</v>
      </c>
      <c r="I37" s="5">
        <v>2.9935</v>
      </c>
      <c r="J37" s="5">
        <v>8.9389000000000003</v>
      </c>
      <c r="S37" s="5"/>
      <c r="T37" s="5"/>
    </row>
    <row r="38" spans="1:20" ht="15">
      <c r="A38" t="s">
        <v>47</v>
      </c>
      <c r="B38" t="s">
        <v>151</v>
      </c>
      <c r="C38" s="45">
        <v>2399680</v>
      </c>
      <c r="D38" s="45">
        <v>5455216</v>
      </c>
      <c r="E38">
        <v>1270.3481851482986</v>
      </c>
      <c r="F38">
        <v>783.38838962746252</v>
      </c>
      <c r="G38">
        <v>12318.33</v>
      </c>
      <c r="H38">
        <v>16530.32</v>
      </c>
      <c r="I38" s="5">
        <v>2.6907999999999999</v>
      </c>
      <c r="J38" s="5">
        <v>5.1430999999999996</v>
      </c>
      <c r="S38" s="5"/>
      <c r="T38" s="5"/>
    </row>
    <row r="39" spans="1:20" ht="15">
      <c r="A39" t="s">
        <v>87</v>
      </c>
      <c r="B39" t="s">
        <v>152</v>
      </c>
      <c r="C39" s="45">
        <v>13039000</v>
      </c>
      <c r="D39" s="45">
        <v>16319850</v>
      </c>
      <c r="E39">
        <v>13057.445793570825</v>
      </c>
      <c r="F39">
        <v>26178.064121288931</v>
      </c>
      <c r="G39">
        <v>107941.9</v>
      </c>
      <c r="H39">
        <v>135956</v>
      </c>
      <c r="I39" s="5">
        <v>8.0398999999999994</v>
      </c>
      <c r="J39" s="5">
        <v>10.987299999999999</v>
      </c>
      <c r="S39" s="5"/>
      <c r="T39" s="5"/>
    </row>
    <row r="40" spans="1:20" ht="15">
      <c r="A40" t="s">
        <v>92</v>
      </c>
      <c r="B40" t="s">
        <v>153</v>
      </c>
      <c r="C40" s="45">
        <v>3877000</v>
      </c>
      <c r="D40" s="45">
        <v>4623300</v>
      </c>
      <c r="E40">
        <v>14697.656844838642</v>
      </c>
      <c r="F40">
        <v>39247.855499357662</v>
      </c>
      <c r="G40">
        <v>108444.5</v>
      </c>
      <c r="H40">
        <v>176120.8</v>
      </c>
      <c r="I40" s="5">
        <v>8.4555000000000007</v>
      </c>
      <c r="J40" s="5">
        <v>12.7104</v>
      </c>
      <c r="S40" s="5"/>
      <c r="T40" s="5"/>
    </row>
    <row r="41" spans="1:20" ht="15">
      <c r="A41" t="s">
        <v>96</v>
      </c>
      <c r="B41" t="s">
        <v>154</v>
      </c>
      <c r="C41" s="45">
        <v>2820000</v>
      </c>
      <c r="D41" s="45">
        <v>4133900</v>
      </c>
      <c r="E41">
        <v>8423.1782045354757</v>
      </c>
      <c r="F41">
        <v>14217.255521501698</v>
      </c>
      <c r="G41">
        <v>83006.02</v>
      </c>
      <c r="H41">
        <v>109959.9</v>
      </c>
      <c r="I41" s="5">
        <v>10.902900000000001</v>
      </c>
      <c r="J41" s="5">
        <v>12.2422</v>
      </c>
      <c r="S41" s="5"/>
      <c r="T41" s="5"/>
    </row>
    <row r="42" spans="1:20" ht="15">
      <c r="A42" t="s">
        <v>62</v>
      </c>
      <c r="B42" t="s">
        <v>155</v>
      </c>
      <c r="C42" s="45">
        <v>13194522</v>
      </c>
      <c r="D42" s="45">
        <v>27835927</v>
      </c>
      <c r="E42">
        <v>2001.2590813685865</v>
      </c>
      <c r="F42">
        <v>2381.3529163538219</v>
      </c>
      <c r="G42">
        <v>37654.339999999997</v>
      </c>
      <c r="H42">
        <v>20288.54</v>
      </c>
      <c r="I42" s="5">
        <v>3.9024999999999999</v>
      </c>
      <c r="J42" s="5">
        <v>8.1562000000000001</v>
      </c>
      <c r="S42" s="5"/>
      <c r="T42" s="5"/>
    </row>
    <row r="43" spans="1:20" ht="15">
      <c r="A43" t="s">
        <v>66</v>
      </c>
      <c r="B43" t="s">
        <v>156</v>
      </c>
      <c r="C43" s="45">
        <v>36567344</v>
      </c>
      <c r="D43" s="45">
        <v>85495923</v>
      </c>
      <c r="E43">
        <v>850.19324608006457</v>
      </c>
      <c r="F43">
        <v>1154.1030907637546</v>
      </c>
      <c r="G43">
        <v>7631.4260000000004</v>
      </c>
      <c r="H43">
        <v>13779.19</v>
      </c>
      <c r="I43" s="5">
        <v>4.8292999999999999</v>
      </c>
      <c r="J43" s="5">
        <v>8.3157999999999994</v>
      </c>
      <c r="S43" s="5"/>
      <c r="T43" s="5"/>
    </row>
    <row r="44" spans="1:20" ht="15">
      <c r="A44" t="s">
        <v>58</v>
      </c>
      <c r="B44" t="s">
        <v>157</v>
      </c>
      <c r="C44" s="45">
        <v>9044200</v>
      </c>
      <c r="D44" s="45">
        <v>10549450</v>
      </c>
      <c r="E44">
        <v>4226.8614526912161</v>
      </c>
      <c r="F44">
        <v>11244.499064420277</v>
      </c>
      <c r="G44">
        <v>29075.08</v>
      </c>
      <c r="H44">
        <v>89122.43</v>
      </c>
      <c r="I44" s="5">
        <v>3.4003000000000001</v>
      </c>
      <c r="J44" s="5">
        <v>7.2393999999999998</v>
      </c>
      <c r="S44" s="5"/>
      <c r="T44" s="5"/>
    </row>
    <row r="45" spans="1:20" ht="15">
      <c r="A45" t="s">
        <v>60</v>
      </c>
      <c r="B45" t="s">
        <v>158</v>
      </c>
      <c r="C45" s="45">
        <v>2484739</v>
      </c>
      <c r="D45" s="45">
        <v>5904155</v>
      </c>
      <c r="E45">
        <v>790.41507718179935</v>
      </c>
      <c r="F45">
        <v>1373.2812261030047</v>
      </c>
      <c r="G45">
        <v>5109.3519999999999</v>
      </c>
      <c r="H45">
        <v>16556.09</v>
      </c>
      <c r="I45" s="5">
        <v>3.7437999999999998</v>
      </c>
      <c r="J45" s="5">
        <v>6.8723000000000001</v>
      </c>
      <c r="S45" s="5"/>
      <c r="T45" s="5"/>
    </row>
    <row r="46" spans="1:20" ht="15">
      <c r="A46" t="s">
        <v>38</v>
      </c>
      <c r="B46" t="s">
        <v>159</v>
      </c>
      <c r="C46" s="45">
        <v>4169071</v>
      </c>
      <c r="D46" s="45">
        <v>11281296</v>
      </c>
      <c r="E46">
        <v>530.52178505386269</v>
      </c>
      <c r="F46">
        <v>511.26234400106517</v>
      </c>
      <c r="G46">
        <v>1606.7719999999999</v>
      </c>
      <c r="H46">
        <v>3994.4180000000001</v>
      </c>
      <c r="I46" s="5">
        <v>1.9424999999999999</v>
      </c>
      <c r="J46" s="5">
        <v>4.0410000000000004</v>
      </c>
      <c r="S46" s="5"/>
      <c r="T46" s="5"/>
    </row>
    <row r="47" spans="1:20" ht="15">
      <c r="A47" t="s">
        <v>160</v>
      </c>
      <c r="B47" t="s">
        <v>161</v>
      </c>
      <c r="C47" s="45">
        <v>3741724</v>
      </c>
      <c r="D47" s="45">
        <v>6058580</v>
      </c>
      <c r="E47">
        <v>1802.3307588173941</v>
      </c>
      <c r="F47">
        <v>2411.3444315700472</v>
      </c>
      <c r="G47">
        <v>7033.4589999999998</v>
      </c>
      <c r="H47">
        <v>3994.4180000000001</v>
      </c>
      <c r="I47" s="5">
        <v>2.2321</v>
      </c>
      <c r="J47" s="5">
        <v>6.6707000000000001</v>
      </c>
      <c r="S47" s="5"/>
      <c r="T47" s="5"/>
    </row>
    <row r="48" spans="1:20" ht="15">
      <c r="A48" t="s">
        <v>85</v>
      </c>
      <c r="B48" t="s">
        <v>162</v>
      </c>
      <c r="C48" s="45">
        <v>8043000</v>
      </c>
      <c r="D48" s="45">
        <v>9024040</v>
      </c>
      <c r="E48">
        <v>15958.749400564848</v>
      </c>
      <c r="F48">
        <v>30554.437503607336</v>
      </c>
      <c r="G48">
        <v>84175.45</v>
      </c>
      <c r="H48">
        <v>191159.4</v>
      </c>
      <c r="I48" s="5">
        <v>7.5929000000000002</v>
      </c>
      <c r="J48" s="5">
        <v>11.7296</v>
      </c>
      <c r="S48" s="5"/>
      <c r="T48" s="5"/>
    </row>
    <row r="49" spans="1:20" ht="15">
      <c r="A49" t="s">
        <v>52</v>
      </c>
      <c r="B49" t="s">
        <v>163</v>
      </c>
      <c r="C49" s="45">
        <v>37186309</v>
      </c>
      <c r="D49" s="45">
        <v>65945675</v>
      </c>
      <c r="E49">
        <v>500.3507419912126</v>
      </c>
      <c r="F49">
        <v>2415.2450718865748</v>
      </c>
      <c r="G49">
        <v>6819.3119999999999</v>
      </c>
      <c r="H49">
        <v>130158.8</v>
      </c>
      <c r="I49" s="5">
        <v>3.0447000000000002</v>
      </c>
      <c r="J49" s="5">
        <v>5.8808999999999996</v>
      </c>
      <c r="S49" s="5"/>
      <c r="T49" s="5"/>
    </row>
    <row r="50" spans="1:20" ht="15">
      <c r="A50" t="s">
        <v>73</v>
      </c>
      <c r="B50" t="s">
        <v>164</v>
      </c>
      <c r="C50" s="45">
        <v>970867</v>
      </c>
      <c r="D50" s="45">
        <v>1318300</v>
      </c>
      <c r="E50">
        <v>4196.028826388374</v>
      </c>
      <c r="F50">
        <v>8272.3519075490894</v>
      </c>
      <c r="G50">
        <v>38071.11</v>
      </c>
      <c r="H50">
        <v>5466.933</v>
      </c>
      <c r="I50" s="5">
        <v>5.6943999999999999</v>
      </c>
      <c r="J50" s="5">
        <v>8.8122000000000007</v>
      </c>
      <c r="S50" s="5"/>
      <c r="T50" s="5"/>
    </row>
    <row r="51" spans="1:20" ht="15">
      <c r="A51" t="s">
        <v>71</v>
      </c>
      <c r="B51" t="s">
        <v>165</v>
      </c>
      <c r="C51" s="45">
        <v>2808433</v>
      </c>
      <c r="D51" s="45">
        <v>3305723</v>
      </c>
      <c r="E51">
        <v>3803.1477848607378</v>
      </c>
      <c r="F51">
        <v>7126.2061366259086</v>
      </c>
      <c r="G51">
        <v>28828.27</v>
      </c>
      <c r="H51">
        <v>1331.943</v>
      </c>
      <c r="I51" s="5">
        <v>5.2363999999999997</v>
      </c>
      <c r="J51" s="5">
        <v>7.9189999999999996</v>
      </c>
      <c r="S51" s="5"/>
      <c r="T51" s="5"/>
    </row>
    <row r="52" spans="1:20" ht="15">
      <c r="A52" t="s">
        <v>95</v>
      </c>
      <c r="B52" t="s">
        <v>166</v>
      </c>
      <c r="C52" s="45">
        <v>205052000</v>
      </c>
      <c r="D52" s="45">
        <v>295753000</v>
      </c>
      <c r="E52">
        <v>18881.723267526049</v>
      </c>
      <c r="F52">
        <v>38484.819871624022</v>
      </c>
      <c r="G52">
        <v>77077.05</v>
      </c>
      <c r="H52">
        <v>1781.431</v>
      </c>
      <c r="I52" s="5">
        <v>10.6068</v>
      </c>
      <c r="J52" s="5">
        <v>12.453099999999999</v>
      </c>
      <c r="S52" s="5"/>
      <c r="T52" s="5"/>
    </row>
    <row r="53" spans="1:20" ht="15">
      <c r="A53" t="s">
        <v>167</v>
      </c>
      <c r="B53" t="s">
        <v>168</v>
      </c>
      <c r="C53" s="45">
        <v>22087000</v>
      </c>
      <c r="D53" s="45">
        <v>47198469</v>
      </c>
      <c r="E53">
        <v>3063.7218557385472</v>
      </c>
      <c r="F53">
        <v>3306.1002517092957</v>
      </c>
      <c r="G53">
        <v>16439.54</v>
      </c>
      <c r="H53">
        <v>162507.79999999999</v>
      </c>
      <c r="I53" s="5">
        <v>4.4175000000000004</v>
      </c>
      <c r="J53" s="5">
        <v>7.7435999999999998</v>
      </c>
      <c r="S53" s="5"/>
      <c r="T53" s="5"/>
    </row>
    <row r="54" spans="1:20" ht="15">
      <c r="A54" t="s">
        <v>48</v>
      </c>
      <c r="B54" t="s">
        <v>169</v>
      </c>
      <c r="C54" s="45">
        <v>4137589</v>
      </c>
      <c r="D54" s="45">
        <v>11738432</v>
      </c>
      <c r="E54">
        <v>541.68664055445777</v>
      </c>
      <c r="F54">
        <v>340.38359080951227</v>
      </c>
      <c r="G54">
        <v>18708.169999999998</v>
      </c>
      <c r="H54">
        <v>28907.75</v>
      </c>
      <c r="I54" s="5">
        <v>2.8376000000000001</v>
      </c>
      <c r="J54" s="5">
        <v>6.2891000000000004</v>
      </c>
      <c r="S54" s="5"/>
      <c r="T54" s="5"/>
    </row>
    <row r="55" spans="1:20" ht="15">
      <c r="M55" s="5"/>
      <c r="N55" s="5"/>
      <c r="O55" s="5"/>
      <c r="P55" s="5"/>
      <c r="Q55" s="5"/>
      <c r="R55" s="5"/>
      <c r="S55" s="5"/>
      <c r="T55" s="5"/>
    </row>
    <row r="56" spans="1:20" ht="15">
      <c r="M56" s="5"/>
      <c r="N56" s="5"/>
      <c r="O56" s="5"/>
      <c r="P56" s="5"/>
      <c r="Q56" s="5"/>
      <c r="R56" s="5"/>
      <c r="S56" s="5"/>
      <c r="T56" s="5"/>
    </row>
    <row r="57" spans="1:20" ht="15">
      <c r="M57" s="5"/>
      <c r="N57" s="5"/>
      <c r="O57" s="5"/>
      <c r="P57" s="5"/>
      <c r="Q57" s="5"/>
      <c r="R57" s="5"/>
      <c r="S57" s="5"/>
      <c r="T57" s="5"/>
    </row>
    <row r="58" spans="1:20" ht="15">
      <c r="M58" s="5"/>
      <c r="N58" s="5"/>
      <c r="O58" s="5"/>
      <c r="P58" s="5"/>
      <c r="Q58" s="5"/>
      <c r="R58" s="5"/>
      <c r="S58" s="5"/>
      <c r="T58" s="5"/>
    </row>
    <row r="59" spans="1:20" ht="15">
      <c r="M59" s="5"/>
      <c r="N59" s="5"/>
      <c r="O59" s="5"/>
      <c r="P59" s="5"/>
      <c r="Q59" s="5"/>
      <c r="R59" s="5"/>
      <c r="S59" s="5"/>
      <c r="T59" s="5"/>
    </row>
    <row r="60" spans="1:20" ht="15">
      <c r="M60" s="5"/>
      <c r="N60" s="5"/>
      <c r="O60" s="5"/>
      <c r="P60" s="5"/>
      <c r="Q60" s="5"/>
      <c r="R60" s="5"/>
      <c r="S60" s="5"/>
      <c r="T60" s="5"/>
    </row>
    <row r="61" spans="1:20" ht="15">
      <c r="M61" s="5"/>
      <c r="N61" s="5"/>
      <c r="O61" s="5"/>
      <c r="P61" s="5"/>
      <c r="Q61" s="5"/>
      <c r="R61" s="5"/>
      <c r="S61" s="5"/>
      <c r="T61" s="5"/>
    </row>
    <row r="62" spans="1:20" ht="15">
      <c r="M62" s="5"/>
      <c r="N62" s="5"/>
      <c r="O62" s="5"/>
      <c r="P62" s="5"/>
      <c r="Q62" s="5"/>
      <c r="R62" s="5"/>
      <c r="S62" s="5"/>
      <c r="T62" s="5"/>
    </row>
    <row r="63" spans="1:20" ht="15">
      <c r="M63" s="5"/>
      <c r="N63" s="5"/>
      <c r="O63" s="5"/>
      <c r="P63" s="5"/>
      <c r="Q63" s="5"/>
      <c r="R63" s="5"/>
      <c r="S63" s="5"/>
      <c r="T63" s="5"/>
    </row>
    <row r="64" spans="1:20" ht="15">
      <c r="M64" s="5"/>
      <c r="N64" s="5"/>
      <c r="O64" s="5"/>
      <c r="P64" s="5"/>
      <c r="Q64" s="5"/>
      <c r="R64" s="5"/>
      <c r="S64" s="5"/>
      <c r="T64" s="5"/>
    </row>
    <row r="65" spans="13:20" ht="15">
      <c r="M65" s="5"/>
      <c r="N65" s="5"/>
      <c r="O65" s="5"/>
      <c r="P65" s="5"/>
      <c r="Q65" s="5"/>
      <c r="R65" s="5"/>
      <c r="S65" s="5"/>
      <c r="T65" s="5"/>
    </row>
    <row r="66" spans="13:20" ht="15">
      <c r="M66" s="5"/>
      <c r="N66" s="5"/>
      <c r="O66" s="5"/>
      <c r="P66" s="5"/>
      <c r="Q66" s="5"/>
      <c r="R66" s="5"/>
      <c r="S66" s="5"/>
      <c r="T66" s="5"/>
    </row>
    <row r="67" spans="13:20" ht="15">
      <c r="M67" s="5"/>
      <c r="N67" s="5"/>
      <c r="O67" s="5"/>
      <c r="P67" s="5"/>
      <c r="Q67" s="5"/>
      <c r="R67" s="5"/>
      <c r="S67" s="5"/>
      <c r="T67" s="5"/>
    </row>
    <row r="68" spans="13:20" ht="15">
      <c r="M68" s="5"/>
      <c r="N68" s="5"/>
      <c r="O68" s="5"/>
      <c r="P68" s="5"/>
      <c r="Q68" s="5"/>
      <c r="R68" s="5"/>
      <c r="S68" s="5"/>
      <c r="T68" s="5"/>
    </row>
    <row r="69" spans="13:20" ht="15">
      <c r="M69" s="5"/>
      <c r="N69" s="5"/>
      <c r="O69" s="5"/>
      <c r="P69" s="5"/>
      <c r="Q69" s="5"/>
      <c r="R69" s="5"/>
      <c r="S69" s="5"/>
      <c r="T69" s="5"/>
    </row>
    <row r="70" spans="13:20" ht="15">
      <c r="M70" s="5"/>
      <c r="N70" s="5"/>
      <c r="O70" s="5"/>
      <c r="P70" s="5"/>
      <c r="Q70" s="5"/>
      <c r="R70" s="5"/>
      <c r="S70" s="5"/>
      <c r="T70" s="5"/>
    </row>
    <row r="71" spans="13:20" ht="15">
      <c r="M71" s="5"/>
      <c r="N71" s="5"/>
      <c r="O71" s="5"/>
      <c r="P71" s="5"/>
      <c r="Q71" s="5"/>
      <c r="R71" s="5"/>
      <c r="S71" s="5"/>
      <c r="T71" s="5"/>
    </row>
    <row r="72" spans="13:20" ht="15">
      <c r="M72" s="5"/>
      <c r="N72" s="5"/>
      <c r="O72" s="5"/>
      <c r="P72" s="5"/>
      <c r="Q72" s="5"/>
      <c r="R72" s="5"/>
      <c r="S72" s="5"/>
      <c r="T72" s="5"/>
    </row>
    <row r="73" spans="13:20" ht="15">
      <c r="M73" s="5"/>
      <c r="N73" s="5"/>
      <c r="O73" s="5"/>
      <c r="P73" s="5"/>
      <c r="Q73" s="5"/>
      <c r="R73" s="5"/>
      <c r="S73" s="5"/>
      <c r="T73" s="5"/>
    </row>
    <row r="74" spans="13:20" ht="15">
      <c r="M74" s="5"/>
      <c r="N74" s="5"/>
      <c r="O74" s="5"/>
      <c r="P74" s="5"/>
      <c r="Q74" s="5"/>
      <c r="R74" s="5"/>
      <c r="S74" s="5"/>
      <c r="T74" s="5"/>
    </row>
    <row r="75" spans="13:20" ht="15">
      <c r="M75" s="5"/>
      <c r="N75" s="5"/>
      <c r="O75" s="5"/>
      <c r="P75" s="5"/>
      <c r="Q75" s="5"/>
      <c r="R75" s="5"/>
      <c r="S75" s="5"/>
      <c r="T75" s="5"/>
    </row>
    <row r="76" spans="13:20" ht="15">
      <c r="M76" s="5"/>
      <c r="N76" s="5"/>
      <c r="O76" s="5"/>
      <c r="P76" s="5"/>
      <c r="Q76" s="5"/>
      <c r="R76" s="5"/>
      <c r="S76" s="5"/>
      <c r="T76" s="5"/>
    </row>
    <row r="77" spans="13:20" ht="15">
      <c r="M77" s="5"/>
      <c r="N77" s="5"/>
      <c r="O77" s="5"/>
      <c r="P77" s="5"/>
      <c r="Q77" s="5"/>
      <c r="R77" s="5"/>
      <c r="S77" s="5"/>
      <c r="T77" s="5"/>
    </row>
    <row r="78" spans="13:20" ht="15">
      <c r="M78" s="5"/>
      <c r="N78" s="5"/>
      <c r="O78" s="5"/>
      <c r="P78" s="5"/>
      <c r="Q78" s="5"/>
      <c r="R78" s="5"/>
      <c r="S78" s="5"/>
      <c r="T78" s="5"/>
    </row>
    <row r="79" spans="13:20" ht="15">
      <c r="M79" s="5"/>
      <c r="N79" s="5"/>
      <c r="O79" s="5"/>
      <c r="P79" s="5"/>
      <c r="Q79" s="5"/>
      <c r="R79" s="5"/>
      <c r="S79" s="5"/>
      <c r="T79" s="5"/>
    </row>
    <row r="80" spans="13:20" ht="15">
      <c r="M80" s="5"/>
      <c r="N80" s="5"/>
      <c r="O80" s="5"/>
      <c r="P80" s="5"/>
      <c r="Q80" s="5"/>
      <c r="R80" s="5"/>
      <c r="S80" s="5"/>
      <c r="T80" s="5"/>
    </row>
    <row r="81" spans="13:20" ht="15">
      <c r="M81" s="5"/>
      <c r="N81" s="5"/>
      <c r="O81" s="5"/>
      <c r="P81" s="5"/>
      <c r="Q81" s="5"/>
      <c r="R81" s="5"/>
      <c r="S81" s="5"/>
      <c r="T81" s="5"/>
    </row>
    <row r="82" spans="13:20" ht="15">
      <c r="M82" s="5"/>
      <c r="N82" s="5"/>
      <c r="O82" s="5"/>
      <c r="P82" s="5"/>
      <c r="Q82" s="5"/>
      <c r="R82" s="5"/>
      <c r="S82" s="5"/>
      <c r="T82" s="5"/>
    </row>
    <row r="83" spans="13:20" ht="15">
      <c r="M83" s="5"/>
      <c r="N83" s="5"/>
      <c r="O83" s="5"/>
      <c r="P83" s="5"/>
      <c r="Q83" s="5"/>
      <c r="R83" s="5"/>
      <c r="S83" s="5"/>
      <c r="T83" s="5"/>
    </row>
    <row r="84" spans="13:20" ht="15">
      <c r="M84" s="5"/>
      <c r="N84" s="5"/>
      <c r="O84" s="5"/>
      <c r="P84" s="5"/>
      <c r="Q84" s="5"/>
      <c r="R84" s="5"/>
      <c r="S84" s="5"/>
      <c r="T84" s="5"/>
    </row>
    <row r="85" spans="13:20" ht="15">
      <c r="M85" s="5"/>
      <c r="N85" s="5"/>
      <c r="O85" s="5"/>
      <c r="P85" s="5"/>
      <c r="Q85" s="5"/>
      <c r="R85" s="5"/>
      <c r="S85" s="5"/>
      <c r="T85" s="5"/>
    </row>
    <row r="86" spans="13:20" ht="15">
      <c r="M86" s="5"/>
      <c r="N86" s="5"/>
      <c r="O86" s="5"/>
      <c r="P86" s="5"/>
      <c r="Q86" s="5"/>
      <c r="R86" s="5"/>
      <c r="S86" s="5"/>
      <c r="T86" s="5"/>
    </row>
    <row r="87" spans="13:20" ht="15">
      <c r="M87" s="5"/>
      <c r="N87" s="5"/>
      <c r="O87" s="5"/>
      <c r="P87" s="5"/>
      <c r="Q87" s="5"/>
      <c r="R87" s="5"/>
      <c r="S87" s="5"/>
      <c r="T87" s="5"/>
    </row>
    <row r="88" spans="13:20" ht="15">
      <c r="M88" s="5"/>
      <c r="N88" s="5"/>
      <c r="O88" s="5"/>
      <c r="P88" s="5"/>
      <c r="Q88" s="5"/>
      <c r="R88" s="5"/>
      <c r="S88" s="5"/>
      <c r="T88" s="5"/>
    </row>
    <row r="89" spans="13:20" ht="15">
      <c r="M89" s="5"/>
      <c r="N89" s="5"/>
      <c r="O89" s="5"/>
      <c r="P89" s="5"/>
      <c r="Q89" s="5"/>
      <c r="R89" s="5"/>
      <c r="S89" s="5"/>
      <c r="T89" s="5"/>
    </row>
    <row r="90" spans="13:20" ht="15">
      <c r="M90" s="5"/>
      <c r="N90" s="5"/>
      <c r="O90" s="5"/>
      <c r="P90" s="5"/>
      <c r="Q90" s="5"/>
      <c r="R90" s="5"/>
      <c r="S90" s="5"/>
      <c r="T90" s="5"/>
    </row>
    <row r="91" spans="13:20" ht="15">
      <c r="M91" s="5"/>
      <c r="N91" s="5"/>
      <c r="O91" s="5"/>
      <c r="P91" s="5"/>
      <c r="Q91" s="5"/>
      <c r="R91" s="5"/>
      <c r="S91" s="5"/>
      <c r="T91" s="5"/>
    </row>
    <row r="92" spans="13:20" ht="15">
      <c r="M92" s="5"/>
      <c r="N92" s="5"/>
      <c r="O92" s="5"/>
      <c r="P92" s="5"/>
      <c r="Q92" s="5"/>
      <c r="R92" s="5"/>
      <c r="S92" s="5"/>
      <c r="T92" s="5"/>
    </row>
    <row r="93" spans="13:20" ht="15">
      <c r="M93" s="5"/>
      <c r="N93" s="5"/>
      <c r="O93" s="5"/>
      <c r="P93" s="5"/>
      <c r="Q93" s="5"/>
      <c r="R93" s="5"/>
      <c r="S93" s="5"/>
      <c r="T93" s="5"/>
    </row>
    <row r="94" spans="13:20" ht="15">
      <c r="M94" s="5"/>
      <c r="N94" s="5"/>
      <c r="O94" s="5"/>
      <c r="P94" s="5"/>
      <c r="Q94" s="5"/>
      <c r="R94" s="5"/>
      <c r="S94" s="5"/>
      <c r="T94" s="5"/>
    </row>
    <row r="95" spans="13:20" ht="15">
      <c r="M95" s="5"/>
      <c r="N95" s="5"/>
      <c r="O95" s="5"/>
      <c r="P95" s="5"/>
      <c r="Q95" s="5"/>
      <c r="R95" s="5"/>
      <c r="S95" s="5"/>
      <c r="T95" s="5"/>
    </row>
    <row r="96" spans="13:20" ht="15">
      <c r="M96" s="5"/>
      <c r="N96" s="5"/>
      <c r="O96" s="5"/>
      <c r="P96" s="5"/>
      <c r="Q96" s="5"/>
      <c r="R96" s="5"/>
      <c r="S96" s="5"/>
      <c r="T96" s="5"/>
    </row>
    <row r="97" spans="13:20" ht="15">
      <c r="M97" s="5"/>
      <c r="N97" s="5"/>
      <c r="O97" s="5"/>
      <c r="P97" s="5"/>
      <c r="Q97" s="5"/>
      <c r="R97" s="5"/>
      <c r="S97" s="5"/>
      <c r="T97" s="5"/>
    </row>
    <row r="98" spans="13:20" ht="15">
      <c r="M98" s="5"/>
      <c r="N98" s="5"/>
      <c r="O98" s="5"/>
      <c r="P98" s="5"/>
      <c r="Q98" s="5"/>
      <c r="R98" s="5"/>
      <c r="S98" s="5"/>
      <c r="T98" s="5"/>
    </row>
    <row r="99" spans="13:20" ht="15">
      <c r="M99" s="5"/>
      <c r="N99" s="5"/>
      <c r="O99" s="5"/>
      <c r="P99" s="5"/>
      <c r="Q99" s="5"/>
      <c r="R99" s="5"/>
      <c r="S99" s="5"/>
      <c r="T99" s="5"/>
    </row>
    <row r="100" spans="13:20" ht="15">
      <c r="M100" s="5"/>
      <c r="N100" s="5"/>
      <c r="O100" s="5"/>
      <c r="P100" s="5"/>
      <c r="Q100" s="5"/>
      <c r="R100" s="5"/>
      <c r="S100" s="5"/>
      <c r="T100" s="5"/>
    </row>
    <row r="101" spans="13:20" ht="15">
      <c r="M101" s="5"/>
      <c r="N101" s="5"/>
      <c r="O101" s="5"/>
      <c r="P101" s="5"/>
      <c r="Q101" s="5"/>
      <c r="R101" s="5"/>
      <c r="S101" s="5"/>
      <c r="T101" s="5"/>
    </row>
    <row r="102" spans="13:20" ht="15">
      <c r="M102" s="5"/>
      <c r="N102" s="5"/>
      <c r="O102" s="5"/>
      <c r="P102" s="5"/>
      <c r="Q102" s="5"/>
      <c r="R102" s="5"/>
      <c r="S102" s="5"/>
      <c r="T102" s="5"/>
    </row>
    <row r="103" spans="13:20" ht="15">
      <c r="M103" s="5"/>
      <c r="N103" s="5"/>
      <c r="O103" s="5"/>
      <c r="P103" s="5"/>
      <c r="Q103" s="5"/>
      <c r="R103" s="5"/>
      <c r="S103" s="5"/>
      <c r="T103" s="5"/>
    </row>
    <row r="104" spans="13:20" ht="15">
      <c r="M104" s="5"/>
      <c r="N104" s="5"/>
      <c r="O104" s="5"/>
      <c r="P104" s="5"/>
      <c r="Q104" s="5"/>
      <c r="R104" s="5"/>
      <c r="S104" s="5"/>
      <c r="T104" s="5"/>
    </row>
    <row r="105" spans="13:20" ht="15">
      <c r="M105" s="5"/>
      <c r="N105" s="5"/>
      <c r="O105" s="5"/>
      <c r="P105" s="5"/>
      <c r="Q105" s="5"/>
      <c r="R105" s="5"/>
      <c r="S105" s="5"/>
      <c r="T105" s="5"/>
    </row>
    <row r="106" spans="13:20" ht="15">
      <c r="M106" s="5"/>
      <c r="N106" s="5"/>
      <c r="O106" s="5"/>
      <c r="P106" s="5"/>
      <c r="Q106" s="5"/>
      <c r="R106" s="5"/>
    </row>
    <row r="107" spans="13:20" ht="15">
      <c r="M107" s="5"/>
      <c r="N107" s="5"/>
      <c r="O107" s="5"/>
      <c r="P107" s="5"/>
      <c r="Q107" s="5"/>
      <c r="R107" s="5"/>
    </row>
    <row r="108" spans="13:20" ht="15">
      <c r="M108" s="5"/>
      <c r="N108" s="5"/>
      <c r="O108" s="5"/>
      <c r="P108" s="5"/>
      <c r="Q108" s="5"/>
      <c r="R108" s="5"/>
    </row>
    <row r="109" spans="13:20" ht="15">
      <c r="M109" s="5"/>
      <c r="N109" s="5"/>
      <c r="O109" s="5"/>
      <c r="P109" s="5"/>
      <c r="Q109" s="5"/>
      <c r="R109" s="5"/>
    </row>
    <row r="110" spans="13:20" ht="15">
      <c r="M110" s="5"/>
      <c r="N110" s="5"/>
      <c r="O110" s="5"/>
      <c r="P110" s="5"/>
      <c r="Q110" s="5"/>
      <c r="R110" s="5"/>
    </row>
    <row r="111" spans="13:20" ht="15">
      <c r="M111" s="5"/>
      <c r="N111" s="5"/>
      <c r="O111" s="5"/>
      <c r="P111" s="5"/>
      <c r="Q111" s="5"/>
      <c r="R111" s="5"/>
    </row>
    <row r="112" spans="13:20" ht="15">
      <c r="M112" s="5"/>
      <c r="N112" s="5"/>
      <c r="O112" s="5"/>
      <c r="P112" s="5"/>
      <c r="Q112" s="5"/>
      <c r="R112" s="5"/>
    </row>
    <row r="113" spans="13:18" ht="15">
      <c r="M113" s="5"/>
      <c r="N113" s="5"/>
      <c r="O113" s="5"/>
      <c r="P113" s="5"/>
      <c r="Q113" s="5"/>
      <c r="R113" s="5"/>
    </row>
  </sheetData>
  <sortState xmlns:xlrd2="http://schemas.microsoft.com/office/spreadsheetml/2017/richdata2" ref="L2:N145">
    <sortCondition ref="L2:L145"/>
  </sortState>
  <phoneticPr fontId="5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55FB8-0ED3-41D9-B793-F8CFF951D645}">
  <dimension ref="A1:C23"/>
  <sheetViews>
    <sheetView tabSelected="1" workbookViewId="0">
      <selection activeCell="H17" sqref="H17"/>
    </sheetView>
  </sheetViews>
  <sheetFormatPr defaultRowHeight="14.45"/>
  <sheetData>
    <row r="1" spans="1:3">
      <c r="A1" s="23" t="s">
        <v>170</v>
      </c>
      <c r="B1" s="23" t="s">
        <v>171</v>
      </c>
    </row>
    <row r="2" spans="1:3">
      <c r="A2">
        <v>-11</v>
      </c>
      <c r="B2">
        <v>0</v>
      </c>
      <c r="C2">
        <v>0</v>
      </c>
    </row>
    <row r="3" spans="1:3">
      <c r="A3">
        <v>-10</v>
      </c>
      <c r="B3">
        <v>1</v>
      </c>
      <c r="C3">
        <v>0</v>
      </c>
    </row>
    <row r="4" spans="1:3">
      <c r="A4">
        <v>-9</v>
      </c>
      <c r="B4">
        <v>0</v>
      </c>
      <c r="C4">
        <v>0</v>
      </c>
    </row>
    <row r="5" spans="1:3">
      <c r="A5">
        <v>-8</v>
      </c>
      <c r="B5">
        <v>1</v>
      </c>
      <c r="C5">
        <v>0</v>
      </c>
    </row>
    <row r="6" spans="1:3">
      <c r="A6">
        <v>-7</v>
      </c>
      <c r="B6">
        <v>0</v>
      </c>
      <c r="C6">
        <v>0</v>
      </c>
    </row>
    <row r="7" spans="1:3">
      <c r="A7">
        <v>-6</v>
      </c>
      <c r="B7">
        <v>0</v>
      </c>
      <c r="C7">
        <v>0</v>
      </c>
    </row>
    <row r="8" spans="1:3">
      <c r="A8">
        <v>-5</v>
      </c>
      <c r="B8">
        <v>1</v>
      </c>
      <c r="C8">
        <v>0</v>
      </c>
    </row>
    <row r="9" spans="1:3">
      <c r="A9">
        <v>-4</v>
      </c>
      <c r="B9">
        <v>0</v>
      </c>
      <c r="C9">
        <v>0</v>
      </c>
    </row>
    <row r="10" spans="1:3">
      <c r="A10">
        <v>-3</v>
      </c>
      <c r="B10">
        <v>0</v>
      </c>
      <c r="C10">
        <v>0</v>
      </c>
    </row>
    <row r="11" spans="1:3">
      <c r="A11">
        <v>-2</v>
      </c>
      <c r="B11">
        <v>0</v>
      </c>
      <c r="C11">
        <v>0</v>
      </c>
    </row>
    <row r="12" spans="1:3">
      <c r="A12">
        <v>-1</v>
      </c>
      <c r="B12">
        <v>2</v>
      </c>
      <c r="C12">
        <v>0</v>
      </c>
    </row>
    <row r="13" spans="1:3">
      <c r="A13">
        <v>0</v>
      </c>
      <c r="B13">
        <v>2</v>
      </c>
      <c r="C13">
        <v>0</v>
      </c>
    </row>
    <row r="14" spans="1:3">
      <c r="A14">
        <v>1</v>
      </c>
      <c r="B14">
        <v>10</v>
      </c>
      <c r="C14">
        <v>8</v>
      </c>
    </row>
    <row r="15" spans="1:3">
      <c r="A15">
        <v>2</v>
      </c>
      <c r="B15">
        <v>12</v>
      </c>
      <c r="C15">
        <v>20</v>
      </c>
    </row>
    <row r="16" spans="1:3">
      <c r="A16">
        <v>3</v>
      </c>
      <c r="B16">
        <v>12</v>
      </c>
      <c r="C16">
        <v>11</v>
      </c>
    </row>
    <row r="17" spans="1:3">
      <c r="A17">
        <v>4</v>
      </c>
      <c r="B17">
        <v>4</v>
      </c>
      <c r="C17">
        <v>4</v>
      </c>
    </row>
    <row r="18" spans="1:3">
      <c r="A18">
        <v>5</v>
      </c>
      <c r="B18">
        <v>3</v>
      </c>
      <c r="C18">
        <v>6</v>
      </c>
    </row>
    <row r="19" spans="1:3">
      <c r="A19">
        <v>6</v>
      </c>
      <c r="B19">
        <v>2</v>
      </c>
      <c r="C19">
        <v>1</v>
      </c>
    </row>
    <row r="20" spans="1:3">
      <c r="A20">
        <v>7</v>
      </c>
      <c r="B20">
        <v>1</v>
      </c>
      <c r="C20">
        <v>1</v>
      </c>
    </row>
    <row r="21" spans="1:3">
      <c r="A21">
        <v>8</v>
      </c>
      <c r="B21">
        <v>0</v>
      </c>
      <c r="C21">
        <v>1</v>
      </c>
    </row>
    <row r="22" spans="1:3">
      <c r="A22">
        <v>9</v>
      </c>
      <c r="B22">
        <v>1</v>
      </c>
      <c r="C22">
        <v>0</v>
      </c>
    </row>
    <row r="23" spans="1:3" ht="15" thickBot="1">
      <c r="A23" s="22" t="s">
        <v>172</v>
      </c>
      <c r="B23" s="22">
        <v>0</v>
      </c>
      <c r="C23" s="22">
        <v>0</v>
      </c>
    </row>
  </sheetData>
  <sortState xmlns:xlrd2="http://schemas.microsoft.com/office/spreadsheetml/2017/richdata2" ref="A2:A22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78627-5AB0-40D8-9F63-E8F47801E0A4}">
  <dimension ref="A1:D21"/>
  <sheetViews>
    <sheetView workbookViewId="0">
      <selection activeCell="D10" sqref="D10"/>
    </sheetView>
  </sheetViews>
  <sheetFormatPr defaultRowHeight="14.45"/>
  <sheetData>
    <row r="1" spans="1:4">
      <c r="A1" s="23" t="s">
        <v>170</v>
      </c>
      <c r="B1" s="23" t="s">
        <v>171</v>
      </c>
      <c r="C1" s="23" t="s">
        <v>170</v>
      </c>
      <c r="D1" s="23" t="s">
        <v>171</v>
      </c>
    </row>
    <row r="2" spans="1:4">
      <c r="A2">
        <v>-3</v>
      </c>
      <c r="B2">
        <v>0</v>
      </c>
      <c r="C2">
        <v>1</v>
      </c>
      <c r="D2">
        <v>13</v>
      </c>
    </row>
    <row r="3" spans="1:4">
      <c r="A3">
        <v>-2.5</v>
      </c>
      <c r="B3">
        <v>2</v>
      </c>
      <c r="C3">
        <v>1.5</v>
      </c>
      <c r="D3">
        <v>6</v>
      </c>
    </row>
    <row r="4" spans="1:4">
      <c r="A4">
        <v>-2</v>
      </c>
      <c r="B4">
        <v>2</v>
      </c>
      <c r="C4">
        <v>0.5</v>
      </c>
      <c r="D4">
        <v>5</v>
      </c>
    </row>
    <row r="5" spans="1:4">
      <c r="A5">
        <v>-1.5</v>
      </c>
      <c r="B5">
        <v>3</v>
      </c>
      <c r="C5">
        <v>0</v>
      </c>
      <c r="D5">
        <v>4</v>
      </c>
    </row>
    <row r="6" spans="1:4">
      <c r="A6">
        <v>-1</v>
      </c>
      <c r="B6">
        <v>2</v>
      </c>
      <c r="C6">
        <v>-1.5</v>
      </c>
      <c r="D6">
        <v>3</v>
      </c>
    </row>
    <row r="7" spans="1:4">
      <c r="A7">
        <v>-0.5</v>
      </c>
      <c r="B7">
        <v>2</v>
      </c>
      <c r="C7">
        <v>-2.5</v>
      </c>
      <c r="D7">
        <v>2</v>
      </c>
    </row>
    <row r="8" spans="1:4">
      <c r="A8">
        <v>0</v>
      </c>
      <c r="B8">
        <v>4</v>
      </c>
      <c r="C8">
        <v>-2</v>
      </c>
      <c r="D8">
        <v>2</v>
      </c>
    </row>
    <row r="9" spans="1:4">
      <c r="A9">
        <v>0.5</v>
      </c>
      <c r="B9">
        <v>5</v>
      </c>
      <c r="C9">
        <v>-1</v>
      </c>
      <c r="D9">
        <v>2</v>
      </c>
    </row>
    <row r="10" spans="1:4">
      <c r="A10">
        <v>1</v>
      </c>
      <c r="B10">
        <v>13</v>
      </c>
      <c r="C10">
        <v>-0.5</v>
      </c>
      <c r="D10">
        <v>2</v>
      </c>
    </row>
    <row r="11" spans="1:4">
      <c r="A11">
        <v>1.5</v>
      </c>
      <c r="B11">
        <v>6</v>
      </c>
      <c r="C11">
        <v>2</v>
      </c>
      <c r="D11">
        <v>2</v>
      </c>
    </row>
    <row r="12" spans="1:4">
      <c r="A12">
        <v>2</v>
      </c>
      <c r="B12">
        <v>2</v>
      </c>
      <c r="C12">
        <v>2.5</v>
      </c>
      <c r="D12">
        <v>1</v>
      </c>
    </row>
    <row r="13" spans="1:4">
      <c r="A13">
        <v>2.5</v>
      </c>
      <c r="B13">
        <v>1</v>
      </c>
      <c r="C13">
        <v>3.5</v>
      </c>
      <c r="D13">
        <v>1</v>
      </c>
    </row>
    <row r="14" spans="1:4">
      <c r="A14">
        <v>3</v>
      </c>
      <c r="B14">
        <v>0</v>
      </c>
      <c r="C14">
        <v>4</v>
      </c>
      <c r="D14">
        <v>1</v>
      </c>
    </row>
    <row r="15" spans="1:4">
      <c r="A15">
        <v>3.5</v>
      </c>
      <c r="B15">
        <v>1</v>
      </c>
      <c r="C15">
        <v>5</v>
      </c>
      <c r="D15">
        <v>1</v>
      </c>
    </row>
    <row r="16" spans="1:4">
      <c r="A16">
        <v>4</v>
      </c>
      <c r="B16">
        <v>1</v>
      </c>
      <c r="C16">
        <v>6</v>
      </c>
      <c r="D16">
        <v>1</v>
      </c>
    </row>
    <row r="17" spans="1:4">
      <c r="A17">
        <v>4.5</v>
      </c>
      <c r="B17">
        <v>0</v>
      </c>
      <c r="C17">
        <v>-3</v>
      </c>
      <c r="D17">
        <v>0</v>
      </c>
    </row>
    <row r="18" spans="1:4">
      <c r="A18">
        <v>5</v>
      </c>
      <c r="B18">
        <v>1</v>
      </c>
      <c r="C18">
        <v>3</v>
      </c>
      <c r="D18">
        <v>0</v>
      </c>
    </row>
    <row r="19" spans="1:4">
      <c r="A19">
        <v>5.5</v>
      </c>
      <c r="B19">
        <v>0</v>
      </c>
      <c r="C19">
        <v>4.5</v>
      </c>
      <c r="D19">
        <v>0</v>
      </c>
    </row>
    <row r="20" spans="1:4">
      <c r="A20">
        <v>6</v>
      </c>
      <c r="B20">
        <v>1</v>
      </c>
      <c r="C20">
        <v>5.5</v>
      </c>
      <c r="D20">
        <v>0</v>
      </c>
    </row>
    <row r="21" spans="1:4" ht="15" thickBot="1">
      <c r="A21" s="22" t="s">
        <v>172</v>
      </c>
      <c r="B21" s="22">
        <v>0</v>
      </c>
      <c r="C21" s="22" t="s">
        <v>172</v>
      </c>
      <c r="D21" s="22">
        <v>0</v>
      </c>
    </row>
  </sheetData>
  <sortState xmlns:xlrd2="http://schemas.microsoft.com/office/spreadsheetml/2017/richdata2" ref="C2:D21">
    <sortCondition descending="1" ref="D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72C0-4179-416F-9F7D-0403A8D1D30F}">
  <dimension ref="A1:D19"/>
  <sheetViews>
    <sheetView workbookViewId="0">
      <selection activeCell="K16" sqref="K16"/>
    </sheetView>
  </sheetViews>
  <sheetFormatPr defaultRowHeight="14.45"/>
  <sheetData>
    <row r="1" spans="1:4">
      <c r="A1" s="23" t="s">
        <v>170</v>
      </c>
      <c r="B1" s="23" t="s">
        <v>171</v>
      </c>
      <c r="C1" s="23" t="s">
        <v>170</v>
      </c>
      <c r="D1" s="23" t="s">
        <v>171</v>
      </c>
    </row>
    <row r="2" spans="1:4">
      <c r="A2">
        <v>-1400</v>
      </c>
      <c r="B2">
        <v>0</v>
      </c>
      <c r="C2">
        <v>200</v>
      </c>
      <c r="D2">
        <v>32</v>
      </c>
    </row>
    <row r="3" spans="1:4">
      <c r="A3">
        <v>-1200</v>
      </c>
      <c r="B3">
        <v>1</v>
      </c>
      <c r="C3">
        <v>0</v>
      </c>
      <c r="D3">
        <v>8</v>
      </c>
    </row>
    <row r="4" spans="1:4">
      <c r="A4">
        <v>-1000</v>
      </c>
      <c r="B4">
        <v>0</v>
      </c>
      <c r="C4">
        <v>-200</v>
      </c>
      <c r="D4">
        <v>2</v>
      </c>
    </row>
    <row r="5" spans="1:4">
      <c r="A5">
        <v>-800</v>
      </c>
      <c r="B5">
        <v>0</v>
      </c>
      <c r="C5">
        <v>400</v>
      </c>
      <c r="D5">
        <v>2</v>
      </c>
    </row>
    <row r="6" spans="1:4">
      <c r="A6">
        <v>-600</v>
      </c>
      <c r="B6">
        <v>0</v>
      </c>
      <c r="C6">
        <v>-1200</v>
      </c>
      <c r="D6">
        <v>1</v>
      </c>
    </row>
    <row r="7" spans="1:4">
      <c r="A7">
        <v>-400</v>
      </c>
      <c r="B7">
        <v>0</v>
      </c>
      <c r="C7">
        <v>1800</v>
      </c>
      <c r="D7">
        <v>1</v>
      </c>
    </row>
    <row r="8" spans="1:4">
      <c r="A8">
        <v>-200</v>
      </c>
      <c r="B8">
        <v>2</v>
      </c>
      <c r="C8">
        <v>-1400</v>
      </c>
      <c r="D8">
        <v>0</v>
      </c>
    </row>
    <row r="9" spans="1:4">
      <c r="A9">
        <v>0</v>
      </c>
      <c r="B9">
        <v>8</v>
      </c>
      <c r="C9">
        <v>-1000</v>
      </c>
      <c r="D9">
        <v>0</v>
      </c>
    </row>
    <row r="10" spans="1:4">
      <c r="A10">
        <v>200</v>
      </c>
      <c r="B10">
        <v>32</v>
      </c>
      <c r="C10">
        <v>-800</v>
      </c>
      <c r="D10">
        <v>0</v>
      </c>
    </row>
    <row r="11" spans="1:4">
      <c r="A11">
        <v>400</v>
      </c>
      <c r="B11">
        <v>2</v>
      </c>
      <c r="C11">
        <v>-600</v>
      </c>
      <c r="D11">
        <v>0</v>
      </c>
    </row>
    <row r="12" spans="1:4">
      <c r="A12">
        <v>600</v>
      </c>
      <c r="B12">
        <v>0</v>
      </c>
      <c r="C12">
        <v>-400</v>
      </c>
      <c r="D12">
        <v>0</v>
      </c>
    </row>
    <row r="13" spans="1:4">
      <c r="A13">
        <v>800</v>
      </c>
      <c r="B13">
        <v>0</v>
      </c>
      <c r="C13">
        <v>600</v>
      </c>
      <c r="D13">
        <v>0</v>
      </c>
    </row>
    <row r="14" spans="1:4">
      <c r="A14">
        <v>1000</v>
      </c>
      <c r="B14">
        <v>0</v>
      </c>
      <c r="C14">
        <v>800</v>
      </c>
      <c r="D14">
        <v>0</v>
      </c>
    </row>
    <row r="15" spans="1:4">
      <c r="A15">
        <v>1200</v>
      </c>
      <c r="B15">
        <v>0</v>
      </c>
      <c r="C15">
        <v>1000</v>
      </c>
      <c r="D15">
        <v>0</v>
      </c>
    </row>
    <row r="16" spans="1:4">
      <c r="A16">
        <v>1400</v>
      </c>
      <c r="B16">
        <v>0</v>
      </c>
      <c r="C16">
        <v>1200</v>
      </c>
      <c r="D16">
        <v>0</v>
      </c>
    </row>
    <row r="17" spans="1:4">
      <c r="A17">
        <v>1600</v>
      </c>
      <c r="B17">
        <v>0</v>
      </c>
      <c r="C17">
        <v>1400</v>
      </c>
      <c r="D17">
        <v>0</v>
      </c>
    </row>
    <row r="18" spans="1:4">
      <c r="A18">
        <v>1800</v>
      </c>
      <c r="B18">
        <v>1</v>
      </c>
      <c r="C18">
        <v>1600</v>
      </c>
      <c r="D18">
        <v>0</v>
      </c>
    </row>
    <row r="19" spans="1:4" ht="15" thickBot="1">
      <c r="A19" s="22" t="s">
        <v>172</v>
      </c>
      <c r="B19" s="22">
        <v>0</v>
      </c>
      <c r="C19" s="22" t="s">
        <v>172</v>
      </c>
      <c r="D19" s="22">
        <v>0</v>
      </c>
    </row>
  </sheetData>
  <sortState xmlns:xlrd2="http://schemas.microsoft.com/office/spreadsheetml/2017/richdata2" ref="C2:D19">
    <sortCondition descending="1" ref="D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B9228-6385-4D8B-B94F-92A444CFA498}">
  <dimension ref="A1:W107"/>
  <sheetViews>
    <sheetView workbookViewId="0">
      <selection activeCell="M78" sqref="M78"/>
    </sheetView>
  </sheetViews>
  <sheetFormatPr defaultColWidth="8.85546875" defaultRowHeight="14.45"/>
  <cols>
    <col min="3" max="3" width="13.7109375" style="45" bestFit="1" customWidth="1"/>
    <col min="4" max="4" width="19.28515625" customWidth="1"/>
    <col min="9" max="9" width="10.28515625" customWidth="1"/>
    <col min="18" max="18" width="19.7109375" customWidth="1"/>
    <col min="19" max="19" width="9" bestFit="1" customWidth="1"/>
    <col min="20" max="20" width="9.28515625" bestFit="1" customWidth="1"/>
    <col min="21" max="22" width="9" bestFit="1" customWidth="1"/>
  </cols>
  <sheetData>
    <row r="1" spans="1:23" ht="88.5">
      <c r="A1" s="1"/>
      <c r="B1" s="1"/>
      <c r="C1" s="46" t="s">
        <v>98</v>
      </c>
      <c r="D1" s="6"/>
      <c r="E1" s="2" t="s">
        <v>173</v>
      </c>
      <c r="F1" s="1" t="s">
        <v>174</v>
      </c>
      <c r="G1" s="2" t="s">
        <v>100</v>
      </c>
      <c r="H1" s="1"/>
      <c r="I1" s="14" t="s">
        <v>101</v>
      </c>
      <c r="J1" s="4"/>
    </row>
    <row r="2" spans="1:23" ht="15" thickBot="1">
      <c r="A2" s="15" t="s">
        <v>0</v>
      </c>
      <c r="B2" s="15" t="s">
        <v>175</v>
      </c>
      <c r="C2" s="48" t="s">
        <v>103</v>
      </c>
      <c r="D2" s="16" t="s">
        <v>104</v>
      </c>
      <c r="E2" s="17" t="s">
        <v>105</v>
      </c>
      <c r="F2" s="18" t="s">
        <v>106</v>
      </c>
      <c r="G2" s="17" t="s">
        <v>107</v>
      </c>
      <c r="H2" s="18" t="s">
        <v>108</v>
      </c>
      <c r="I2" s="17" t="s">
        <v>109</v>
      </c>
      <c r="J2" s="18" t="s">
        <v>110</v>
      </c>
      <c r="K2" s="10" t="s">
        <v>176</v>
      </c>
      <c r="L2" s="10" t="s">
        <v>177</v>
      </c>
      <c r="M2" s="21" t="s">
        <v>178</v>
      </c>
      <c r="N2" s="21" t="s">
        <v>179</v>
      </c>
      <c r="O2" s="21" t="s">
        <v>180</v>
      </c>
      <c r="P2" s="5" t="s">
        <v>181</v>
      </c>
      <c r="Q2" s="5" t="s">
        <v>182</v>
      </c>
      <c r="R2" s="24"/>
      <c r="S2" s="25" t="s">
        <v>176</v>
      </c>
      <c r="T2" s="25" t="s">
        <v>177</v>
      </c>
      <c r="U2" s="26" t="s">
        <v>183</v>
      </c>
      <c r="V2" s="26" t="s">
        <v>184</v>
      </c>
      <c r="W2" s="5" t="s">
        <v>185</v>
      </c>
    </row>
    <row r="3" spans="1:23">
      <c r="A3" t="s">
        <v>111</v>
      </c>
      <c r="B3" t="s">
        <v>112</v>
      </c>
      <c r="C3" s="45">
        <v>24002708</v>
      </c>
      <c r="D3">
        <v>38731603</v>
      </c>
      <c r="E3">
        <v>6499.8789879782526</v>
      </c>
      <c r="F3">
        <v>7963.6347850836792</v>
      </c>
      <c r="G3">
        <v>40361.33</v>
      </c>
      <c r="H3">
        <v>47410.720000000001</v>
      </c>
      <c r="I3" s="5">
        <v>5.9166999999999996</v>
      </c>
      <c r="J3" s="5">
        <v>8.8699999999999992</v>
      </c>
      <c r="K3">
        <f>+((F3/E3)^(1/35)-1)*100</f>
        <v>0.58197828718333788</v>
      </c>
      <c r="L3">
        <f>+((H3/G3)^(1/35)-1)*100</f>
        <v>0.46099135399708668</v>
      </c>
      <c r="M3">
        <f>+((J3/I3)^(1/35)-1)*100</f>
        <v>1.1635628653452912</v>
      </c>
      <c r="N3">
        <f t="shared" ref="N3:N48" si="0">+K3-($S$11*L3)-($S$12*M3)</f>
        <v>8.8029685481245457E-2</v>
      </c>
      <c r="O3">
        <f t="shared" ref="O3:O48" si="1">+N3/K3*100</f>
        <v>15.125939819386058</v>
      </c>
      <c r="P3">
        <v>-3</v>
      </c>
      <c r="Q3">
        <v>-1400</v>
      </c>
      <c r="R3" s="27" t="s">
        <v>186</v>
      </c>
      <c r="S3" s="28">
        <f>+AVERAGE(K$3:K$57)</f>
        <v>1.7056324210383484</v>
      </c>
      <c r="T3" s="28">
        <f>+AVERAGE(L3:L57)</f>
        <v>1.5419957561298288</v>
      </c>
      <c r="U3" s="29">
        <f>+AVERAGE(M3:M57)</f>
        <v>2.3289079700311475</v>
      </c>
      <c r="V3" s="29">
        <f>+AVERAGE(N3:N57)</f>
        <v>0.47544892423930496</v>
      </c>
      <c r="W3">
        <v>-11</v>
      </c>
    </row>
    <row r="4" spans="1:23">
      <c r="A4" t="s">
        <v>94</v>
      </c>
      <c r="B4" t="s">
        <v>114</v>
      </c>
      <c r="C4" s="45">
        <v>12507000</v>
      </c>
      <c r="D4">
        <v>20394800</v>
      </c>
      <c r="E4">
        <v>12332.343554315512</v>
      </c>
      <c r="F4">
        <v>23467.918486067512</v>
      </c>
      <c r="G4">
        <v>82713.679999999993</v>
      </c>
      <c r="H4">
        <v>153675.79999999999</v>
      </c>
      <c r="I4" s="5">
        <v>9.9391999999999996</v>
      </c>
      <c r="J4" s="5">
        <v>11.9358</v>
      </c>
      <c r="K4">
        <f t="shared" ref="K4:K48" si="2">+((F4/E4)^(1/35)-1)*100</f>
        <v>1.8553122425013502</v>
      </c>
      <c r="L4">
        <f t="shared" ref="L4:L48" si="3">+((H4/G4)^(1/35)-1)*100</f>
        <v>1.7856415367906386</v>
      </c>
      <c r="M4">
        <f t="shared" ref="M4:M48" si="4">+((J4/I4)^(1/35)-1)*100</f>
        <v>0.52438655501860776</v>
      </c>
      <c r="N4">
        <f>+K4-($S$11*L4)-($S$12*M4)</f>
        <v>1.017327673297977</v>
      </c>
      <c r="O4">
        <f t="shared" si="1"/>
        <v>54.833232379602357</v>
      </c>
      <c r="P4">
        <v>-2.5</v>
      </c>
      <c r="Q4">
        <v>-1200</v>
      </c>
      <c r="R4" s="27" t="s">
        <v>187</v>
      </c>
      <c r="S4" s="28">
        <f>+MEDIAN(K3:K57)</f>
        <v>1.8641798817297217</v>
      </c>
      <c r="T4" s="28">
        <f>+MEDIAN(L3:L57)</f>
        <v>1.8171246120345375</v>
      </c>
      <c r="U4" s="29">
        <f>+MEDIAN(M3:M57)</f>
        <v>1.9320764733460782</v>
      </c>
      <c r="V4" s="29">
        <f>+MEDIAN(N3:N57)</f>
        <v>0.60855544464160594</v>
      </c>
      <c r="W4">
        <v>-10</v>
      </c>
    </row>
    <row r="5" spans="1:23">
      <c r="A5" t="s">
        <v>77</v>
      </c>
      <c r="B5" t="s">
        <v>116</v>
      </c>
      <c r="C5" s="45">
        <v>7426000</v>
      </c>
      <c r="D5">
        <v>8233300</v>
      </c>
      <c r="E5">
        <v>11052.245952394129</v>
      </c>
      <c r="F5">
        <v>24530.159510382247</v>
      </c>
      <c r="G5">
        <v>63782.15</v>
      </c>
      <c r="H5">
        <v>168772.3</v>
      </c>
      <c r="I5" s="5">
        <v>6.3410000000000002</v>
      </c>
      <c r="J5" s="5">
        <v>9.49</v>
      </c>
      <c r="K5">
        <f t="shared" si="2"/>
        <v>2.3040560008358746</v>
      </c>
      <c r="L5">
        <f t="shared" si="3"/>
        <v>2.8192290766118733</v>
      </c>
      <c r="M5">
        <f t="shared" si="4"/>
        <v>1.1586672241189033</v>
      </c>
      <c r="N5">
        <f t="shared" si="0"/>
        <v>0.89171651044514011</v>
      </c>
      <c r="O5">
        <f t="shared" si="1"/>
        <v>38.702032855175375</v>
      </c>
      <c r="P5">
        <v>-2</v>
      </c>
      <c r="Q5">
        <v>-1000</v>
      </c>
      <c r="R5" s="27" t="s">
        <v>188</v>
      </c>
      <c r="S5" s="28">
        <f>+VAR(K3:K57)</f>
        <v>1.6741137539845607</v>
      </c>
      <c r="T5" s="28">
        <f>+VAR(L3:L57)</f>
        <v>9.6269543734830449</v>
      </c>
      <c r="U5" s="29">
        <f>+VAR(M3:M57)</f>
        <v>2.5687945633646927</v>
      </c>
      <c r="V5" s="29">
        <f>+VAR(N3:N57)</f>
        <v>2.759977517292314</v>
      </c>
      <c r="W5">
        <v>-9</v>
      </c>
    </row>
    <row r="6" spans="1:23">
      <c r="A6" t="s">
        <v>81</v>
      </c>
      <c r="B6" t="s">
        <v>117</v>
      </c>
      <c r="C6" s="45">
        <v>9638000</v>
      </c>
      <c r="D6">
        <v>10478650</v>
      </c>
      <c r="E6">
        <v>11816.915253235351</v>
      </c>
      <c r="F6">
        <v>24937.120156638881</v>
      </c>
      <c r="G6">
        <v>78474.38</v>
      </c>
      <c r="H6">
        <v>166588.9</v>
      </c>
      <c r="I6" s="5">
        <v>6.9844999999999997</v>
      </c>
      <c r="J6" s="5">
        <v>10.591799999999999</v>
      </c>
      <c r="K6">
        <f t="shared" si="2"/>
        <v>2.1567150569154814</v>
      </c>
      <c r="L6">
        <f t="shared" si="3"/>
        <v>2.1740289847705929</v>
      </c>
      <c r="M6">
        <f t="shared" si="4"/>
        <v>1.1967811057976174</v>
      </c>
      <c r="N6">
        <f t="shared" si="0"/>
        <v>0.98571285428959343</v>
      </c>
      <c r="O6">
        <f t="shared" si="1"/>
        <v>45.704361877982755</v>
      </c>
      <c r="P6">
        <v>-1.5</v>
      </c>
      <c r="Q6">
        <v>-800</v>
      </c>
      <c r="R6" s="27" t="s">
        <v>189</v>
      </c>
      <c r="S6" s="28">
        <f>+STDEV(K3:K57)</f>
        <v>1.2938754785467421</v>
      </c>
      <c r="T6" s="28">
        <f>+STDEV(L3:L57)</f>
        <v>3.102733371316821</v>
      </c>
      <c r="U6" s="29">
        <f>+STDEV(M3:M57)</f>
        <v>1.602745944735064</v>
      </c>
      <c r="V6" s="29">
        <f>+STDEV(N3:N57)</f>
        <v>1.6613180060699739</v>
      </c>
      <c r="W6">
        <v>-8</v>
      </c>
    </row>
    <row r="7" spans="1:23">
      <c r="A7" t="s">
        <v>16</v>
      </c>
      <c r="B7" t="s">
        <v>118</v>
      </c>
      <c r="C7" s="45">
        <v>2756531</v>
      </c>
      <c r="D7">
        <v>7867626</v>
      </c>
      <c r="E7">
        <v>300.9437172969204</v>
      </c>
      <c r="F7">
        <v>345.16539885010451</v>
      </c>
      <c r="G7">
        <v>1911.9280000000001</v>
      </c>
      <c r="H7">
        <v>3296.8069999999998</v>
      </c>
      <c r="I7" s="5">
        <v>0.62549999999999994</v>
      </c>
      <c r="J7" s="5">
        <v>2.9496000000000002</v>
      </c>
      <c r="K7">
        <f t="shared" si="2"/>
        <v>0.3924838013061871</v>
      </c>
      <c r="L7">
        <f t="shared" si="3"/>
        <v>1.5688717625817139</v>
      </c>
      <c r="M7">
        <f t="shared" si="4"/>
        <v>4.5307051991942737</v>
      </c>
      <c r="N7">
        <f t="shared" si="0"/>
        <v>-1.4426665898831352</v>
      </c>
      <c r="O7">
        <f t="shared" si="1"/>
        <v>-367.57353681398752</v>
      </c>
      <c r="P7">
        <v>-1</v>
      </c>
      <c r="Q7">
        <v>-600</v>
      </c>
      <c r="R7" s="27" t="s">
        <v>190</v>
      </c>
      <c r="S7" s="28">
        <f>+MIN(K3:K57)</f>
        <v>-1.3716987236873979</v>
      </c>
      <c r="T7" s="28">
        <f>+MIN(L3:L57)</f>
        <v>-10.204890690869405</v>
      </c>
      <c r="U7" s="29">
        <f>+MIN(M3:M57)</f>
        <v>0.33157762245168421</v>
      </c>
      <c r="V7" s="29">
        <f>+MIN(N3:N57)</f>
        <v>-2.8569872725814749</v>
      </c>
      <c r="W7">
        <v>-7</v>
      </c>
    </row>
    <row r="8" spans="1:23">
      <c r="A8" t="s">
        <v>55</v>
      </c>
      <c r="B8" t="s">
        <v>191</v>
      </c>
      <c r="C8" s="45">
        <v>4211986</v>
      </c>
      <c r="D8">
        <v>9182062</v>
      </c>
      <c r="E8">
        <v>844.89290187628114</v>
      </c>
      <c r="F8">
        <v>1101.6259399707099</v>
      </c>
      <c r="G8">
        <v>9419.0300000000007</v>
      </c>
      <c r="H8">
        <v>7774.0640000000003</v>
      </c>
      <c r="I8" s="5">
        <v>3.2934999999999999</v>
      </c>
      <c r="J8" s="5">
        <v>8.3145000000000007</v>
      </c>
      <c r="K8">
        <f t="shared" si="2"/>
        <v>0.76097399786139164</v>
      </c>
      <c r="L8">
        <f t="shared" si="3"/>
        <v>-0.54689632119021558</v>
      </c>
      <c r="M8">
        <f t="shared" si="4"/>
        <v>2.6811711422753737</v>
      </c>
      <c r="N8">
        <f t="shared" si="0"/>
        <v>0.25034735471122482</v>
      </c>
      <c r="O8">
        <f t="shared" si="1"/>
        <v>32.898279759202048</v>
      </c>
      <c r="P8">
        <v>-0.5</v>
      </c>
      <c r="Q8">
        <v>-400</v>
      </c>
      <c r="R8" s="30" t="s">
        <v>192</v>
      </c>
      <c r="S8" s="31">
        <f>+MAX(K3:K57)</f>
        <v>4.7107707219905537</v>
      </c>
      <c r="T8" s="31">
        <f>+MAX(L3:L57)</f>
        <v>8.7908501843449791</v>
      </c>
      <c r="U8" s="32">
        <f>+MAX(M3:M57)</f>
        <v>7.9495000721010012</v>
      </c>
      <c r="V8" s="32">
        <f>+MAX(N3:N57)</f>
        <v>5.9111495089230139</v>
      </c>
      <c r="W8">
        <v>-6</v>
      </c>
    </row>
    <row r="9" spans="1:23">
      <c r="A9" t="s">
        <v>44</v>
      </c>
      <c r="B9" t="s">
        <v>120</v>
      </c>
      <c r="C9" s="45">
        <v>95991361</v>
      </c>
      <c r="D9">
        <v>186074634</v>
      </c>
      <c r="E9">
        <v>1910.404317286439</v>
      </c>
      <c r="F9">
        <v>3867.9232278705022</v>
      </c>
      <c r="G9">
        <v>18165.96</v>
      </c>
      <c r="H9">
        <v>31488.31</v>
      </c>
      <c r="I9" s="5">
        <v>2.4809999999999999</v>
      </c>
      <c r="J9" s="5">
        <v>6.5980999999999996</v>
      </c>
      <c r="K9">
        <f t="shared" si="2"/>
        <v>2.0358837027938836</v>
      </c>
      <c r="L9">
        <f t="shared" si="3"/>
        <v>1.5840344726223865</v>
      </c>
      <c r="M9">
        <f t="shared" si="4"/>
        <v>2.8340447073140096</v>
      </c>
      <c r="N9">
        <f t="shared" si="0"/>
        <v>0.65291818749637032</v>
      </c>
      <c r="O9">
        <f t="shared" si="1"/>
        <v>32.070505137418095</v>
      </c>
      <c r="P9">
        <v>0</v>
      </c>
      <c r="Q9">
        <v>-200</v>
      </c>
      <c r="R9" s="33"/>
      <c r="S9" s="34"/>
      <c r="T9" s="35"/>
      <c r="U9" s="36"/>
      <c r="V9" s="37"/>
      <c r="W9">
        <v>-5</v>
      </c>
    </row>
    <row r="10" spans="1:23">
      <c r="A10" t="s">
        <v>93</v>
      </c>
      <c r="B10" t="s">
        <v>121</v>
      </c>
      <c r="C10" s="45">
        <v>21324000</v>
      </c>
      <c r="D10">
        <v>32312000</v>
      </c>
      <c r="E10">
        <v>12508.592614672814</v>
      </c>
      <c r="F10">
        <v>24614.618438792462</v>
      </c>
      <c r="G10">
        <v>73530.03</v>
      </c>
      <c r="H10">
        <v>139069.9</v>
      </c>
      <c r="I10" s="5">
        <v>8.5747999999999998</v>
      </c>
      <c r="J10" s="5">
        <v>11.319000000000001</v>
      </c>
      <c r="K10">
        <f t="shared" si="2"/>
        <v>1.9528948631880372</v>
      </c>
      <c r="L10">
        <f t="shared" si="3"/>
        <v>1.8374857500825126</v>
      </c>
      <c r="M10">
        <f t="shared" si="4"/>
        <v>0.7964551358941474</v>
      </c>
      <c r="N10">
        <f t="shared" si="0"/>
        <v>1.0212325339644375</v>
      </c>
      <c r="O10">
        <f t="shared" si="1"/>
        <v>52.293267457179368</v>
      </c>
      <c r="P10">
        <v>0.5</v>
      </c>
      <c r="Q10">
        <v>0</v>
      </c>
      <c r="R10" s="38"/>
      <c r="S10" s="38"/>
      <c r="T10" s="37"/>
      <c r="U10" s="37"/>
      <c r="V10" s="37"/>
      <c r="W10">
        <v>-4</v>
      </c>
    </row>
    <row r="11" spans="1:23">
      <c r="A11" t="s">
        <v>75</v>
      </c>
      <c r="B11" t="s">
        <v>122</v>
      </c>
      <c r="C11" s="45">
        <v>9574336</v>
      </c>
      <c r="D11">
        <v>16297493</v>
      </c>
      <c r="E11">
        <v>2158.2314528534876</v>
      </c>
      <c r="F11">
        <v>5773.4668604964745</v>
      </c>
      <c r="G11">
        <v>49175.49</v>
      </c>
      <c r="H11">
        <v>66226.679999999993</v>
      </c>
      <c r="I11" s="5">
        <v>5.8007</v>
      </c>
      <c r="J11" s="5">
        <v>9.2619000000000007</v>
      </c>
      <c r="K11">
        <f t="shared" si="2"/>
        <v>2.8512740963169358</v>
      </c>
      <c r="L11">
        <f t="shared" si="3"/>
        <v>0.85416470067773975</v>
      </c>
      <c r="M11">
        <f t="shared" si="4"/>
        <v>1.3459216695186127</v>
      </c>
      <c r="N11">
        <f t="shared" si="0"/>
        <v>2.1547510122825919</v>
      </c>
      <c r="O11">
        <f t="shared" si="1"/>
        <v>75.571514329889894</v>
      </c>
      <c r="P11">
        <v>1</v>
      </c>
      <c r="Q11">
        <v>200</v>
      </c>
      <c r="R11" s="38" t="s">
        <v>193</v>
      </c>
      <c r="S11" s="38">
        <v>0.39</v>
      </c>
      <c r="T11" s="37"/>
      <c r="U11" s="37"/>
      <c r="V11" s="37"/>
      <c r="W11">
        <v>-3</v>
      </c>
    </row>
    <row r="12" spans="1:23">
      <c r="A12" t="s">
        <v>19</v>
      </c>
      <c r="B12" t="s">
        <v>123</v>
      </c>
      <c r="C12" s="45">
        <v>5232558</v>
      </c>
      <c r="D12">
        <v>19244866</v>
      </c>
      <c r="E12">
        <v>793.91424743382083</v>
      </c>
      <c r="F12">
        <v>490.24236090938422</v>
      </c>
      <c r="G12">
        <v>3407.357</v>
      </c>
      <c r="H12">
        <v>3988.239</v>
      </c>
      <c r="I12" s="5">
        <v>0.73560000000000003</v>
      </c>
      <c r="J12" s="5">
        <v>3.0505</v>
      </c>
      <c r="K12">
        <f t="shared" si="2"/>
        <v>-1.3679165911459235</v>
      </c>
      <c r="L12">
        <f t="shared" si="3"/>
        <v>0.45076393401284331</v>
      </c>
      <c r="M12">
        <f t="shared" si="4"/>
        <v>4.1476341486291757</v>
      </c>
      <c r="N12">
        <f t="shared" si="0"/>
        <v>-2.6635757455408098</v>
      </c>
      <c r="O12">
        <f t="shared" si="1"/>
        <v>194.71770156026062</v>
      </c>
      <c r="P12">
        <v>1.5</v>
      </c>
      <c r="Q12">
        <v>400</v>
      </c>
      <c r="R12" s="38" t="s">
        <v>194</v>
      </c>
      <c r="S12" s="38">
        <v>0.27</v>
      </c>
      <c r="T12" s="37"/>
      <c r="U12" s="37"/>
      <c r="V12" s="37"/>
      <c r="W12">
        <v>-2</v>
      </c>
    </row>
    <row r="13" spans="1:23">
      <c r="A13" t="s">
        <v>30</v>
      </c>
      <c r="B13" t="s">
        <v>124</v>
      </c>
      <c r="C13" s="45">
        <v>6838792</v>
      </c>
      <c r="D13">
        <v>17823352</v>
      </c>
      <c r="E13">
        <v>488.46316120646401</v>
      </c>
      <c r="F13">
        <v>617.08467384742551</v>
      </c>
      <c r="G13">
        <v>1979.5820000000001</v>
      </c>
      <c r="H13">
        <v>5912.299</v>
      </c>
      <c r="I13" s="5">
        <v>1.2836000000000001</v>
      </c>
      <c r="J13" s="5">
        <v>5.4157999999999999</v>
      </c>
      <c r="K13">
        <f t="shared" si="2"/>
        <v>0.67006982563451167</v>
      </c>
      <c r="L13">
        <f t="shared" si="3"/>
        <v>3.1755170801736732</v>
      </c>
      <c r="M13">
        <f t="shared" si="4"/>
        <v>4.1990591093935992</v>
      </c>
      <c r="N13">
        <f t="shared" si="0"/>
        <v>-1.7021277951694926</v>
      </c>
      <c r="O13">
        <f t="shared" si="1"/>
        <v>-254.02245110167297</v>
      </c>
      <c r="P13">
        <v>2</v>
      </c>
      <c r="Q13">
        <v>600</v>
      </c>
      <c r="R13" s="33" t="s">
        <v>195</v>
      </c>
      <c r="S13" s="37"/>
      <c r="T13" s="37"/>
      <c r="U13" s="37"/>
      <c r="V13" s="37"/>
      <c r="W13">
        <v>-1</v>
      </c>
    </row>
    <row r="14" spans="1:23">
      <c r="A14" t="s">
        <v>56</v>
      </c>
      <c r="B14" t="s">
        <v>125</v>
      </c>
      <c r="C14" s="45">
        <v>21332516</v>
      </c>
      <c r="D14">
        <v>43049245</v>
      </c>
      <c r="E14">
        <v>1464.2633946562855</v>
      </c>
      <c r="F14">
        <v>2759.675612145435</v>
      </c>
      <c r="G14">
        <v>13764.08</v>
      </c>
      <c r="H14">
        <v>18050.580000000002</v>
      </c>
      <c r="I14" s="5">
        <v>3.3715999999999999</v>
      </c>
      <c r="J14" s="5">
        <v>6.6947999999999999</v>
      </c>
      <c r="K14">
        <f t="shared" si="2"/>
        <v>1.8272386126923834</v>
      </c>
      <c r="L14">
        <f t="shared" si="3"/>
        <v>0.77762367244960107</v>
      </c>
      <c r="M14">
        <f t="shared" si="4"/>
        <v>1.9791700585350736</v>
      </c>
      <c r="N14">
        <f t="shared" si="0"/>
        <v>0.98958946463256914</v>
      </c>
      <c r="O14">
        <f t="shared" si="1"/>
        <v>54.157648473421737</v>
      </c>
      <c r="P14">
        <v>2.5</v>
      </c>
      <c r="Q14">
        <v>800</v>
      </c>
      <c r="R14" s="37" t="s">
        <v>196</v>
      </c>
      <c r="S14" s="37"/>
      <c r="T14" s="37"/>
      <c r="U14" s="38"/>
      <c r="V14" s="37"/>
      <c r="W14">
        <v>0</v>
      </c>
    </row>
    <row r="15" spans="1:23" ht="15" thickBot="1">
      <c r="A15" t="s">
        <v>59</v>
      </c>
      <c r="B15" t="s">
        <v>126</v>
      </c>
      <c r="C15" s="45">
        <v>1822114</v>
      </c>
      <c r="D15">
        <v>4328362</v>
      </c>
      <c r="E15">
        <v>2057.9578795292932</v>
      </c>
      <c r="F15">
        <v>3990.6368958742291</v>
      </c>
      <c r="G15">
        <v>10234.91</v>
      </c>
      <c r="H15">
        <v>24352.46</v>
      </c>
      <c r="I15" s="5">
        <v>3.6206999999999998</v>
      </c>
      <c r="J15" s="5">
        <v>7.8921000000000001</v>
      </c>
      <c r="K15">
        <f t="shared" si="2"/>
        <v>1.9101185093159501</v>
      </c>
      <c r="L15">
        <f t="shared" si="3"/>
        <v>2.5075765081653989</v>
      </c>
      <c r="M15">
        <f t="shared" si="4"/>
        <v>2.2512374343901742</v>
      </c>
      <c r="N15">
        <f t="shared" si="0"/>
        <v>0.32432956384609746</v>
      </c>
      <c r="O15">
        <f t="shared" si="1"/>
        <v>16.979551910747468</v>
      </c>
      <c r="P15">
        <v>3</v>
      </c>
      <c r="Q15">
        <v>1000</v>
      </c>
      <c r="R15" s="37"/>
      <c r="S15" s="37"/>
      <c r="T15" s="37"/>
      <c r="U15" s="28"/>
      <c r="V15" s="37"/>
      <c r="W15">
        <v>1</v>
      </c>
    </row>
    <row r="16" spans="1:23">
      <c r="A16" t="s">
        <v>88</v>
      </c>
      <c r="B16" t="s">
        <v>127</v>
      </c>
      <c r="C16" s="45">
        <v>4929000</v>
      </c>
      <c r="D16">
        <v>5415978</v>
      </c>
      <c r="E16">
        <v>15650.24922187047</v>
      </c>
      <c r="F16">
        <v>29726.083480232071</v>
      </c>
      <c r="G16">
        <v>78564.47</v>
      </c>
      <c r="H16">
        <v>152821.20000000001</v>
      </c>
      <c r="I16" s="5">
        <v>8.2385999999999999</v>
      </c>
      <c r="J16" s="5">
        <v>10.098000000000001</v>
      </c>
      <c r="K16">
        <f t="shared" si="2"/>
        <v>1.8498677886056969</v>
      </c>
      <c r="L16">
        <f t="shared" si="3"/>
        <v>1.919181279053106</v>
      </c>
      <c r="M16">
        <f t="shared" si="4"/>
        <v>0.58314214360202232</v>
      </c>
      <c r="N16">
        <f t="shared" si="0"/>
        <v>0.94393871100243953</v>
      </c>
      <c r="O16">
        <f t="shared" si="1"/>
        <v>51.027360810142852</v>
      </c>
      <c r="P16">
        <v>3.5</v>
      </c>
      <c r="Q16">
        <v>1200</v>
      </c>
      <c r="R16" s="39"/>
      <c r="S16" s="39" t="s">
        <v>197</v>
      </c>
      <c r="T16" s="39" t="s">
        <v>178</v>
      </c>
      <c r="U16" s="28"/>
      <c r="V16" s="37"/>
      <c r="W16">
        <v>2</v>
      </c>
    </row>
    <row r="17" spans="1:23">
      <c r="A17" t="s">
        <v>51</v>
      </c>
      <c r="B17" t="s">
        <v>128</v>
      </c>
      <c r="C17" s="45">
        <v>4596743</v>
      </c>
      <c r="D17">
        <v>9533442</v>
      </c>
      <c r="E17">
        <v>1061.2569534760144</v>
      </c>
      <c r="F17">
        <v>2895.5341822465266</v>
      </c>
      <c r="G17">
        <v>5285.0240000000003</v>
      </c>
      <c r="H17">
        <v>24294.21</v>
      </c>
      <c r="I17" s="5">
        <v>3.0434999999999999</v>
      </c>
      <c r="J17" s="5">
        <v>6.4764999999999997</v>
      </c>
      <c r="K17">
        <f t="shared" si="2"/>
        <v>2.9092749781962191</v>
      </c>
      <c r="L17">
        <f t="shared" si="3"/>
        <v>4.4545371659403088</v>
      </c>
      <c r="M17">
        <f t="shared" si="4"/>
        <v>2.1810797418427841</v>
      </c>
      <c r="N17">
        <f t="shared" si="0"/>
        <v>0.58311395318194692</v>
      </c>
      <c r="O17">
        <f t="shared" si="1"/>
        <v>20.04327392742654</v>
      </c>
      <c r="P17">
        <v>4</v>
      </c>
      <c r="Q17">
        <v>1400</v>
      </c>
      <c r="R17" s="37" t="s">
        <v>198</v>
      </c>
      <c r="S17" s="37">
        <v>1.5419957561298288</v>
      </c>
      <c r="T17" s="37">
        <v>2.3289079700311475</v>
      </c>
      <c r="U17" s="28"/>
      <c r="V17" s="37"/>
      <c r="W17">
        <v>3</v>
      </c>
    </row>
    <row r="18" spans="1:23">
      <c r="A18" t="s">
        <v>20</v>
      </c>
      <c r="B18" t="s">
        <v>129</v>
      </c>
      <c r="C18" s="45">
        <v>13746184</v>
      </c>
      <c r="D18">
        <v>32854535</v>
      </c>
      <c r="E18">
        <v>1329.4499118195529</v>
      </c>
      <c r="F18">
        <v>2023.004701261495</v>
      </c>
      <c r="G18">
        <v>23831.88</v>
      </c>
      <c r="H18">
        <v>28653.02</v>
      </c>
      <c r="I18" s="5">
        <v>0.76739999999999997</v>
      </c>
      <c r="J18" s="5">
        <v>6.3992000000000004</v>
      </c>
      <c r="K18">
        <f t="shared" si="2"/>
        <v>1.2067044192298093</v>
      </c>
      <c r="L18">
        <f t="shared" si="3"/>
        <v>0.52777260315979291</v>
      </c>
      <c r="M18">
        <f t="shared" si="4"/>
        <v>6.2471413674723975</v>
      </c>
      <c r="N18">
        <f t="shared" si="0"/>
        <v>-0.68585506522005746</v>
      </c>
      <c r="O18">
        <f t="shared" si="1"/>
        <v>-56.837039318859127</v>
      </c>
      <c r="P18">
        <v>4.5</v>
      </c>
      <c r="Q18">
        <v>1600</v>
      </c>
      <c r="R18" s="37" t="s">
        <v>199</v>
      </c>
      <c r="S18" s="37">
        <v>9.6269543734830449</v>
      </c>
      <c r="T18" s="37">
        <v>2.5687945633646927</v>
      </c>
      <c r="U18" s="28"/>
      <c r="V18" s="37"/>
      <c r="W18">
        <v>4</v>
      </c>
    </row>
    <row r="19" spans="1:23">
      <c r="A19" t="s">
        <v>61</v>
      </c>
      <c r="B19" t="s">
        <v>130</v>
      </c>
      <c r="C19" s="45">
        <v>5972190</v>
      </c>
      <c r="D19">
        <v>13062507</v>
      </c>
      <c r="E19">
        <v>792.02632785746562</v>
      </c>
      <c r="F19">
        <v>1401.7767614502991</v>
      </c>
      <c r="G19">
        <v>24059.759999999998</v>
      </c>
      <c r="H19">
        <v>23682.19</v>
      </c>
      <c r="I19" s="5">
        <v>3.8445999999999998</v>
      </c>
      <c r="J19" s="5">
        <v>7.2590000000000003</v>
      </c>
      <c r="K19">
        <f t="shared" si="2"/>
        <v>1.6445220831773133</v>
      </c>
      <c r="L19">
        <f t="shared" si="3"/>
        <v>-4.518249416923803E-2</v>
      </c>
      <c r="M19">
        <f t="shared" si="4"/>
        <v>1.8325095734461172</v>
      </c>
      <c r="N19">
        <f t="shared" si="0"/>
        <v>1.1673656710728646</v>
      </c>
      <c r="O19">
        <f t="shared" si="1"/>
        <v>70.985101569292723</v>
      </c>
      <c r="P19">
        <v>5</v>
      </c>
      <c r="Q19">
        <v>1800</v>
      </c>
      <c r="R19" s="37" t="s">
        <v>200</v>
      </c>
      <c r="S19" s="37">
        <v>52</v>
      </c>
      <c r="T19" s="37">
        <v>52</v>
      </c>
      <c r="U19" s="37"/>
      <c r="V19" s="37"/>
      <c r="W19">
        <v>5</v>
      </c>
    </row>
    <row r="20" spans="1:23">
      <c r="A20" t="s">
        <v>24</v>
      </c>
      <c r="B20" t="s">
        <v>131</v>
      </c>
      <c r="C20" s="45">
        <v>35574953</v>
      </c>
      <c r="D20">
        <v>77154409</v>
      </c>
      <c r="E20">
        <v>588.06425567690178</v>
      </c>
      <c r="F20">
        <v>1571.9610069655014</v>
      </c>
      <c r="G20">
        <v>6708.9170000000004</v>
      </c>
      <c r="H20">
        <v>13616.79</v>
      </c>
      <c r="I20" s="5">
        <v>1.0306999999999999</v>
      </c>
      <c r="J20" s="5">
        <v>5.5012999999999996</v>
      </c>
      <c r="K20">
        <f t="shared" si="2"/>
        <v>2.849097550399482</v>
      </c>
      <c r="L20">
        <f t="shared" si="3"/>
        <v>2.0430650304576803</v>
      </c>
      <c r="M20">
        <f t="shared" si="4"/>
        <v>4.901317898116142</v>
      </c>
      <c r="N20">
        <f t="shared" si="0"/>
        <v>0.7289463560296281</v>
      </c>
      <c r="O20">
        <f t="shared" si="1"/>
        <v>25.585166640834039</v>
      </c>
      <c r="P20">
        <v>5.5</v>
      </c>
      <c r="R20" s="37" t="s">
        <v>201</v>
      </c>
      <c r="S20" s="37">
        <v>0.11910480036007536</v>
      </c>
      <c r="T20" s="37"/>
      <c r="U20" s="37"/>
      <c r="V20" s="37"/>
      <c r="W20">
        <v>6</v>
      </c>
    </row>
    <row r="21" spans="1:23">
      <c r="A21" t="s">
        <v>80</v>
      </c>
      <c r="B21" t="s">
        <v>132</v>
      </c>
      <c r="C21" s="45">
        <v>4606000</v>
      </c>
      <c r="D21">
        <v>5246100</v>
      </c>
      <c r="E21">
        <v>10928.726066376899</v>
      </c>
      <c r="F21">
        <v>25892.060234400629</v>
      </c>
      <c r="G21">
        <v>74285.440000000002</v>
      </c>
      <c r="H21">
        <v>143412.5</v>
      </c>
      <c r="I21" s="5">
        <v>6.7229000000000001</v>
      </c>
      <c r="J21" s="5">
        <v>10.097200000000001</v>
      </c>
      <c r="K21">
        <f t="shared" si="2"/>
        <v>2.4950220907890897</v>
      </c>
      <c r="L21">
        <f t="shared" si="3"/>
        <v>1.8972304669643503</v>
      </c>
      <c r="M21">
        <f t="shared" si="4"/>
        <v>1.1688888721377078</v>
      </c>
      <c r="N21">
        <f t="shared" si="0"/>
        <v>1.439502213195812</v>
      </c>
      <c r="O21">
        <f t="shared" si="1"/>
        <v>57.694968654187221</v>
      </c>
      <c r="P21">
        <v>6</v>
      </c>
      <c r="R21" s="37" t="s">
        <v>202</v>
      </c>
      <c r="S21" s="37">
        <v>0</v>
      </c>
      <c r="T21" s="37"/>
      <c r="U21" s="37"/>
      <c r="V21" s="37"/>
      <c r="W21">
        <v>7</v>
      </c>
    </row>
    <row r="22" spans="1:23">
      <c r="A22" t="s">
        <v>67</v>
      </c>
      <c r="B22" t="s">
        <v>133</v>
      </c>
      <c r="C22" s="45">
        <v>50772000</v>
      </c>
      <c r="D22">
        <v>60873000</v>
      </c>
      <c r="E22">
        <v>11776.653791878047</v>
      </c>
      <c r="F22">
        <v>23485.143344686261</v>
      </c>
      <c r="G22">
        <v>65446.9</v>
      </c>
      <c r="H22">
        <v>162427.29999999999</v>
      </c>
      <c r="I22" s="5">
        <v>4.952</v>
      </c>
      <c r="J22" s="5">
        <v>9.7867999999999995</v>
      </c>
      <c r="K22">
        <f t="shared" si="2"/>
        <v>1.9917149881336194</v>
      </c>
      <c r="L22">
        <f t="shared" si="3"/>
        <v>2.6311372398905242</v>
      </c>
      <c r="M22">
        <f t="shared" si="4"/>
        <v>1.9654746135512102</v>
      </c>
      <c r="N22">
        <f t="shared" si="0"/>
        <v>0.43489331891748817</v>
      </c>
      <c r="O22">
        <f t="shared" si="1"/>
        <v>21.835118051956552</v>
      </c>
      <c r="R22" s="37" t="s">
        <v>203</v>
      </c>
      <c r="S22" s="37">
        <v>51</v>
      </c>
      <c r="T22" s="37"/>
      <c r="U22" s="37"/>
      <c r="V22" s="37"/>
      <c r="W22">
        <v>8</v>
      </c>
    </row>
    <row r="23" spans="1:23">
      <c r="A23" t="s">
        <v>134</v>
      </c>
      <c r="B23" t="s">
        <v>135</v>
      </c>
      <c r="C23" s="45">
        <v>529380</v>
      </c>
      <c r="D23">
        <v>1369229</v>
      </c>
      <c r="E23">
        <v>2428.3855989598628</v>
      </c>
      <c r="F23">
        <v>3295.7311697220121</v>
      </c>
      <c r="G23">
        <v>25383.66</v>
      </c>
      <c r="H23">
        <v>25873.42</v>
      </c>
      <c r="I23" s="5">
        <v>1.0006999999999999</v>
      </c>
      <c r="J23" s="5">
        <v>6.8752000000000004</v>
      </c>
      <c r="K23">
        <f t="shared" si="2"/>
        <v>0.87639338466523053</v>
      </c>
      <c r="L23">
        <f t="shared" si="3"/>
        <v>5.4616415027286536E-2</v>
      </c>
      <c r="M23">
        <f t="shared" si="4"/>
        <v>5.6607661215253513</v>
      </c>
      <c r="N23">
        <f t="shared" si="0"/>
        <v>-0.67331387000725607</v>
      </c>
      <c r="O23">
        <f t="shared" si="1"/>
        <v>-76.82781291924654</v>
      </c>
      <c r="R23" s="37" t="s">
        <v>204</v>
      </c>
      <c r="S23" s="37">
        <v>-1.7100604418361121</v>
      </c>
      <c r="T23" s="37"/>
      <c r="U23" s="37"/>
      <c r="V23" s="37"/>
      <c r="W23">
        <v>9</v>
      </c>
    </row>
    <row r="24" spans="1:23">
      <c r="A24" t="s">
        <v>82</v>
      </c>
      <c r="B24" t="s">
        <v>136</v>
      </c>
      <c r="C24" s="45">
        <v>55632000</v>
      </c>
      <c r="D24">
        <v>60226500</v>
      </c>
      <c r="E24">
        <v>12860.612250328599</v>
      </c>
      <c r="F24">
        <v>27185.624998861709</v>
      </c>
      <c r="G24">
        <v>50704.4</v>
      </c>
      <c r="H24">
        <v>112553</v>
      </c>
      <c r="I24" s="5">
        <v>6.9865000000000004</v>
      </c>
      <c r="J24" s="5">
        <v>8.8510000000000009</v>
      </c>
      <c r="K24">
        <f t="shared" si="2"/>
        <v>2.1616582558343866</v>
      </c>
      <c r="L24">
        <f t="shared" si="3"/>
        <v>2.3044705668890719</v>
      </c>
      <c r="M24">
        <f t="shared" si="4"/>
        <v>0.67814831530805808</v>
      </c>
      <c r="N24">
        <f t="shared" si="0"/>
        <v>1.0798146896144729</v>
      </c>
      <c r="O24">
        <f t="shared" si="1"/>
        <v>49.953071291450328</v>
      </c>
      <c r="R24" s="37" t="s">
        <v>205</v>
      </c>
      <c r="S24" s="37">
        <v>4.6666381355633099E-2</v>
      </c>
      <c r="T24" s="37"/>
      <c r="U24" s="37"/>
      <c r="V24" s="37"/>
    </row>
    <row r="25" spans="1:23">
      <c r="A25" t="s">
        <v>76</v>
      </c>
      <c r="B25" t="s">
        <v>137</v>
      </c>
      <c r="C25" s="45">
        <v>8793000</v>
      </c>
      <c r="D25">
        <v>11104000</v>
      </c>
      <c r="E25">
        <v>6699.5262607748773</v>
      </c>
      <c r="F25">
        <v>14123.768967080561</v>
      </c>
      <c r="G25">
        <v>46022.26</v>
      </c>
      <c r="H25">
        <v>95246.15</v>
      </c>
      <c r="I25" s="5">
        <v>6.0393999999999997</v>
      </c>
      <c r="J25" s="5">
        <v>9.7730999999999995</v>
      </c>
      <c r="K25">
        <f t="shared" si="2"/>
        <v>2.1537871187910618</v>
      </c>
      <c r="L25">
        <f t="shared" si="3"/>
        <v>2.0998556872055429</v>
      </c>
      <c r="M25">
        <f t="shared" si="4"/>
        <v>1.3847255690813798</v>
      </c>
      <c r="N25">
        <f t="shared" si="0"/>
        <v>0.96096749712892748</v>
      </c>
      <c r="O25">
        <f t="shared" si="1"/>
        <v>44.61757100991143</v>
      </c>
      <c r="R25" s="37" t="s">
        <v>206</v>
      </c>
      <c r="S25" s="37">
        <v>1.6752849504249088</v>
      </c>
      <c r="T25" s="37"/>
      <c r="U25" s="37"/>
      <c r="V25" s="37"/>
    </row>
    <row r="26" spans="1:23">
      <c r="A26" t="s">
        <v>33</v>
      </c>
      <c r="B26" t="s">
        <v>138</v>
      </c>
      <c r="C26" s="45">
        <v>5420427</v>
      </c>
      <c r="D26">
        <v>12709738</v>
      </c>
      <c r="E26">
        <v>1254.3425235947582</v>
      </c>
      <c r="F26">
        <v>1741.6656271756017</v>
      </c>
      <c r="G26">
        <v>6925.3559999999998</v>
      </c>
      <c r="H26">
        <v>12916.09</v>
      </c>
      <c r="I26" s="5">
        <v>1.4359</v>
      </c>
      <c r="J26" s="5">
        <v>3.6097000000000001</v>
      </c>
      <c r="K26">
        <f t="shared" si="2"/>
        <v>0.94221216840444377</v>
      </c>
      <c r="L26">
        <f t="shared" si="3"/>
        <v>1.7967634739865623</v>
      </c>
      <c r="M26">
        <f t="shared" si="4"/>
        <v>2.6687993540693622</v>
      </c>
      <c r="N26">
        <f t="shared" si="0"/>
        <v>-0.47910141204904333</v>
      </c>
      <c r="O26">
        <f t="shared" si="1"/>
        <v>-50.848569792975695</v>
      </c>
      <c r="R26" s="37" t="s">
        <v>207</v>
      </c>
      <c r="S26" s="37">
        <v>9.3332762711266198E-2</v>
      </c>
      <c r="T26" s="37"/>
      <c r="U26" s="37"/>
      <c r="V26" s="37"/>
    </row>
    <row r="27" spans="1:23" ht="15" thickBot="1">
      <c r="A27" t="s">
        <v>37</v>
      </c>
      <c r="B27" t="s">
        <v>139</v>
      </c>
      <c r="C27" s="45">
        <v>2690903</v>
      </c>
      <c r="D27">
        <v>6892691</v>
      </c>
      <c r="E27">
        <v>877.31958013258793</v>
      </c>
      <c r="F27">
        <v>1293.5510725944737</v>
      </c>
      <c r="G27">
        <v>6324.1289999999999</v>
      </c>
      <c r="H27">
        <v>10547.09</v>
      </c>
      <c r="I27" s="5">
        <v>1.9248000000000001</v>
      </c>
      <c r="J27" s="5">
        <v>5.8769</v>
      </c>
      <c r="K27">
        <f t="shared" si="2"/>
        <v>1.1155337813536947</v>
      </c>
      <c r="L27">
        <f t="shared" si="3"/>
        <v>1.4720949256349369</v>
      </c>
      <c r="M27">
        <f t="shared" si="4"/>
        <v>3.2405626170043833</v>
      </c>
      <c r="N27">
        <f t="shared" si="0"/>
        <v>-0.33353514623511427</v>
      </c>
      <c r="O27">
        <f t="shared" si="1"/>
        <v>-29.899152478410024</v>
      </c>
      <c r="R27" s="40" t="s">
        <v>208</v>
      </c>
      <c r="S27" s="40">
        <v>2.007583770315835</v>
      </c>
      <c r="T27" s="40"/>
      <c r="U27" s="37"/>
      <c r="V27" s="37"/>
    </row>
    <row r="28" spans="1:23">
      <c r="A28" t="s">
        <v>90</v>
      </c>
      <c r="B28" t="s">
        <v>142</v>
      </c>
      <c r="C28" s="45">
        <v>2950000</v>
      </c>
      <c r="D28">
        <v>4159100</v>
      </c>
      <c r="E28">
        <v>5213.9599982702302</v>
      </c>
      <c r="F28">
        <v>26113.504708466244</v>
      </c>
      <c r="G28">
        <v>40481.47</v>
      </c>
      <c r="H28">
        <v>115752</v>
      </c>
      <c r="I28" s="5">
        <v>8.3148</v>
      </c>
      <c r="J28" s="5">
        <v>11.395899999999999</v>
      </c>
      <c r="K28">
        <f t="shared" si="2"/>
        <v>4.7107707219905537</v>
      </c>
      <c r="L28">
        <f t="shared" si="3"/>
        <v>3.0472364883586289</v>
      </c>
      <c r="M28">
        <f t="shared" si="4"/>
        <v>0.90468657985149914</v>
      </c>
      <c r="N28">
        <f t="shared" si="0"/>
        <v>3.2780831149707832</v>
      </c>
      <c r="O28">
        <f t="shared" si="1"/>
        <v>69.586980739016241</v>
      </c>
      <c r="R28" s="38"/>
      <c r="S28" s="38"/>
      <c r="T28" s="37"/>
      <c r="U28" s="37"/>
      <c r="V28" s="37"/>
    </row>
    <row r="29" spans="1:23">
      <c r="A29" t="s">
        <v>25</v>
      </c>
      <c r="B29" t="s">
        <v>209</v>
      </c>
      <c r="C29" s="45">
        <v>28429000</v>
      </c>
      <c r="D29">
        <v>69087070.461565599</v>
      </c>
      <c r="E29">
        <v>1504.6596972013542</v>
      </c>
      <c r="F29">
        <v>1966.7628948260181</v>
      </c>
      <c r="G29">
        <v>22113.14</v>
      </c>
      <c r="H29">
        <v>51519.15</v>
      </c>
      <c r="I29" s="5">
        <v>1.1306</v>
      </c>
      <c r="J29" s="5">
        <v>6.1441999999999997</v>
      </c>
      <c r="K29">
        <f t="shared" si="2"/>
        <v>0.7681415654181567</v>
      </c>
      <c r="L29">
        <f t="shared" si="3"/>
        <v>2.4459532371665205</v>
      </c>
      <c r="M29">
        <f t="shared" si="4"/>
        <v>4.9553225164574499</v>
      </c>
      <c r="N29">
        <f t="shared" si="0"/>
        <v>-1.5237172765202978</v>
      </c>
      <c r="O29">
        <f t="shared" si="1"/>
        <v>-198.36412259383789</v>
      </c>
      <c r="R29" s="38"/>
      <c r="S29" s="38"/>
      <c r="T29" s="37"/>
      <c r="U29" s="37"/>
      <c r="V29" s="37"/>
    </row>
    <row r="30" spans="1:23">
      <c r="A30" t="s">
        <v>69</v>
      </c>
      <c r="B30" t="s">
        <v>144</v>
      </c>
      <c r="C30" s="45">
        <v>53822000</v>
      </c>
      <c r="D30">
        <v>58607050</v>
      </c>
      <c r="E30">
        <v>9275.6365294879306</v>
      </c>
      <c r="F30">
        <v>19338.302565618873</v>
      </c>
      <c r="G30">
        <v>73241.820000000007</v>
      </c>
      <c r="H30">
        <v>157673.9</v>
      </c>
      <c r="I30" s="5">
        <v>5.1698000000000004</v>
      </c>
      <c r="J30" s="5">
        <v>8.9991000000000003</v>
      </c>
      <c r="K30">
        <f t="shared" si="2"/>
        <v>2.121319573905267</v>
      </c>
      <c r="L30">
        <f t="shared" si="3"/>
        <v>2.2149228572960089</v>
      </c>
      <c r="M30">
        <f t="shared" si="4"/>
        <v>1.59629413157103</v>
      </c>
      <c r="N30">
        <f t="shared" si="0"/>
        <v>0.82650024403564548</v>
      </c>
      <c r="O30">
        <f t="shared" si="1"/>
        <v>38.961609283324087</v>
      </c>
      <c r="R30" s="41" t="s">
        <v>210</v>
      </c>
      <c r="S30" s="41" t="s">
        <v>211</v>
      </c>
      <c r="T30" s="42" t="s">
        <v>180</v>
      </c>
      <c r="U30" s="37"/>
      <c r="V30" s="37"/>
    </row>
    <row r="31" spans="1:23">
      <c r="A31" t="s">
        <v>34</v>
      </c>
      <c r="B31" t="s">
        <v>146</v>
      </c>
      <c r="C31" s="45">
        <v>11248508</v>
      </c>
      <c r="D31">
        <v>35816784</v>
      </c>
      <c r="E31">
        <v>289.85600613793559</v>
      </c>
      <c r="F31">
        <v>415.3152494564668</v>
      </c>
      <c r="G31">
        <v>3501.3020000000001</v>
      </c>
      <c r="H31">
        <v>3616.712</v>
      </c>
      <c r="I31" s="5">
        <v>1.4469000000000001</v>
      </c>
      <c r="J31" s="5">
        <v>6.4694000000000003</v>
      </c>
      <c r="K31">
        <f t="shared" si="2"/>
        <v>1.0328794658393425</v>
      </c>
      <c r="L31">
        <f t="shared" si="3"/>
        <v>9.2701302497166793E-2</v>
      </c>
      <c r="M31">
        <f t="shared" si="4"/>
        <v>4.3718990062052043</v>
      </c>
      <c r="N31">
        <f t="shared" si="0"/>
        <v>-0.18368677380995768</v>
      </c>
      <c r="O31">
        <f t="shared" si="1"/>
        <v>-17.783950585239818</v>
      </c>
      <c r="R31" s="41" t="s">
        <v>198</v>
      </c>
      <c r="S31" s="38">
        <f>AVERAGE(N3:N48)</f>
        <v>0.46713298564949751</v>
      </c>
      <c r="T31" s="37">
        <f>AVERAGE(O3:O48)</f>
        <v>39.473589909970627</v>
      </c>
      <c r="U31" s="37"/>
      <c r="V31" s="37"/>
    </row>
    <row r="32" spans="1:23">
      <c r="A32" t="s">
        <v>9</v>
      </c>
      <c r="B32" t="s">
        <v>147</v>
      </c>
      <c r="C32" s="45">
        <v>15309995</v>
      </c>
      <c r="D32">
        <v>30494991</v>
      </c>
      <c r="E32">
        <v>748.72437587101967</v>
      </c>
      <c r="F32">
        <v>1466.8162769504947</v>
      </c>
      <c r="G32">
        <v>6758.116</v>
      </c>
      <c r="H32">
        <v>18367.96</v>
      </c>
      <c r="I32" s="5">
        <v>0.26829999999999998</v>
      </c>
      <c r="J32" s="5">
        <v>3.9024999999999999</v>
      </c>
      <c r="K32">
        <f t="shared" si="2"/>
        <v>1.9399444992576065</v>
      </c>
      <c r="L32">
        <f t="shared" si="3"/>
        <v>2.8979499573366985</v>
      </c>
      <c r="M32">
        <f t="shared" si="4"/>
        <v>7.9495000721010012</v>
      </c>
      <c r="N32">
        <f t="shared" si="0"/>
        <v>-1.3366210035709762</v>
      </c>
      <c r="O32">
        <f t="shared" si="1"/>
        <v>-68.899961008290973</v>
      </c>
      <c r="R32" s="41" t="s">
        <v>212</v>
      </c>
      <c r="S32" s="38">
        <f>MEDIAN(N3:N48)</f>
        <v>0.60855544464160594</v>
      </c>
      <c r="T32" s="37">
        <f>MEDIAN(O3:O48)</f>
        <v>41.789590146617755</v>
      </c>
      <c r="U32" s="37"/>
      <c r="V32" s="37"/>
    </row>
    <row r="33" spans="1:22">
      <c r="A33" t="s">
        <v>53</v>
      </c>
      <c r="B33" t="s">
        <v>148</v>
      </c>
      <c r="C33" s="45">
        <v>50596000</v>
      </c>
      <c r="D33">
        <v>103089132.564478</v>
      </c>
      <c r="E33">
        <v>3457.8701999195109</v>
      </c>
      <c r="F33">
        <v>5968.8483874788408</v>
      </c>
      <c r="G33">
        <v>27495.200000000001</v>
      </c>
      <c r="H33">
        <v>44507.34</v>
      </c>
      <c r="I33" s="5">
        <v>3.0926</v>
      </c>
      <c r="J33" s="5">
        <v>7.8266999999999998</v>
      </c>
      <c r="K33">
        <f t="shared" si="2"/>
        <v>1.5719446771855106</v>
      </c>
      <c r="L33">
        <f t="shared" si="3"/>
        <v>1.3856340703650494</v>
      </c>
      <c r="M33">
        <f t="shared" si="4"/>
        <v>2.6884431474697656</v>
      </c>
      <c r="N33">
        <f t="shared" si="0"/>
        <v>0.30566773992630458</v>
      </c>
      <c r="O33">
        <f t="shared" si="1"/>
        <v>19.445197045584813</v>
      </c>
      <c r="R33" s="41"/>
      <c r="S33" s="38"/>
      <c r="T33" s="37"/>
      <c r="U33" s="37"/>
      <c r="V33" s="37"/>
    </row>
    <row r="34" spans="1:22">
      <c r="A34" t="s">
        <v>47</v>
      </c>
      <c r="B34" t="s">
        <v>151</v>
      </c>
      <c r="C34" s="45">
        <v>2399680</v>
      </c>
      <c r="D34">
        <v>5455216</v>
      </c>
      <c r="E34">
        <v>1270.3481851482986</v>
      </c>
      <c r="F34">
        <v>783.38838962746252</v>
      </c>
      <c r="G34">
        <v>12318.33</v>
      </c>
      <c r="H34">
        <v>16530.32</v>
      </c>
      <c r="I34" s="5">
        <v>2.6907999999999999</v>
      </c>
      <c r="J34" s="5">
        <v>5.1430999999999996</v>
      </c>
      <c r="K34">
        <f t="shared" si="2"/>
        <v>-1.3716987236873979</v>
      </c>
      <c r="L34">
        <f t="shared" si="3"/>
        <v>0.84384870929015143</v>
      </c>
      <c r="M34">
        <f t="shared" si="4"/>
        <v>1.8681424956422665</v>
      </c>
      <c r="N34">
        <f t="shared" si="0"/>
        <v>-2.2051981941339687</v>
      </c>
      <c r="O34">
        <f t="shared" si="1"/>
        <v>160.76403338817425</v>
      </c>
      <c r="R34" s="41"/>
      <c r="S34" s="38"/>
      <c r="T34" s="37"/>
      <c r="U34" s="37"/>
      <c r="V34" s="37"/>
    </row>
    <row r="35" spans="1:22">
      <c r="A35" t="s">
        <v>87</v>
      </c>
      <c r="B35" t="s">
        <v>152</v>
      </c>
      <c r="C35" s="45">
        <v>13039000</v>
      </c>
      <c r="D35">
        <v>16319850</v>
      </c>
      <c r="E35">
        <v>13057.445793570825</v>
      </c>
      <c r="F35">
        <v>26178.064121288931</v>
      </c>
      <c r="G35">
        <v>107941.9</v>
      </c>
      <c r="H35">
        <v>135956</v>
      </c>
      <c r="I35" s="5">
        <v>8.0398999999999994</v>
      </c>
      <c r="J35" s="5">
        <v>10.987299999999999</v>
      </c>
      <c r="K35">
        <f t="shared" si="2"/>
        <v>2.0072024086409845</v>
      </c>
      <c r="L35">
        <f t="shared" si="3"/>
        <v>0.66142980482823965</v>
      </c>
      <c r="M35">
        <f t="shared" si="4"/>
        <v>0.89634594971519377</v>
      </c>
      <c r="N35">
        <f t="shared" si="0"/>
        <v>1.5072313783348688</v>
      </c>
      <c r="O35">
        <f t="shared" si="1"/>
        <v>75.091150341702161</v>
      </c>
      <c r="R35" s="41" t="s">
        <v>213</v>
      </c>
      <c r="S35" s="41" t="s">
        <v>211</v>
      </c>
      <c r="T35" s="42" t="s">
        <v>180</v>
      </c>
      <c r="U35" s="37"/>
      <c r="V35" s="37"/>
    </row>
    <row r="36" spans="1:22">
      <c r="A36" t="s">
        <v>92</v>
      </c>
      <c r="B36" t="s">
        <v>153</v>
      </c>
      <c r="C36" s="45">
        <v>3877000</v>
      </c>
      <c r="D36">
        <v>4623300</v>
      </c>
      <c r="E36">
        <v>14697.656844838642</v>
      </c>
      <c r="F36">
        <v>39247.855499357662</v>
      </c>
      <c r="G36">
        <v>108444.5</v>
      </c>
      <c r="H36">
        <v>176120.8</v>
      </c>
      <c r="I36" s="5">
        <v>8.4555000000000007</v>
      </c>
      <c r="J36" s="5">
        <v>12.7104</v>
      </c>
      <c r="K36">
        <f t="shared" si="2"/>
        <v>2.8460584789476551</v>
      </c>
      <c r="L36">
        <f t="shared" si="3"/>
        <v>1.3951616578396164</v>
      </c>
      <c r="M36">
        <f t="shared" si="4"/>
        <v>1.1713889023419188</v>
      </c>
      <c r="N36">
        <f t="shared" si="0"/>
        <v>1.9856704287578864</v>
      </c>
      <c r="O36">
        <f t="shared" si="1"/>
        <v>69.769136630393419</v>
      </c>
      <c r="R36" s="41" t="s">
        <v>198</v>
      </c>
      <c r="S36" s="38">
        <f>AVERAGE(N52:N57)</f>
        <v>0.53920445342782863</v>
      </c>
      <c r="T36" s="37">
        <f>AVERAGE(O52:O57)</f>
        <v>11.149051519630772</v>
      </c>
      <c r="U36" s="37"/>
      <c r="V36" s="37"/>
    </row>
    <row r="37" spans="1:22">
      <c r="A37" t="s">
        <v>96</v>
      </c>
      <c r="B37" t="s">
        <v>154</v>
      </c>
      <c r="C37" s="45">
        <v>2820000</v>
      </c>
      <c r="D37">
        <v>4133900</v>
      </c>
      <c r="E37">
        <v>8423.1782045354757</v>
      </c>
      <c r="F37">
        <v>14217.255521501698</v>
      </c>
      <c r="G37">
        <v>83006.02</v>
      </c>
      <c r="H37">
        <v>109959.9</v>
      </c>
      <c r="I37" s="5">
        <v>10.902900000000001</v>
      </c>
      <c r="J37" s="5">
        <v>12.2422</v>
      </c>
      <c r="K37">
        <f t="shared" si="2"/>
        <v>1.5068667106289402</v>
      </c>
      <c r="L37">
        <f t="shared" si="3"/>
        <v>0.80667226171577955</v>
      </c>
      <c r="M37">
        <f t="shared" si="4"/>
        <v>0.33157762245168421</v>
      </c>
      <c r="N37">
        <f t="shared" si="0"/>
        <v>1.1027385704978314</v>
      </c>
      <c r="O37">
        <f t="shared" si="1"/>
        <v>73.180896672511082</v>
      </c>
      <c r="R37" s="41" t="s">
        <v>212</v>
      </c>
      <c r="S37" s="38">
        <f>MEDIAN(N52:N57)</f>
        <v>0.55932408471191863</v>
      </c>
      <c r="T37" s="37">
        <f>MEDIAN(O52:O57)</f>
        <v>16.577254077699124</v>
      </c>
      <c r="U37" s="37"/>
      <c r="V37" s="37"/>
    </row>
    <row r="38" spans="1:22">
      <c r="A38" t="s">
        <v>62</v>
      </c>
      <c r="B38" t="s">
        <v>155</v>
      </c>
      <c r="C38" s="45">
        <v>13194522</v>
      </c>
      <c r="D38">
        <v>27835927</v>
      </c>
      <c r="E38">
        <v>2001.2590813685865</v>
      </c>
      <c r="F38">
        <v>2381.3529163538219</v>
      </c>
      <c r="G38">
        <v>37654.339999999997</v>
      </c>
      <c r="H38">
        <v>20288.54</v>
      </c>
      <c r="I38" s="5">
        <v>3.9024999999999999</v>
      </c>
      <c r="J38" s="5">
        <v>8.1562000000000001</v>
      </c>
      <c r="K38">
        <f t="shared" si="2"/>
        <v>0.49807128674730361</v>
      </c>
      <c r="L38">
        <f t="shared" si="3"/>
        <v>-1.7513173604941756</v>
      </c>
      <c r="M38">
        <f t="shared" si="4"/>
        <v>2.1285106775531526</v>
      </c>
      <c r="N38">
        <f t="shared" si="0"/>
        <v>0.60638717440068102</v>
      </c>
      <c r="O38">
        <f t="shared" si="1"/>
        <v>121.74706523653339</v>
      </c>
      <c r="R38" s="38"/>
      <c r="S38" s="38"/>
      <c r="T38" s="37"/>
      <c r="U38" s="37"/>
      <c r="V38" s="37"/>
    </row>
    <row r="39" spans="1:22">
      <c r="A39" t="s">
        <v>58</v>
      </c>
      <c r="B39" t="s">
        <v>157</v>
      </c>
      <c r="C39" s="45">
        <v>9044200</v>
      </c>
      <c r="D39">
        <v>10549450</v>
      </c>
      <c r="E39">
        <v>4226.8614526912161</v>
      </c>
      <c r="F39">
        <v>11244.499064420277</v>
      </c>
      <c r="G39">
        <v>29075.08</v>
      </c>
      <c r="H39">
        <v>89122.43</v>
      </c>
      <c r="I39" s="5">
        <v>3.4003000000000001</v>
      </c>
      <c r="J39" s="5">
        <v>7.2393999999999998</v>
      </c>
      <c r="K39">
        <f t="shared" si="2"/>
        <v>2.8349239968708639</v>
      </c>
      <c r="L39">
        <f t="shared" si="3"/>
        <v>3.2521328356009738</v>
      </c>
      <c r="M39">
        <f t="shared" si="4"/>
        <v>2.1825470580134843</v>
      </c>
      <c r="N39">
        <f t="shared" si="0"/>
        <v>0.97730448532284342</v>
      </c>
      <c r="O39">
        <f t="shared" si="1"/>
        <v>34.473745553728207</v>
      </c>
      <c r="R39" s="5"/>
      <c r="S39" s="5"/>
    </row>
    <row r="40" spans="1:22">
      <c r="A40" t="s">
        <v>60</v>
      </c>
      <c r="B40" t="s">
        <v>158</v>
      </c>
      <c r="C40" s="45">
        <v>2484739</v>
      </c>
      <c r="D40">
        <v>5904155</v>
      </c>
      <c r="E40">
        <v>790.41507718179935</v>
      </c>
      <c r="F40">
        <v>1373.2812261030047</v>
      </c>
      <c r="G40">
        <v>5109.3519999999999</v>
      </c>
      <c r="H40">
        <v>16556.09</v>
      </c>
      <c r="I40" s="5">
        <v>3.7437999999999998</v>
      </c>
      <c r="J40" s="5">
        <v>6.8723000000000001</v>
      </c>
      <c r="K40">
        <f t="shared" si="2"/>
        <v>1.5908063959616303</v>
      </c>
      <c r="L40">
        <f t="shared" si="3"/>
        <v>3.4161442482670168</v>
      </c>
      <c r="M40">
        <f t="shared" si="4"/>
        <v>1.7505679382396222</v>
      </c>
      <c r="N40">
        <f t="shared" si="0"/>
        <v>-0.21414320418720428</v>
      </c>
      <c r="O40">
        <f t="shared" si="1"/>
        <v>-13.461298919266437</v>
      </c>
      <c r="R40" s="5"/>
      <c r="S40" s="5"/>
    </row>
    <row r="41" spans="1:22">
      <c r="A41" t="s">
        <v>38</v>
      </c>
      <c r="B41" t="s">
        <v>159</v>
      </c>
      <c r="C41" s="45">
        <v>4169071</v>
      </c>
      <c r="D41">
        <v>11281296</v>
      </c>
      <c r="E41">
        <v>530.52178505386269</v>
      </c>
      <c r="F41">
        <v>511.26234400106517</v>
      </c>
      <c r="G41">
        <v>1606.7719999999999</v>
      </c>
      <c r="H41">
        <v>3994.4180000000001</v>
      </c>
      <c r="I41" s="5">
        <v>1.9424999999999999</v>
      </c>
      <c r="J41" s="5">
        <v>4.0410000000000004</v>
      </c>
      <c r="K41">
        <f t="shared" si="2"/>
        <v>-0.1055961238264902</v>
      </c>
      <c r="L41">
        <f t="shared" si="3"/>
        <v>2.6360615966976697</v>
      </c>
      <c r="M41">
        <f t="shared" si="4"/>
        <v>2.1149587791022162</v>
      </c>
      <c r="N41">
        <f t="shared" si="0"/>
        <v>-1.7046990168961798</v>
      </c>
      <c r="O41">
        <f t="shared" si="1"/>
        <v>1614.357568367991</v>
      </c>
      <c r="R41" s="5"/>
      <c r="S41" s="5"/>
    </row>
    <row r="42" spans="1:22">
      <c r="A42" t="s">
        <v>160</v>
      </c>
      <c r="B42" t="s">
        <v>161</v>
      </c>
      <c r="C42" s="45">
        <v>3741724</v>
      </c>
      <c r="D42">
        <v>6058580</v>
      </c>
      <c r="E42">
        <v>1802.3307588173941</v>
      </c>
      <c r="F42">
        <v>2411.3444315700472</v>
      </c>
      <c r="G42">
        <v>7033.4589999999998</v>
      </c>
      <c r="H42">
        <v>3994.4180000000001</v>
      </c>
      <c r="I42" s="5">
        <v>2.2321</v>
      </c>
      <c r="J42" s="5">
        <v>6.6707000000000001</v>
      </c>
      <c r="K42">
        <f t="shared" si="2"/>
        <v>0.8351934534484462</v>
      </c>
      <c r="L42">
        <f t="shared" si="3"/>
        <v>-1.6035208714809346</v>
      </c>
      <c r="M42">
        <f t="shared" si="4"/>
        <v>3.1773828329009213</v>
      </c>
      <c r="N42">
        <f t="shared" si="0"/>
        <v>0.60267322844276172</v>
      </c>
      <c r="O42">
        <f t="shared" si="1"/>
        <v>72.159716524880878</v>
      </c>
      <c r="R42" s="5"/>
      <c r="S42" s="5"/>
    </row>
    <row r="43" spans="1:22">
      <c r="A43" t="s">
        <v>85</v>
      </c>
      <c r="B43" t="s">
        <v>162</v>
      </c>
      <c r="C43" s="45">
        <v>8043000</v>
      </c>
      <c r="D43">
        <v>9024040</v>
      </c>
      <c r="E43">
        <v>15958.749400564848</v>
      </c>
      <c r="F43">
        <v>30554.437503607336</v>
      </c>
      <c r="G43">
        <v>84175.45</v>
      </c>
      <c r="H43">
        <v>191159.4</v>
      </c>
      <c r="I43" s="5">
        <v>7.5929000000000002</v>
      </c>
      <c r="J43" s="5">
        <v>11.7296</v>
      </c>
      <c r="K43">
        <f t="shared" si="2"/>
        <v>1.8730475209580932</v>
      </c>
      <c r="L43">
        <f t="shared" si="3"/>
        <v>2.3711152567631233</v>
      </c>
      <c r="M43">
        <f t="shared" si="4"/>
        <v>1.2503290960664604</v>
      </c>
      <c r="N43">
        <f t="shared" si="0"/>
        <v>0.61072371488253085</v>
      </c>
      <c r="O43">
        <f t="shared" si="1"/>
        <v>32.605884690535561</v>
      </c>
      <c r="R43" s="5"/>
      <c r="S43" s="5"/>
    </row>
    <row r="44" spans="1:22">
      <c r="A44" t="s">
        <v>73</v>
      </c>
      <c r="B44" t="s">
        <v>164</v>
      </c>
      <c r="C44" s="45">
        <v>970867</v>
      </c>
      <c r="D44">
        <v>1318300</v>
      </c>
      <c r="E44">
        <v>4196.028826388374</v>
      </c>
      <c r="F44">
        <v>8272.3519075490894</v>
      </c>
      <c r="G44">
        <v>38071.11</v>
      </c>
      <c r="H44">
        <v>5466.933</v>
      </c>
      <c r="I44" s="5">
        <v>5.6943999999999999</v>
      </c>
      <c r="J44" s="5">
        <v>8.8122000000000007</v>
      </c>
      <c r="K44">
        <f t="shared" si="2"/>
        <v>1.958300268731894</v>
      </c>
      <c r="L44">
        <f t="shared" si="3"/>
        <v>-5.3940349163505878</v>
      </c>
      <c r="M44">
        <f t="shared" si="4"/>
        <v>1.2553973164188603</v>
      </c>
      <c r="N44">
        <f t="shared" si="0"/>
        <v>3.7230166106755309</v>
      </c>
      <c r="O44">
        <f t="shared" si="1"/>
        <v>190.1146964089622</v>
      </c>
      <c r="R44" s="5"/>
      <c r="S44" s="5"/>
    </row>
    <row r="45" spans="1:22">
      <c r="A45" t="s">
        <v>71</v>
      </c>
      <c r="B45" t="s">
        <v>165</v>
      </c>
      <c r="C45" s="45">
        <v>2808433</v>
      </c>
      <c r="D45">
        <v>3305723</v>
      </c>
      <c r="E45">
        <v>3803.1477848607378</v>
      </c>
      <c r="F45">
        <v>7126.2061366259086</v>
      </c>
      <c r="G45">
        <v>28828.27</v>
      </c>
      <c r="H45">
        <v>1331.943</v>
      </c>
      <c r="I45" s="5">
        <v>5.2363999999999997</v>
      </c>
      <c r="J45" s="5">
        <v>7.9189999999999996</v>
      </c>
      <c r="K45">
        <f t="shared" si="2"/>
        <v>1.8103340138833524</v>
      </c>
      <c r="L45">
        <f t="shared" si="3"/>
        <v>-8.4100904239911234</v>
      </c>
      <c r="M45">
        <f t="shared" si="4"/>
        <v>1.1888128589784719</v>
      </c>
      <c r="N45">
        <f t="shared" si="0"/>
        <v>4.7692898073157037</v>
      </c>
      <c r="O45">
        <f t="shared" si="1"/>
        <v>263.44805824451629</v>
      </c>
      <c r="R45" s="5"/>
      <c r="S45" s="5"/>
    </row>
    <row r="46" spans="1:22">
      <c r="A46" t="s">
        <v>95</v>
      </c>
      <c r="B46" t="s">
        <v>166</v>
      </c>
      <c r="C46" s="45">
        <v>205052000</v>
      </c>
      <c r="D46">
        <v>295753000</v>
      </c>
      <c r="E46">
        <v>18881.723267526049</v>
      </c>
      <c r="F46">
        <v>38484.819871624022</v>
      </c>
      <c r="G46">
        <v>77077.05</v>
      </c>
      <c r="H46">
        <v>1781.431</v>
      </c>
      <c r="I46" s="5">
        <v>10.6068</v>
      </c>
      <c r="J46" s="5">
        <v>12.453099999999999</v>
      </c>
      <c r="K46">
        <f t="shared" si="2"/>
        <v>2.0553208181253391</v>
      </c>
      <c r="L46">
        <f t="shared" si="3"/>
        <v>-10.204890690869405</v>
      </c>
      <c r="M46">
        <f t="shared" si="4"/>
        <v>0.45955066163478886</v>
      </c>
      <c r="N46">
        <f t="shared" si="0"/>
        <v>5.9111495089230139</v>
      </c>
      <c r="O46">
        <f t="shared" si="1"/>
        <v>287.60227876806994</v>
      </c>
      <c r="R46" s="5"/>
      <c r="S46" s="5"/>
    </row>
    <row r="47" spans="1:22">
      <c r="A47" t="s">
        <v>167</v>
      </c>
      <c r="B47" t="s">
        <v>168</v>
      </c>
      <c r="C47" s="45">
        <v>22087000</v>
      </c>
      <c r="D47">
        <v>47198469</v>
      </c>
      <c r="E47">
        <v>3063.7218557385472</v>
      </c>
      <c r="F47">
        <v>3306.1002517092957</v>
      </c>
      <c r="G47">
        <v>16439.54</v>
      </c>
      <c r="H47">
        <v>162507.79999999999</v>
      </c>
      <c r="I47" s="5">
        <v>4.4175000000000004</v>
      </c>
      <c r="J47" s="5">
        <v>7.7435999999999998</v>
      </c>
      <c r="K47">
        <f t="shared" si="2"/>
        <v>0.21777637046394016</v>
      </c>
      <c r="L47">
        <f t="shared" si="3"/>
        <v>6.7648096241550659</v>
      </c>
      <c r="M47">
        <f t="shared" si="4"/>
        <v>1.6166218134257004</v>
      </c>
      <c r="N47">
        <f t="shared" si="0"/>
        <v>-2.8569872725814749</v>
      </c>
      <c r="O47">
        <f t="shared" si="1"/>
        <v>-1311.8903885187767</v>
      </c>
      <c r="R47" s="5"/>
      <c r="S47" s="5"/>
    </row>
    <row r="48" spans="1:22">
      <c r="A48" t="s">
        <v>48</v>
      </c>
      <c r="B48" t="s">
        <v>169</v>
      </c>
      <c r="C48" s="45">
        <v>4137589</v>
      </c>
      <c r="D48">
        <v>11738432</v>
      </c>
      <c r="E48">
        <v>541.68664055445777</v>
      </c>
      <c r="F48">
        <v>340.38359080951227</v>
      </c>
      <c r="G48">
        <v>18708.169999999998</v>
      </c>
      <c r="H48">
        <v>28907.75</v>
      </c>
      <c r="I48" s="5">
        <v>2.8376000000000001</v>
      </c>
      <c r="J48" s="5">
        <v>6.2891000000000004</v>
      </c>
      <c r="K48">
        <f t="shared" si="2"/>
        <v>-1.3186979480510286</v>
      </c>
      <c r="L48">
        <f t="shared" si="3"/>
        <v>1.2510449009505598</v>
      </c>
      <c r="M48">
        <f t="shared" si="4"/>
        <v>2.2999336739763399</v>
      </c>
      <c r="N48">
        <f t="shared" si="0"/>
        <v>-2.4275875513953586</v>
      </c>
      <c r="O48">
        <f t="shared" si="1"/>
        <v>184.08973449782152</v>
      </c>
      <c r="R48" s="5"/>
      <c r="S48" s="5"/>
    </row>
    <row r="49" spans="1:19">
      <c r="M49" s="5"/>
      <c r="N49" s="5"/>
      <c r="O49" s="5"/>
      <c r="P49" s="5"/>
      <c r="Q49" s="5"/>
      <c r="R49" s="5"/>
      <c r="S49" s="5"/>
    </row>
    <row r="50" spans="1:19">
      <c r="M50" s="5"/>
      <c r="N50" s="5"/>
      <c r="O50" s="5"/>
      <c r="P50" s="5"/>
      <c r="Q50" s="5"/>
      <c r="R50" s="5"/>
      <c r="S50" s="5"/>
    </row>
    <row r="51" spans="1:19">
      <c r="A51" s="20" t="s">
        <v>214</v>
      </c>
      <c r="F51" s="20"/>
      <c r="M51" s="5"/>
      <c r="N51" s="5"/>
      <c r="O51" s="5"/>
      <c r="P51" s="5"/>
      <c r="Q51" s="5"/>
      <c r="R51" s="5"/>
      <c r="S51" s="5"/>
    </row>
    <row r="52" spans="1:19">
      <c r="A52" t="s">
        <v>43</v>
      </c>
      <c r="B52" t="s">
        <v>140</v>
      </c>
      <c r="C52" s="45">
        <v>116920969</v>
      </c>
      <c r="D52">
        <v>219210292</v>
      </c>
      <c r="E52">
        <v>200.96472248837904</v>
      </c>
      <c r="F52">
        <v>847.65390291019241</v>
      </c>
      <c r="G52">
        <v>2061.1120000000001</v>
      </c>
      <c r="H52">
        <v>15736.76</v>
      </c>
      <c r="I52" s="5">
        <v>2.2641</v>
      </c>
      <c r="J52" s="5">
        <v>5.2693000000000003</v>
      </c>
      <c r="K52">
        <v>4.1981393615233564</v>
      </c>
      <c r="L52">
        <v>5.9798375362879019</v>
      </c>
      <c r="M52">
        <v>2.4428465849513969</v>
      </c>
      <c r="N52">
        <v>1.2064341444341973</v>
      </c>
      <c r="O52">
        <v>28.737353397349462</v>
      </c>
    </row>
    <row r="53" spans="1:19">
      <c r="A53" t="s">
        <v>29</v>
      </c>
      <c r="B53" t="s">
        <v>141</v>
      </c>
      <c r="C53" s="45">
        <v>547569000</v>
      </c>
      <c r="D53">
        <v>1094583000</v>
      </c>
      <c r="E53">
        <v>210.68917039355821</v>
      </c>
      <c r="F53">
        <v>580.16896950627677</v>
      </c>
      <c r="G53">
        <v>2326.2779999999998</v>
      </c>
      <c r="H53">
        <v>11614.14</v>
      </c>
      <c r="I53" s="5">
        <v>1.2283999999999999</v>
      </c>
      <c r="J53" s="5">
        <v>3.9752000000000001</v>
      </c>
      <c r="K53">
        <v>2.9363873938210716</v>
      </c>
      <c r="L53">
        <v>4.7013196463951967</v>
      </c>
      <c r="M53">
        <v>3.4122473878998472</v>
      </c>
      <c r="N53">
        <v>0.18156593699398604</v>
      </c>
      <c r="O53">
        <v>6.1833100556162428</v>
      </c>
    </row>
    <row r="54" spans="1:19">
      <c r="A54" t="s">
        <v>84</v>
      </c>
      <c r="B54" t="s">
        <v>145</v>
      </c>
      <c r="C54" s="45">
        <v>104345000</v>
      </c>
      <c r="D54">
        <v>127773000</v>
      </c>
      <c r="E54">
        <v>16796.070110466757</v>
      </c>
      <c r="F54">
        <v>39050.385356901163</v>
      </c>
      <c r="G54">
        <v>40935.9</v>
      </c>
      <c r="H54">
        <v>178453.9</v>
      </c>
      <c r="I54" s="5">
        <v>7.5072000000000001</v>
      </c>
      <c r="J54" s="5">
        <v>11.124599999999999</v>
      </c>
      <c r="K54">
        <v>2.4398834247196133</v>
      </c>
      <c r="L54">
        <v>4.2963695746123021</v>
      </c>
      <c r="M54">
        <v>1.1300410151671603</v>
      </c>
      <c r="N54">
        <v>0.4591882165256822</v>
      </c>
      <c r="O54">
        <v>18.820088364609109</v>
      </c>
      <c r="R54" s="5"/>
      <c r="S54" s="5"/>
    </row>
    <row r="55" spans="1:19">
      <c r="A55" t="s">
        <v>149</v>
      </c>
      <c r="B55" t="e">
        <v>#N/A</v>
      </c>
      <c r="C55" s="45">
        <v>10852505</v>
      </c>
      <c r="D55">
        <v>25633380</v>
      </c>
      <c r="E55">
        <v>997.12505985912071</v>
      </c>
      <c r="F55">
        <v>4112.18901339275</v>
      </c>
      <c r="G55">
        <v>7378.3649999999998</v>
      </c>
      <c r="H55">
        <v>56510.54</v>
      </c>
      <c r="I55" s="5">
        <v>2.9935</v>
      </c>
      <c r="J55" s="5">
        <v>8.9389000000000003</v>
      </c>
      <c r="K55">
        <v>4.1311511924544408</v>
      </c>
      <c r="L55">
        <v>5.989289440234713</v>
      </c>
      <c r="M55">
        <v>3.174987117737782</v>
      </c>
      <c r="N55">
        <v>0.93808178897370131</v>
      </c>
      <c r="O55">
        <v>22.707515297118881</v>
      </c>
      <c r="R55" s="5"/>
      <c r="S55" s="5"/>
    </row>
    <row r="56" spans="1:19">
      <c r="A56" t="s">
        <v>66</v>
      </c>
      <c r="B56" t="s">
        <v>156</v>
      </c>
      <c r="C56" s="45">
        <v>36567344</v>
      </c>
      <c r="D56">
        <v>85495923</v>
      </c>
      <c r="E56">
        <v>850.19324608006457</v>
      </c>
      <c r="F56">
        <v>1154.1030907637546</v>
      </c>
      <c r="G56">
        <v>7631.4260000000004</v>
      </c>
      <c r="H56">
        <v>13779.19</v>
      </c>
      <c r="I56" s="5">
        <v>4.8292999999999999</v>
      </c>
      <c r="J56" s="5">
        <v>8.3157999999999994</v>
      </c>
      <c r="K56">
        <v>0.87700940231545399</v>
      </c>
      <c r="L56">
        <v>1.7025735191481983</v>
      </c>
      <c r="M56">
        <v>1.564848330023727</v>
      </c>
      <c r="N56">
        <v>-0.20950331925874971</v>
      </c>
      <c r="O56">
        <v>-23.888377787698207</v>
      </c>
      <c r="R56" s="5"/>
      <c r="S56" s="5"/>
    </row>
    <row r="57" spans="1:19">
      <c r="A57" t="s">
        <v>52</v>
      </c>
      <c r="B57" t="s">
        <v>163</v>
      </c>
      <c r="C57" s="45">
        <v>37186309</v>
      </c>
      <c r="D57">
        <v>65945675</v>
      </c>
      <c r="E57">
        <v>500.3507419912126</v>
      </c>
      <c r="F57">
        <v>2415.2450718865748</v>
      </c>
      <c r="G57">
        <v>6819.3119999999999</v>
      </c>
      <c r="H57">
        <v>130158.8</v>
      </c>
      <c r="I57" s="5">
        <v>3.0447000000000002</v>
      </c>
      <c r="J57" s="5">
        <v>5.8808999999999996</v>
      </c>
      <c r="K57">
        <v>4.6005346747407527</v>
      </c>
      <c r="L57">
        <v>8.7908501843449791</v>
      </c>
      <c r="M57">
        <v>1.8986783331409463</v>
      </c>
      <c r="N57">
        <v>0.65945995289815507</v>
      </c>
      <c r="O57">
        <v>14.334419790789136</v>
      </c>
      <c r="R57" s="5"/>
      <c r="S57" s="5"/>
    </row>
    <row r="58" spans="1:19">
      <c r="M58" s="5"/>
      <c r="N58" s="5"/>
      <c r="O58" s="5"/>
      <c r="P58" s="5"/>
      <c r="Q58" s="5"/>
      <c r="R58" s="5"/>
      <c r="S58" s="5"/>
    </row>
    <row r="59" spans="1:19">
      <c r="M59" s="5"/>
      <c r="N59" s="5"/>
      <c r="O59" s="5"/>
      <c r="P59" s="5"/>
      <c r="Q59" s="5"/>
      <c r="R59" s="5"/>
      <c r="S59" s="5"/>
    </row>
    <row r="60" spans="1:19">
      <c r="M60" s="5"/>
      <c r="N60" s="5"/>
      <c r="O60" s="5"/>
      <c r="P60" s="5"/>
      <c r="Q60" s="5"/>
      <c r="R60" s="5"/>
      <c r="S60" s="5"/>
    </row>
    <row r="61" spans="1:19">
      <c r="M61" s="5"/>
      <c r="N61" s="5"/>
      <c r="O61" s="5"/>
      <c r="P61" s="5"/>
      <c r="Q61" s="5"/>
      <c r="R61" s="5"/>
      <c r="S61" s="5"/>
    </row>
    <row r="62" spans="1:19">
      <c r="M62" s="5"/>
      <c r="N62" s="5"/>
      <c r="O62" s="5"/>
      <c r="P62" s="5"/>
      <c r="Q62" s="5"/>
      <c r="R62" s="5"/>
      <c r="S62" s="5"/>
    </row>
    <row r="63" spans="1:19">
      <c r="M63" s="5"/>
      <c r="N63" s="5"/>
      <c r="O63" s="5"/>
      <c r="P63" s="5"/>
      <c r="Q63" s="5"/>
      <c r="R63" s="5"/>
      <c r="S63" s="5"/>
    </row>
    <row r="64" spans="1:19">
      <c r="M64" s="5"/>
      <c r="N64" s="5"/>
      <c r="O64" s="5"/>
      <c r="P64" s="5"/>
      <c r="Q64" s="5"/>
      <c r="R64" s="5"/>
      <c r="S64" s="5"/>
    </row>
    <row r="65" spans="13:19">
      <c r="M65" s="5"/>
      <c r="N65" s="5"/>
      <c r="O65" s="5"/>
      <c r="P65" s="5"/>
      <c r="Q65" s="5"/>
      <c r="R65" s="5"/>
      <c r="S65" s="5"/>
    </row>
    <row r="66" spans="13:19">
      <c r="M66" s="5"/>
      <c r="N66" s="5"/>
      <c r="O66" s="5"/>
      <c r="P66" s="5"/>
      <c r="Q66" s="5"/>
      <c r="R66" s="5"/>
      <c r="S66" s="5"/>
    </row>
    <row r="67" spans="13:19">
      <c r="M67" s="5"/>
      <c r="N67" s="5"/>
      <c r="O67" s="5"/>
      <c r="P67" s="5"/>
      <c r="Q67" s="5"/>
      <c r="R67" s="5"/>
      <c r="S67" s="5"/>
    </row>
    <row r="68" spans="13:19">
      <c r="M68" s="5"/>
      <c r="N68" s="5"/>
      <c r="O68" s="5"/>
      <c r="P68" s="5"/>
      <c r="Q68" s="5"/>
      <c r="R68" s="5"/>
      <c r="S68" s="5"/>
    </row>
    <row r="69" spans="13:19">
      <c r="M69" s="5"/>
      <c r="N69" s="5"/>
      <c r="O69" s="5"/>
      <c r="P69" s="5"/>
      <c r="Q69" s="5"/>
      <c r="R69" s="5"/>
      <c r="S69" s="5"/>
    </row>
    <row r="70" spans="13:19">
      <c r="M70" s="5"/>
      <c r="N70" s="5"/>
      <c r="O70" s="5"/>
      <c r="P70" s="5"/>
      <c r="Q70" s="5"/>
      <c r="R70" s="5"/>
      <c r="S70" s="5"/>
    </row>
    <row r="71" spans="13:19">
      <c r="M71" s="5"/>
      <c r="N71" s="5"/>
      <c r="O71" s="5"/>
      <c r="P71" s="5"/>
      <c r="Q71" s="5"/>
      <c r="R71" s="5"/>
      <c r="S71" s="5"/>
    </row>
    <row r="72" spans="13:19">
      <c r="M72" s="5"/>
      <c r="N72" s="5"/>
      <c r="O72" s="5"/>
      <c r="P72" s="5"/>
      <c r="Q72" s="5"/>
      <c r="R72" s="5"/>
      <c r="S72" s="5"/>
    </row>
    <row r="73" spans="13:19">
      <c r="M73" s="5"/>
      <c r="N73" s="5"/>
      <c r="O73" s="5"/>
      <c r="P73" s="5"/>
      <c r="Q73" s="5"/>
      <c r="R73" s="5"/>
      <c r="S73" s="5"/>
    </row>
    <row r="74" spans="13:19">
      <c r="M74" s="5"/>
      <c r="N74" s="5"/>
      <c r="O74" s="5"/>
      <c r="P74" s="5"/>
      <c r="Q74" s="5"/>
      <c r="R74" s="5"/>
      <c r="S74" s="5"/>
    </row>
    <row r="75" spans="13:19">
      <c r="M75" s="5"/>
      <c r="N75" s="5"/>
      <c r="O75" s="5"/>
      <c r="P75" s="5"/>
      <c r="Q75" s="5"/>
      <c r="R75" s="5"/>
      <c r="S75" s="5"/>
    </row>
    <row r="76" spans="13:19">
      <c r="M76" s="5"/>
      <c r="N76" s="5"/>
      <c r="O76" s="5"/>
      <c r="P76" s="5"/>
      <c r="Q76" s="5"/>
      <c r="R76" s="5"/>
      <c r="S76" s="5"/>
    </row>
    <row r="77" spans="13:19">
      <c r="M77" s="5"/>
      <c r="N77" s="5"/>
      <c r="O77" s="5"/>
      <c r="P77" s="5"/>
      <c r="Q77" s="5"/>
      <c r="R77" s="5"/>
      <c r="S77" s="5"/>
    </row>
    <row r="78" spans="13:19">
      <c r="M78" s="5"/>
      <c r="N78" s="5"/>
      <c r="O78" s="5"/>
      <c r="P78" s="5"/>
      <c r="Q78" s="5"/>
      <c r="R78" s="5"/>
      <c r="S78" s="5"/>
    </row>
    <row r="79" spans="13:19">
      <c r="M79" s="5"/>
      <c r="N79" s="5"/>
      <c r="O79" s="5"/>
      <c r="P79" s="5"/>
      <c r="Q79" s="5"/>
      <c r="R79" s="5"/>
      <c r="S79" s="5"/>
    </row>
    <row r="80" spans="13:19">
      <c r="M80" s="5"/>
      <c r="N80" s="5"/>
      <c r="O80" s="5"/>
      <c r="P80" s="5"/>
      <c r="Q80" s="5"/>
      <c r="R80" s="5"/>
      <c r="S80" s="5"/>
    </row>
    <row r="81" spans="13:19">
      <c r="M81" s="5"/>
      <c r="N81" s="5"/>
      <c r="O81" s="5"/>
      <c r="P81" s="5"/>
      <c r="Q81" s="5"/>
      <c r="R81" s="5"/>
      <c r="S81" s="5"/>
    </row>
    <row r="82" spans="13:19">
      <c r="M82" s="5"/>
      <c r="N82" s="5"/>
      <c r="O82" s="5"/>
      <c r="P82" s="5"/>
      <c r="Q82" s="5"/>
      <c r="R82" s="5"/>
      <c r="S82" s="5"/>
    </row>
    <row r="83" spans="13:19">
      <c r="M83" s="5"/>
      <c r="N83" s="5"/>
      <c r="O83" s="5"/>
      <c r="P83" s="5"/>
      <c r="Q83" s="5"/>
      <c r="R83" s="5"/>
      <c r="S83" s="5"/>
    </row>
    <row r="84" spans="13:19">
      <c r="M84" s="5"/>
      <c r="N84" s="5"/>
      <c r="O84" s="5"/>
      <c r="P84" s="5"/>
      <c r="Q84" s="5"/>
      <c r="R84" s="5"/>
      <c r="S84" s="5"/>
    </row>
    <row r="85" spans="13:19">
      <c r="M85" s="5"/>
      <c r="N85" s="5"/>
      <c r="O85" s="5"/>
      <c r="P85" s="5"/>
      <c r="Q85" s="5"/>
      <c r="R85" s="5"/>
      <c r="S85" s="5"/>
    </row>
    <row r="86" spans="13:19">
      <c r="M86" s="5"/>
      <c r="N86" s="5"/>
      <c r="O86" s="5"/>
      <c r="P86" s="5"/>
      <c r="Q86" s="5"/>
      <c r="R86" s="5"/>
      <c r="S86" s="5"/>
    </row>
    <row r="87" spans="13:19">
      <c r="M87" s="5"/>
      <c r="N87" s="5"/>
      <c r="O87" s="5"/>
      <c r="P87" s="5"/>
      <c r="Q87" s="5"/>
      <c r="R87" s="5"/>
      <c r="S87" s="5"/>
    </row>
    <row r="88" spans="13:19">
      <c r="M88" s="5"/>
      <c r="N88" s="5"/>
      <c r="O88" s="5"/>
      <c r="P88" s="5"/>
      <c r="Q88" s="5"/>
      <c r="R88" s="5"/>
      <c r="S88" s="5"/>
    </row>
    <row r="89" spans="13:19">
      <c r="M89" s="5"/>
      <c r="N89" s="5"/>
      <c r="O89" s="5"/>
      <c r="P89" s="5"/>
      <c r="Q89" s="5"/>
      <c r="R89" s="5"/>
      <c r="S89" s="5"/>
    </row>
    <row r="90" spans="13:19">
      <c r="M90" s="5"/>
      <c r="N90" s="5"/>
      <c r="O90" s="5"/>
      <c r="P90" s="5"/>
      <c r="Q90" s="5"/>
      <c r="R90" s="5"/>
      <c r="S90" s="5"/>
    </row>
    <row r="91" spans="13:19">
      <c r="M91" s="5"/>
      <c r="N91" s="5"/>
      <c r="O91" s="5"/>
      <c r="P91" s="5"/>
      <c r="Q91" s="5"/>
      <c r="R91" s="5"/>
      <c r="S91" s="5"/>
    </row>
    <row r="92" spans="13:19">
      <c r="M92" s="5"/>
      <c r="N92" s="5"/>
      <c r="O92" s="5"/>
      <c r="P92" s="5"/>
      <c r="Q92" s="5"/>
      <c r="R92" s="5"/>
      <c r="S92" s="5"/>
    </row>
    <row r="93" spans="13:19">
      <c r="M93" s="5"/>
      <c r="N93" s="5"/>
      <c r="O93" s="5"/>
      <c r="P93" s="5"/>
      <c r="Q93" s="5"/>
      <c r="R93" s="5"/>
      <c r="S93" s="5"/>
    </row>
    <row r="94" spans="13:19">
      <c r="M94" s="5"/>
      <c r="N94" s="5"/>
      <c r="O94" s="5"/>
      <c r="P94" s="5"/>
      <c r="Q94" s="5"/>
      <c r="R94" s="5"/>
      <c r="S94" s="5"/>
    </row>
    <row r="95" spans="13:19">
      <c r="M95" s="5"/>
      <c r="N95" s="5"/>
      <c r="O95" s="5"/>
      <c r="P95" s="5"/>
      <c r="Q95" s="5"/>
      <c r="R95" s="5"/>
      <c r="S95" s="5"/>
    </row>
    <row r="96" spans="13:19">
      <c r="M96" s="5"/>
      <c r="N96" s="5"/>
      <c r="O96" s="5"/>
      <c r="P96" s="5"/>
      <c r="Q96" s="5"/>
      <c r="R96" s="5"/>
      <c r="S96" s="5"/>
    </row>
    <row r="97" spans="13:19">
      <c r="M97" s="5"/>
      <c r="N97" s="5"/>
      <c r="O97" s="5"/>
      <c r="P97" s="5"/>
      <c r="Q97" s="5"/>
      <c r="R97" s="5"/>
      <c r="S97" s="5"/>
    </row>
    <row r="98" spans="13:19">
      <c r="M98" s="5"/>
      <c r="N98" s="5"/>
      <c r="O98" s="5"/>
      <c r="P98" s="5"/>
      <c r="Q98" s="5"/>
      <c r="R98" s="5"/>
      <c r="S98" s="5"/>
    </row>
    <row r="99" spans="13:19">
      <c r="M99" s="5"/>
      <c r="N99" s="5"/>
      <c r="O99" s="5"/>
      <c r="P99" s="5"/>
      <c r="Q99" s="5"/>
      <c r="R99" s="5"/>
      <c r="S99" s="5"/>
    </row>
    <row r="100" spans="13:19">
      <c r="M100" s="5"/>
      <c r="N100" s="5"/>
      <c r="O100" s="5"/>
      <c r="P100" s="5"/>
      <c r="Q100" s="5"/>
      <c r="R100" s="5"/>
      <c r="S100" s="5"/>
    </row>
    <row r="101" spans="13:19">
      <c r="M101" s="5"/>
      <c r="N101" s="5"/>
      <c r="O101" s="5"/>
      <c r="P101" s="5"/>
      <c r="Q101" s="5"/>
      <c r="R101" s="5"/>
      <c r="S101" s="5"/>
    </row>
    <row r="102" spans="13:19">
      <c r="M102" s="5"/>
      <c r="N102" s="5"/>
      <c r="O102" s="5"/>
      <c r="P102" s="5"/>
      <c r="Q102" s="5"/>
      <c r="R102" s="5"/>
      <c r="S102" s="5"/>
    </row>
    <row r="103" spans="13:19">
      <c r="M103" s="5"/>
      <c r="N103" s="5"/>
      <c r="O103" s="5"/>
      <c r="P103" s="5"/>
      <c r="Q103" s="5"/>
      <c r="R103" s="5"/>
      <c r="S103" s="5"/>
    </row>
    <row r="104" spans="13:19">
      <c r="M104" s="5"/>
      <c r="N104" s="5"/>
      <c r="O104" s="5"/>
      <c r="P104" s="5"/>
      <c r="Q104" s="5"/>
      <c r="R104" s="5"/>
      <c r="S104" s="5"/>
    </row>
    <row r="105" spans="13:19">
      <c r="M105" s="5"/>
      <c r="N105" s="5"/>
      <c r="O105" s="5"/>
      <c r="P105" s="5"/>
      <c r="Q105" s="5"/>
      <c r="R105" s="5"/>
      <c r="S105" s="5"/>
    </row>
    <row r="106" spans="13:19">
      <c r="M106" s="5"/>
      <c r="N106" s="5"/>
      <c r="O106" s="5"/>
      <c r="P106" s="5"/>
      <c r="Q106" s="5"/>
      <c r="R106" s="5"/>
      <c r="S106" s="5"/>
    </row>
    <row r="107" spans="13:19">
      <c r="M107" s="5"/>
      <c r="N107" s="5"/>
      <c r="O107" s="5"/>
      <c r="P107" s="5"/>
      <c r="Q107" s="5"/>
      <c r="R107" s="5"/>
      <c r="S107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Wisconsin - Madison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HECC Guest</dc:creator>
  <cp:keywords/>
  <dc:description/>
  <cp:lastModifiedBy/>
  <cp:revision/>
  <dcterms:created xsi:type="dcterms:W3CDTF">2011-06-23T15:27:15Z</dcterms:created>
  <dcterms:modified xsi:type="dcterms:W3CDTF">2023-05-04T16:12:37Z</dcterms:modified>
  <cp:category/>
  <cp:contentStatus/>
</cp:coreProperties>
</file>