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8"/>
  <c r="H16"/>
  <c r="C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<sst xmlns="http://schemas.openxmlformats.org/spreadsheetml/2006/main" count="511" uniqueCount="265">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</sst>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0.50909257164487887</v>
      </c>
      <c r="G13" s="35">
        <f>'Project Release Optimizer (GA)'!E15</f>
        <v>0.28767539195734532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61.736250289469801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257.23437620612418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61.736250289469801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61.736250289469801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61.736250289469801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61.736250289469801</v>
      </c>
      <c r="AN13" s="37"/>
      <c r="AO13" s="39">
        <f>M13+R13+W13+AB13+AG13+AL13</f>
        <v>200.20000000000002</v>
      </c>
      <c r="AP13" s="39">
        <f>N13+S13+X13+AC13+AH13+AM13</f>
        <v>565.91562765347317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73.464045800473059</v>
      </c>
      <c r="AY13" s="39">
        <f t="shared" ref="AY13:AY27" si="1">AV13/G13</f>
        <v>565.91562765347305</v>
      </c>
      <c r="AZ13" s="39">
        <f>MAX(AX13,AY13)</f>
        <v>565.91562765347305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0.50215288530071578</v>
      </c>
      <c r="G14" s="35">
        <f>'Project Release Optimizer (GA)'!E16</f>
        <v>1.5155994732949465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29.871380687212827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52.784394168518844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12.668254600444522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12.668254600444522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12.668254600444522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12.668254600444522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133.32879325750977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65.717037511868241</v>
      </c>
      <c r="AY14" s="39">
        <f t="shared" si="1"/>
        <v>116.12566717074144</v>
      </c>
      <c r="AZ14" s="39">
        <f t="shared" ref="AZ14:AZ27" si="29">MAX(AX14,AY14)</f>
        <v>116.12566717074144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0.52934712966871311</v>
      </c>
      <c r="G15" s="35">
        <f>'Project Release Optimizer (GA)'!E17</f>
        <v>3.6749610921263702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30.225912455619525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7.3470165596712542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7.2542189893486864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7.2542189893486864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7.2542189893486864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7.2542189893486864</v>
      </c>
      <c r="AN15" s="37"/>
      <c r="AO15" s="39">
        <f t="shared" si="24"/>
        <v>94.6</v>
      </c>
      <c r="AP15" s="39">
        <f t="shared" si="25"/>
        <v>66.589804972685528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66.497007402362968</v>
      </c>
      <c r="AY15" s="39">
        <f t="shared" si="1"/>
        <v>16.163436431276754</v>
      </c>
      <c r="AZ15" s="39">
        <f t="shared" si="29"/>
        <v>66.497007402362968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0.50699856684139644</v>
      </c>
      <c r="G16" s="35">
        <f>'Project Release Optimizer (GA)'!E18</f>
        <v>1.5023458611783347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69.033725712579766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16.568094171019144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16.568094171019144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16.568094171019144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16.568094171019144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16.568094171019144</v>
      </c>
      <c r="AN16" s="37"/>
      <c r="AO16" s="39">
        <f t="shared" si="24"/>
        <v>116.6</v>
      </c>
      <c r="AP16" s="39">
        <f t="shared" si="25"/>
        <v>151.87419656767548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151.87419656767548</v>
      </c>
      <c r="AY16" s="39">
        <f t="shared" si="1"/>
        <v>26.358777311730694</v>
      </c>
      <c r="AZ16" s="39">
        <f t="shared" si="29"/>
        <v>151.87419656767548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0.51633852044329553</v>
      </c>
      <c r="G17" s="35">
        <f>'Project Release Optimizer (GA)'!E19</f>
        <v>1.713593554507439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11.620283520293587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46.685516404731963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11.20452393713567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11.20452393713567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11.20452393713567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11.20452393713567</v>
      </c>
      <c r="AN17" s="37"/>
      <c r="AO17" s="39">
        <f t="shared" si="24"/>
        <v>189.2</v>
      </c>
      <c r="AP17" s="39">
        <f t="shared" si="25"/>
        <v>103.12389567356826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25.564623744645885</v>
      </c>
      <c r="AY17" s="39">
        <f t="shared" si="1"/>
        <v>102.70813609041031</v>
      </c>
      <c r="AZ17" s="39">
        <f t="shared" si="29"/>
        <v>102.70813609041031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0.52814118551511968</v>
      </c>
      <c r="G18" s="35">
        <f>'Project Release Optimizer (GA)'!E20</f>
        <v>1.5009129442014784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98.458520990522786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29.315491061614537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23.63004503772547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23.63004503772547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23.63004503772547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23.63004503772547</v>
      </c>
      <c r="AN18" s="37"/>
      <c r="AO18" s="39">
        <f t="shared" si="24"/>
        <v>211.2</v>
      </c>
      <c r="AP18" s="39">
        <f t="shared" si="25"/>
        <v>222.29419220303919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216.60874617915016</v>
      </c>
      <c r="AY18" s="39">
        <f t="shared" si="1"/>
        <v>64.494080335551999</v>
      </c>
      <c r="AZ18" s="39">
        <f t="shared" si="29"/>
        <v>216.60874617915016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0.25970159510155066</v>
      </c>
      <c r="G19" s="35">
        <f>'Project Release Optimizer (GA)'!E21</f>
        <v>1.5360783509257221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358.10330684967249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85.9447936439214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85.9447936439214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85.9447936439214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85.9447936439214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85.9447936439214</v>
      </c>
      <c r="AN19" s="37"/>
      <c r="AO19" s="39">
        <f t="shared" si="24"/>
        <v>387.20000000000005</v>
      </c>
      <c r="AP19" s="39">
        <f t="shared" si="25"/>
        <v>787.82727506927972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787.82727506927938</v>
      </c>
      <c r="AY19" s="39">
        <f t="shared" si="1"/>
        <v>118.87414459682707</v>
      </c>
      <c r="AZ19" s="39">
        <f t="shared" si="29"/>
        <v>787.82727506927938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0.50093757649351933</v>
      </c>
      <c r="G20" s="35">
        <f>'Project Release Optimizer (GA)'!E22</f>
        <v>1.9668683105097551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9.9812835663061605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5.5926469206009628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2.3955080559134787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2.3955080559134787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2.3955080559134787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2.3955080559134787</v>
      </c>
      <c r="AN20" s="37"/>
      <c r="AO20" s="39">
        <f t="shared" si="24"/>
        <v>35.200000000000003</v>
      </c>
      <c r="AP20" s="39">
        <f t="shared" si="25"/>
        <v>25.155962710561035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21.95882384587355</v>
      </c>
      <c r="AY20" s="39">
        <f t="shared" si="1"/>
        <v>12.30382322532212</v>
      </c>
      <c r="AZ20" s="39">
        <f t="shared" si="29"/>
        <v>21.95882384587355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0.50826057503485711</v>
      </c>
      <c r="G21" s="35">
        <f>'Project Release Optimizer (GA)'!E23</f>
        <v>1.5012108717807191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96.407241495446542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57.287088454127556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23.13773795890717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23.13773795890717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23.13773795890717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23.13773795890717</v>
      </c>
      <c r="AN21" s="37"/>
      <c r="AO21" s="39">
        <f t="shared" si="24"/>
        <v>297</v>
      </c>
      <c r="AP21" s="39">
        <f t="shared" si="25"/>
        <v>246.24528178520276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212.09593128998242</v>
      </c>
      <c r="AY21" s="39">
        <f t="shared" si="1"/>
        <v>126.03159459908062</v>
      </c>
      <c r="AZ21" s="39">
        <f t="shared" si="29"/>
        <v>212.09593128998242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0.52746493618421297</v>
      </c>
      <c r="G22" s="35">
        <f>'Project Release Optimizer (GA)'!E24</f>
        <v>1.5232822881905284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68.250982255676007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57.113511182057579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16.380235741362242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16.380235741362242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16.380235741362242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16.380235741362242</v>
      </c>
      <c r="AN22" s="37"/>
      <c r="AO22" s="39">
        <f t="shared" si="24"/>
        <v>270.59999999999991</v>
      </c>
      <c r="AP22" s="39">
        <f t="shared" si="25"/>
        <v>190.88543640318255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150.15216096248724</v>
      </c>
      <c r="AY22" s="39">
        <f t="shared" si="1"/>
        <v>125.64972460052667</v>
      </c>
      <c r="AZ22" s="39">
        <f t="shared" si="29"/>
        <v>150.15216096248724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0.52436869796969865</v>
      </c>
      <c r="G23" s="35">
        <f>'Project Release Optimizer (GA)'!E25</f>
        <v>1.4907523797238409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120.14447133082025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53.664177289336173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28.834673119396857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28.834673119396857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28.834673119396857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28.834673119396857</v>
      </c>
      <c r="AN23" s="37"/>
      <c r="AO23" s="39">
        <f t="shared" si="24"/>
        <v>314.59999999999997</v>
      </c>
      <c r="AP23" s="39">
        <f t="shared" si="25"/>
        <v>289.14734109774389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264.31783692780459</v>
      </c>
      <c r="AY23" s="39">
        <f t="shared" si="1"/>
        <v>118.06119003653957</v>
      </c>
      <c r="AZ23" s="39">
        <f t="shared" si="29"/>
        <v>264.31783692780459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0.49431160663868995</v>
      </c>
      <c r="G24" s="35">
        <f>'Project Release Optimizer (GA)'!E26</f>
        <v>1.5026684595163597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131.49600196928176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60.558933957586852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31.559040472627618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31.559040472627618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31.559040472627618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31.559040472627618</v>
      </c>
      <c r="AN24" s="37"/>
      <c r="AO24" s="39">
        <f t="shared" si="24"/>
        <v>343.2</v>
      </c>
      <c r="AP24" s="39">
        <f t="shared" si="25"/>
        <v>318.29109781737907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289.2912043324198</v>
      </c>
      <c r="AY24" s="39">
        <f t="shared" si="1"/>
        <v>133.22965470669109</v>
      </c>
      <c r="AZ24" s="39">
        <f t="shared" si="29"/>
        <v>289.2912043324198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0.53959608351498967</v>
      </c>
      <c r="G25" s="35">
        <f>'Project Release Optimizer (GA)'!E27</f>
        <v>2.0233085208339388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177.91085393845927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42.698604945230223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42.698604945230223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42.698604945230223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42.698604945230223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42.698604945230223</v>
      </c>
      <c r="AN25" s="37"/>
      <c r="AO25" s="39">
        <f t="shared" si="24"/>
        <v>299.19999999999993</v>
      </c>
      <c r="AP25" s="39">
        <f t="shared" si="25"/>
        <v>391.40387866461037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391.40387866461032</v>
      </c>
      <c r="AY25" s="39">
        <f t="shared" si="1"/>
        <v>43.493119854864936</v>
      </c>
      <c r="AZ25" s="39">
        <f t="shared" si="29"/>
        <v>391.40387866461032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0.54853499088044466</v>
      </c>
      <c r="G26" s="35">
        <f>'Project Release Optimizer (GA)'!E28</f>
        <v>2.0106524187926973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71.098472564898245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26.359603233573321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17.063633415575577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17.063633415575577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17.063633415575577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17.063633415575577</v>
      </c>
      <c r="AN26" s="37"/>
      <c r="AO26" s="39">
        <f t="shared" si="24"/>
        <v>202.39999999999998</v>
      </c>
      <c r="AP26" s="39">
        <f t="shared" si="25"/>
        <v>165.71260946077385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156.41663964277612</v>
      </c>
      <c r="AY26" s="39">
        <f t="shared" si="1"/>
        <v>57.991127113861303</v>
      </c>
      <c r="AZ26" s="39">
        <f t="shared" si="29"/>
        <v>156.41663964277612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1.0047530787679171</v>
      </c>
      <c r="G27" s="35">
        <f>'Project Release Optimizer (GA)'!E29</f>
        <v>0.25009008246052133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95.005766587128448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395.85736077970193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95.005766587128448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95.005766587128448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95.005766587128448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95.005766587128448</v>
      </c>
      <c r="AN27" s="37"/>
      <c r="AO27" s="39">
        <f t="shared" si="24"/>
        <v>376.19999999999993</v>
      </c>
      <c r="AP27" s="39">
        <f t="shared" si="25"/>
        <v>870.88619371534401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157.65067392900025</v>
      </c>
      <c r="AY27" s="39">
        <f t="shared" si="1"/>
        <v>870.88619371534412</v>
      </c>
      <c r="AZ27" s="39">
        <f t="shared" si="29"/>
        <v>870.88619371534412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1.5999999999999999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95.289630280892482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79.667440598521068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31.738758731013753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31.738758731013753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31.738758731013753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31.738758731013753</v>
      </c>
      <c r="AN30" s="47"/>
      <c r="AO30" s="35">
        <f t="shared" ref="AO30:AQ30" si="36">AVERAGE(AO13:AO27)</f>
        <v>236.42666666666665</v>
      </c>
      <c r="AP30" s="35">
        <f t="shared" si="36"/>
        <v>301.91210580346859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202.0560054580273</v>
      </c>
      <c r="AY30" s="35">
        <f t="shared" si="39"/>
        <v>166.55241982948277</v>
      </c>
      <c r="AZ30" s="167">
        <f t="shared" ref="AZ30" si="40">AVERAGE(AZ13:AZ27)</f>
        <v>290.93862170095946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8</v>
      </c>
      <c r="G31" s="35">
        <f>'Project Release Optimizer (GA)'!E33</f>
        <v>23.999999999999996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1429.3444542133873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1195.011608977816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476.08138096520628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476.08138096520628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476.08138096520628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476.08138096520628</v>
      </c>
      <c r="AN31" s="47"/>
      <c r="AO31" s="35">
        <f t="shared" ref="AO31:AQ31" si="47">SUM(AO13:AO27)</f>
        <v>3546.3999999999996</v>
      </c>
      <c r="AP31" s="35">
        <f t="shared" si="47"/>
        <v>4528.6815870520286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3030.8400818704094</v>
      </c>
      <c r="AY31" s="35">
        <f t="shared" si="50"/>
        <v>2498.2862974422414</v>
      </c>
      <c r="AZ31" s="35">
        <f t="shared" ref="AZ31" si="51">SUM(AZ13:AZ27)</f>
        <v>4364.0793255143917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B1" sqref="B1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0" t="s">
        <v>124</v>
      </c>
      <c r="E2" s="181"/>
      <c r="F2" s="181"/>
      <c r="G2" s="181"/>
      <c r="H2" s="181"/>
      <c r="I2" s="181"/>
      <c r="J2" s="181"/>
      <c r="K2" s="181"/>
      <c r="L2" s="181"/>
      <c r="M2" s="181"/>
      <c r="N2" s="182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7" t="s">
        <v>147</v>
      </c>
      <c r="J3" s="178"/>
      <c r="K3" s="178"/>
      <c r="L3" s="178"/>
      <c r="M3" s="178"/>
      <c r="N3" s="179"/>
      <c r="P3" s="175" t="s">
        <v>260</v>
      </c>
      <c r="Q3" s="176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953.88619371534151</v>
      </c>
      <c r="J4" s="22"/>
      <c r="K4" s="136" t="s">
        <v>246</v>
      </c>
      <c r="L4" s="22"/>
      <c r="M4" s="22"/>
      <c r="N4" s="154"/>
      <c r="O4" s="141"/>
      <c r="P4" s="171" t="s">
        <v>261</v>
      </c>
      <c r="Q4" s="172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331.37877247013336</v>
      </c>
      <c r="J5" s="22"/>
      <c r="K5" s="136" t="s">
        <v>122</v>
      </c>
      <c r="L5" s="22"/>
      <c r="M5" s="22"/>
      <c r="N5" s="154"/>
      <c r="O5" s="64" t="s">
        <v>262</v>
      </c>
      <c r="P5" s="173">
        <f>'Project Facts (User Inputs)'!AZ30</f>
        <v>290.93862170095946</v>
      </c>
      <c r="Q5" s="174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31.674317617865995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1323.1357917964488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2640.0750755997897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84" t="s">
        <v>65</v>
      </c>
      <c r="M13" s="184"/>
      <c r="O13" s="64"/>
      <c r="P13" s="184" t="s">
        <v>72</v>
      </c>
      <c r="Q13" s="184"/>
      <c r="S13" s="64"/>
      <c r="T13" s="184" t="s">
        <v>74</v>
      </c>
      <c r="U13" s="184"/>
      <c r="X13" s="184" t="s">
        <v>75</v>
      </c>
      <c r="Y13" s="184"/>
      <c r="AB13" s="184" t="s">
        <v>77</v>
      </c>
      <c r="AC13" s="184"/>
      <c r="AF13" s="184" t="s">
        <v>79</v>
      </c>
      <c r="AG13" s="184"/>
      <c r="AH13" s="65"/>
      <c r="AI13" s="65"/>
      <c r="AJ13" s="65"/>
      <c r="AK13" s="65"/>
      <c r="AL13" s="65"/>
      <c r="AM13" s="183" t="s">
        <v>92</v>
      </c>
      <c r="AN13" s="183"/>
      <c r="AO13" s="183"/>
      <c r="AP13" s="183"/>
      <c r="AQ13" s="183"/>
      <c r="AR13" s="183"/>
      <c r="AS13" s="183"/>
      <c r="AT13" s="183"/>
      <c r="AV13" s="184" t="s">
        <v>91</v>
      </c>
      <c r="AW13" s="184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0.50909257164487887</v>
      </c>
      <c r="E15" s="74">
        <v>0.28767539195734532</v>
      </c>
      <c r="F15" s="5"/>
      <c r="G15" s="110"/>
      <c r="I15" s="57">
        <v>41640</v>
      </c>
      <c r="J15" s="12"/>
      <c r="K15" s="32">
        <v>1</v>
      </c>
      <c r="L15" s="58">
        <f>I15+K15+1</f>
        <v>41642</v>
      </c>
      <c r="M15" s="58">
        <f>L15+VLOOKUP($B15,'Project Facts (User Inputs)'!$B$13:$BL$28,13,0)</f>
        <v>41703.736250289468</v>
      </c>
      <c r="N15" s="12"/>
      <c r="O15" s="56">
        <v>0</v>
      </c>
      <c r="P15" s="58">
        <f>M15+O15+1</f>
        <v>41704.736250289468</v>
      </c>
      <c r="Q15" s="58">
        <f>P15+VLOOKUP($B15,'Project Facts (User Inputs)'!$B$13:$BL$28,18,0)</f>
        <v>41961.970626495589</v>
      </c>
      <c r="R15" s="12"/>
      <c r="S15" s="56">
        <v>0</v>
      </c>
      <c r="T15" s="58">
        <f>Q15+S15+1</f>
        <v>41962.970626495589</v>
      </c>
      <c r="U15" s="58">
        <f>T15+VLOOKUP($B15,'Project Facts (User Inputs)'!$B$13:$BL$28,23,0)</f>
        <v>42024.706876785058</v>
      </c>
      <c r="V15" s="12"/>
      <c r="W15" s="32">
        <v>0</v>
      </c>
      <c r="X15" s="58">
        <f>U15+W15+1</f>
        <v>42025.706876785058</v>
      </c>
      <c r="Y15" s="58">
        <f>X15+VLOOKUP($B15,'Project Facts (User Inputs)'!$B$13:$BL$28,28,0)</f>
        <v>42087.443127074526</v>
      </c>
      <c r="Z15" s="12"/>
      <c r="AA15" s="32">
        <v>0</v>
      </c>
      <c r="AB15" s="58">
        <f>Y15+AA15+1</f>
        <v>42088.443127074526</v>
      </c>
      <c r="AC15" s="58">
        <f>AB15+VLOOKUP($B15,'Project Facts (User Inputs)'!$B$13:$BL$28,33,0)</f>
        <v>42150.179377363995</v>
      </c>
      <c r="AD15" s="12"/>
      <c r="AE15" s="32">
        <v>0</v>
      </c>
      <c r="AF15" s="58">
        <f>AC15+AE15+1</f>
        <v>42151.179377363995</v>
      </c>
      <c r="AG15" s="58">
        <f>AF15+VLOOKUP($B15,'Project Facts (User Inputs)'!$B$13:$BL$28,38,0)</f>
        <v>42212.915627653463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1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1</v>
      </c>
      <c r="AT15" s="60">
        <f>AK15*AM15*$AK$36</f>
        <v>0.84677419354838723</v>
      </c>
      <c r="AV15" s="60">
        <f>AG15-L15</f>
        <v>570.91562765346316</v>
      </c>
      <c r="AW15" s="83">
        <f>MAX(AG15:AG29)-MIN(L15:L29)</f>
        <v>953.88619371534151</v>
      </c>
      <c r="BM15" s="113" t="s">
        <v>126</v>
      </c>
    </row>
    <row r="16" spans="2:65">
      <c r="B16" s="16" t="str">
        <f>'Project Facts (User Inputs)'!B14</f>
        <v>Project-A02</v>
      </c>
      <c r="D16" s="74">
        <v>0.50215288530071578</v>
      </c>
      <c r="E16" s="74">
        <v>1.5155994732949465</v>
      </c>
      <c r="F16" s="5"/>
      <c r="G16" s="110"/>
      <c r="I16" s="57">
        <v>41640</v>
      </c>
      <c r="J16" s="12"/>
      <c r="K16" s="32">
        <v>0</v>
      </c>
      <c r="L16" s="58">
        <f t="shared" ref="L16:L29" si="0">I16+K16+1</f>
        <v>41641</v>
      </c>
      <c r="M16" s="58">
        <f>L16+VLOOKUP($B16,'Project Facts (User Inputs)'!$B$13:$BL$28,13,0)</f>
        <v>41670.871380687211</v>
      </c>
      <c r="N16" s="12"/>
      <c r="O16" s="56">
        <v>0</v>
      </c>
      <c r="P16" s="58">
        <f t="shared" ref="P16:P29" si="1">M16+O16+1</f>
        <v>41671.871380687211</v>
      </c>
      <c r="Q16" s="58">
        <f>P16+VLOOKUP($B16,'Project Facts (User Inputs)'!$B$13:$BL$28,18,0)</f>
        <v>41724.655774855732</v>
      </c>
      <c r="R16" s="12"/>
      <c r="S16" s="56">
        <v>0</v>
      </c>
      <c r="T16" s="58">
        <f t="shared" ref="T16:T29" si="2">Q16+S16+1</f>
        <v>41725.655774855732</v>
      </c>
      <c r="U16" s="58">
        <f>T16+VLOOKUP($B16,'Project Facts (User Inputs)'!$B$13:$BL$28,23,0)</f>
        <v>41738.324029456177</v>
      </c>
      <c r="V16" s="12"/>
      <c r="W16" s="32">
        <v>0</v>
      </c>
      <c r="X16" s="58">
        <f t="shared" ref="X16:X29" si="3">U16+W16+1</f>
        <v>41739.324029456177</v>
      </c>
      <c r="Y16" s="58">
        <f>X16+VLOOKUP($B16,'Project Facts (User Inputs)'!$B$13:$BL$28,28,0)</f>
        <v>41751.992284056621</v>
      </c>
      <c r="Z16" s="12"/>
      <c r="AA16" s="32">
        <v>0</v>
      </c>
      <c r="AB16" s="58">
        <f t="shared" ref="AB16:AB29" si="4">Y16+AA16+1</f>
        <v>41752.992284056621</v>
      </c>
      <c r="AC16" s="58">
        <f>AB16+VLOOKUP($B16,'Project Facts (User Inputs)'!$B$13:$BL$28,33,0)</f>
        <v>41765.660538657066</v>
      </c>
      <c r="AD16" s="12"/>
      <c r="AE16" s="32">
        <v>0</v>
      </c>
      <c r="AF16" s="58">
        <f t="shared" ref="AF16:AF29" si="5">AC16+AE16+1</f>
        <v>41766.660538657066</v>
      </c>
      <c r="AG16" s="58">
        <f>AF16+VLOOKUP($B16,'Project Facts (User Inputs)'!$B$13:$BL$28,38,0)</f>
        <v>41779.328793257511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0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0</v>
      </c>
      <c r="AT16" s="60">
        <f t="shared" ref="AT16:AT29" si="13">AK16*AM16*$AK$36</f>
        <v>0</v>
      </c>
      <c r="AV16" s="60">
        <f t="shared" ref="AV16:AV29" si="14">AG16-L16</f>
        <v>138.32879325751128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0.52934712966871311</v>
      </c>
      <c r="E17" s="74">
        <v>3.6749610921263702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41671.225912455622</v>
      </c>
      <c r="N17" s="12"/>
      <c r="O17" s="56">
        <v>0</v>
      </c>
      <c r="P17" s="58">
        <f t="shared" si="1"/>
        <v>41672.225912455622</v>
      </c>
      <c r="Q17" s="58">
        <f>P17+VLOOKUP($B17,'Project Facts (User Inputs)'!$B$13:$BL$28,18,0)</f>
        <v>41679.572929015296</v>
      </c>
      <c r="R17" s="12"/>
      <c r="S17" s="56">
        <v>0</v>
      </c>
      <c r="T17" s="58">
        <f t="shared" si="2"/>
        <v>41680.572929015296</v>
      </c>
      <c r="U17" s="58">
        <f>T17+VLOOKUP($B17,'Project Facts (User Inputs)'!$B$13:$BL$28,23,0)</f>
        <v>41687.827148004646</v>
      </c>
      <c r="V17" s="12"/>
      <c r="W17" s="32">
        <v>0</v>
      </c>
      <c r="X17" s="58">
        <f t="shared" si="3"/>
        <v>41688.827148004646</v>
      </c>
      <c r="Y17" s="58">
        <f>X17+VLOOKUP($B17,'Project Facts (User Inputs)'!$B$13:$BL$28,28,0)</f>
        <v>41696.081366993996</v>
      </c>
      <c r="Z17" s="12"/>
      <c r="AA17" s="32">
        <v>0</v>
      </c>
      <c r="AB17" s="58">
        <f t="shared" si="4"/>
        <v>41697.081366993996</v>
      </c>
      <c r="AC17" s="58">
        <f>AB17+VLOOKUP($B17,'Project Facts (User Inputs)'!$B$13:$BL$28,33,0)</f>
        <v>41704.335585983346</v>
      </c>
      <c r="AD17" s="12"/>
      <c r="AE17" s="32">
        <v>0</v>
      </c>
      <c r="AF17" s="58">
        <f t="shared" si="5"/>
        <v>41705.335585983346</v>
      </c>
      <c r="AG17" s="58">
        <f>AF17+VLOOKUP($B17,'Project Facts (User Inputs)'!$B$13:$BL$28,38,0)</f>
        <v>41712.589804972697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71.589804972696584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0.50699856684139644</v>
      </c>
      <c r="E18" s="74">
        <v>1.5023458611783347</v>
      </c>
      <c r="F18" s="5"/>
      <c r="G18" s="110"/>
      <c r="I18" s="57">
        <v>41640</v>
      </c>
      <c r="J18" s="12"/>
      <c r="K18" s="32">
        <v>35</v>
      </c>
      <c r="L18" s="58">
        <f t="shared" si="0"/>
        <v>41676</v>
      </c>
      <c r="M18" s="58">
        <f>L18+VLOOKUP($B18,'Project Facts (User Inputs)'!$B$13:$BL$28,13,0)</f>
        <v>41745.033725712579</v>
      </c>
      <c r="N18" s="12"/>
      <c r="O18" s="56">
        <v>0</v>
      </c>
      <c r="P18" s="58">
        <f t="shared" si="1"/>
        <v>41746.033725712579</v>
      </c>
      <c r="Q18" s="58">
        <f>P18+VLOOKUP($B18,'Project Facts (User Inputs)'!$B$13:$BL$28,18,0)</f>
        <v>41762.601819883595</v>
      </c>
      <c r="R18" s="12"/>
      <c r="S18" s="56">
        <v>0</v>
      </c>
      <c r="T18" s="58">
        <f t="shared" si="2"/>
        <v>41763.601819883595</v>
      </c>
      <c r="U18" s="58">
        <f>T18+VLOOKUP($B18,'Project Facts (User Inputs)'!$B$13:$BL$28,23,0)</f>
        <v>41780.169914054612</v>
      </c>
      <c r="V18" s="12"/>
      <c r="W18" s="32">
        <v>0</v>
      </c>
      <c r="X18" s="58">
        <f t="shared" si="3"/>
        <v>41781.169914054612</v>
      </c>
      <c r="Y18" s="58">
        <f>X18+VLOOKUP($B18,'Project Facts (User Inputs)'!$B$13:$BL$28,28,0)</f>
        <v>41797.738008225628</v>
      </c>
      <c r="Z18" s="12"/>
      <c r="AA18" s="32">
        <v>0</v>
      </c>
      <c r="AB18" s="58">
        <f t="shared" si="4"/>
        <v>41798.738008225628</v>
      </c>
      <c r="AC18" s="58">
        <f>AB18+VLOOKUP($B18,'Project Facts (User Inputs)'!$B$13:$BL$28,33,0)</f>
        <v>41815.306102396644</v>
      </c>
      <c r="AD18" s="12"/>
      <c r="AE18" s="32">
        <v>0</v>
      </c>
      <c r="AF18" s="58">
        <f t="shared" si="5"/>
        <v>41816.306102396644</v>
      </c>
      <c r="AG18" s="58">
        <f>AF18+VLOOKUP($B18,'Project Facts (User Inputs)'!$B$13:$BL$28,38,0)</f>
        <v>41832.87419656766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35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35</v>
      </c>
      <c r="AT18" s="60">
        <f t="shared" si="13"/>
        <v>17.261166253101734</v>
      </c>
      <c r="AV18" s="60">
        <f t="shared" si="14"/>
        <v>156.87419656765996</v>
      </c>
      <c r="AW18" s="37"/>
      <c r="BM18" s="113"/>
    </row>
    <row r="19" spans="2:65">
      <c r="B19" s="16" t="str">
        <f>'Project Facts (User Inputs)'!B17</f>
        <v>Project-A05</v>
      </c>
      <c r="D19" s="74">
        <v>0.51633852044329553</v>
      </c>
      <c r="E19" s="74">
        <v>1.713593554507439</v>
      </c>
      <c r="F19" s="5"/>
      <c r="G19" s="110"/>
      <c r="I19" s="57">
        <v>41640</v>
      </c>
      <c r="J19" s="12"/>
      <c r="K19" s="32">
        <v>0</v>
      </c>
      <c r="L19" s="58">
        <f t="shared" si="0"/>
        <v>41641</v>
      </c>
      <c r="M19" s="58">
        <f>L19+VLOOKUP($B19,'Project Facts (User Inputs)'!$B$13:$BL$28,13,0)</f>
        <v>41652.620283520293</v>
      </c>
      <c r="N19" s="12"/>
      <c r="O19" s="56">
        <v>0</v>
      </c>
      <c r="P19" s="58">
        <f t="shared" si="1"/>
        <v>41653.620283520293</v>
      </c>
      <c r="Q19" s="58">
        <f>P19+VLOOKUP($B19,'Project Facts (User Inputs)'!$B$13:$BL$28,18,0)</f>
        <v>41700.305799925023</v>
      </c>
      <c r="R19" s="12"/>
      <c r="S19" s="56">
        <v>0</v>
      </c>
      <c r="T19" s="58">
        <f t="shared" si="2"/>
        <v>41701.305799925023</v>
      </c>
      <c r="U19" s="58">
        <f>T19+VLOOKUP($B19,'Project Facts (User Inputs)'!$B$13:$BL$28,23,0)</f>
        <v>41712.51032386216</v>
      </c>
      <c r="V19" s="12"/>
      <c r="W19" s="32">
        <v>0</v>
      </c>
      <c r="X19" s="58">
        <f t="shared" si="3"/>
        <v>41713.51032386216</v>
      </c>
      <c r="Y19" s="58">
        <f>X19+VLOOKUP($B19,'Project Facts (User Inputs)'!$B$13:$BL$28,28,0)</f>
        <v>41724.714847799296</v>
      </c>
      <c r="Z19" s="12"/>
      <c r="AA19" s="32">
        <v>0</v>
      </c>
      <c r="AB19" s="58">
        <f t="shared" si="4"/>
        <v>41725.714847799296</v>
      </c>
      <c r="AC19" s="58">
        <f>AB19+VLOOKUP($B19,'Project Facts (User Inputs)'!$B$13:$BL$28,33,0)</f>
        <v>41736.919371736432</v>
      </c>
      <c r="AD19" s="12"/>
      <c r="AE19" s="32">
        <v>0</v>
      </c>
      <c r="AF19" s="58">
        <f t="shared" si="5"/>
        <v>41737.919371736432</v>
      </c>
      <c r="AG19" s="58">
        <f>AF19+VLOOKUP($B19,'Project Facts (User Inputs)'!$B$13:$BL$28,38,0)</f>
        <v>41749.123895673569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0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0</v>
      </c>
      <c r="AT19" s="60">
        <f t="shared" si="13"/>
        <v>0</v>
      </c>
      <c r="AV19" s="60">
        <f t="shared" si="14"/>
        <v>108.12389567356877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0.52814118551511968</v>
      </c>
      <c r="E20" s="74">
        <v>1.5009129442014784</v>
      </c>
      <c r="F20" s="5"/>
      <c r="G20" s="110"/>
      <c r="I20" s="57">
        <v>41640</v>
      </c>
      <c r="J20" s="12"/>
      <c r="K20" s="32">
        <v>59</v>
      </c>
      <c r="L20" s="58">
        <f t="shared" si="0"/>
        <v>41700</v>
      </c>
      <c r="M20" s="58">
        <f>L20+VLOOKUP($B20,'Project Facts (User Inputs)'!$B$13:$BL$28,13,0)</f>
        <v>41798.45852099052</v>
      </c>
      <c r="N20" s="12"/>
      <c r="O20" s="56">
        <v>0</v>
      </c>
      <c r="P20" s="58">
        <f t="shared" si="1"/>
        <v>41799.45852099052</v>
      </c>
      <c r="Q20" s="58">
        <f>P20+VLOOKUP($B20,'Project Facts (User Inputs)'!$B$13:$BL$28,18,0)</f>
        <v>41828.774012052134</v>
      </c>
      <c r="R20" s="12"/>
      <c r="S20" s="56">
        <v>0</v>
      </c>
      <c r="T20" s="58">
        <f t="shared" si="2"/>
        <v>41829.774012052134</v>
      </c>
      <c r="U20" s="58">
        <f>T20+VLOOKUP($B20,'Project Facts (User Inputs)'!$B$13:$BL$28,23,0)</f>
        <v>41853.404057089858</v>
      </c>
      <c r="V20" s="12"/>
      <c r="W20" s="32">
        <v>0</v>
      </c>
      <c r="X20" s="58">
        <f t="shared" si="3"/>
        <v>41854.404057089858</v>
      </c>
      <c r="Y20" s="58">
        <f>X20+VLOOKUP($B20,'Project Facts (User Inputs)'!$B$13:$BL$28,28,0)</f>
        <v>41878.034102127582</v>
      </c>
      <c r="Z20" s="12"/>
      <c r="AA20" s="32">
        <v>0</v>
      </c>
      <c r="AB20" s="58">
        <f t="shared" si="4"/>
        <v>41879.034102127582</v>
      </c>
      <c r="AC20" s="58">
        <f>AB20+VLOOKUP($B20,'Project Facts (User Inputs)'!$B$13:$BL$28,33,0)</f>
        <v>41902.664147165306</v>
      </c>
      <c r="AD20" s="12"/>
      <c r="AE20" s="32">
        <v>0</v>
      </c>
      <c r="AF20" s="58">
        <f t="shared" si="5"/>
        <v>41903.664147165306</v>
      </c>
      <c r="AG20" s="58">
        <f>AF20+VLOOKUP($B20,'Project Facts (User Inputs)'!$B$13:$BL$28,38,0)</f>
        <v>41927.29419220303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59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0</v>
      </c>
      <c r="AR20" s="78">
        <f t="shared" si="11"/>
        <v>0</v>
      </c>
      <c r="AS20" s="78">
        <f t="shared" si="12"/>
        <v>59</v>
      </c>
      <c r="AT20" s="60">
        <f t="shared" si="13"/>
        <v>52.70471464019851</v>
      </c>
      <c r="AV20" s="60">
        <f t="shared" si="14"/>
        <v>227.29419220302952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0.25970159510155066</v>
      </c>
      <c r="E21" s="74">
        <v>1.5360783509257221</v>
      </c>
      <c r="F21" s="5"/>
      <c r="G21" s="110"/>
      <c r="I21" s="57">
        <v>41640</v>
      </c>
      <c r="J21" s="12"/>
      <c r="K21" s="32">
        <v>0</v>
      </c>
      <c r="L21" s="58">
        <f t="shared" si="0"/>
        <v>41641</v>
      </c>
      <c r="M21" s="58">
        <f>L21+VLOOKUP($B21,'Project Facts (User Inputs)'!$B$13:$BL$28,13,0)</f>
        <v>41999.103306849669</v>
      </c>
      <c r="N21" s="12"/>
      <c r="O21" s="56">
        <v>0</v>
      </c>
      <c r="P21" s="58">
        <f t="shared" si="1"/>
        <v>42000.103306849669</v>
      </c>
      <c r="Q21" s="58">
        <f>P21+VLOOKUP($B21,'Project Facts (User Inputs)'!$B$13:$BL$28,18,0)</f>
        <v>42086.048100493594</v>
      </c>
      <c r="R21" s="12"/>
      <c r="S21" s="56">
        <v>0</v>
      </c>
      <c r="T21" s="58">
        <f t="shared" si="2"/>
        <v>42087.048100493594</v>
      </c>
      <c r="U21" s="58">
        <f>T21+VLOOKUP($B21,'Project Facts (User Inputs)'!$B$13:$BL$28,23,0)</f>
        <v>42172.992894137518</v>
      </c>
      <c r="V21" s="12"/>
      <c r="W21" s="32">
        <v>0</v>
      </c>
      <c r="X21" s="58">
        <f t="shared" si="3"/>
        <v>42173.992894137518</v>
      </c>
      <c r="Y21" s="58">
        <f>X21+VLOOKUP($B21,'Project Facts (User Inputs)'!$B$13:$BL$28,28,0)</f>
        <v>42259.937687781443</v>
      </c>
      <c r="Z21" s="12"/>
      <c r="AA21" s="32">
        <v>0</v>
      </c>
      <c r="AB21" s="58">
        <f t="shared" si="4"/>
        <v>42260.937687781443</v>
      </c>
      <c r="AC21" s="58">
        <f>AB21+VLOOKUP($B21,'Project Facts (User Inputs)'!$B$13:$BL$28,33,0)</f>
        <v>42346.882481425368</v>
      </c>
      <c r="AD21" s="12"/>
      <c r="AE21" s="32">
        <v>0</v>
      </c>
      <c r="AF21" s="58">
        <f t="shared" si="5"/>
        <v>42347.882481425368</v>
      </c>
      <c r="AG21" s="58">
        <f>AF21+VLOOKUP($B21,'Project Facts (User Inputs)'!$B$13:$BL$28,38,0)</f>
        <v>42433.827275069292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0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0</v>
      </c>
      <c r="AT21" s="60">
        <f t="shared" si="13"/>
        <v>0</v>
      </c>
      <c r="AV21" s="60">
        <f t="shared" si="14"/>
        <v>792.82727506929223</v>
      </c>
      <c r="AW21" s="37"/>
      <c r="BM21" s="113"/>
    </row>
    <row r="22" spans="2:65">
      <c r="B22" s="16" t="str">
        <f>'Project Facts (User Inputs)'!B20</f>
        <v>Project-A08</v>
      </c>
      <c r="D22" s="74">
        <v>0.50093757649351933</v>
      </c>
      <c r="E22" s="74">
        <v>1.9668683105097551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41650.981283566303</v>
      </c>
      <c r="N22" s="12"/>
      <c r="O22" s="56">
        <v>0</v>
      </c>
      <c r="P22" s="58">
        <f t="shared" si="1"/>
        <v>41651.981283566303</v>
      </c>
      <c r="Q22" s="58">
        <f>P22+VLOOKUP($B22,'Project Facts (User Inputs)'!$B$13:$BL$28,18,0)</f>
        <v>41657.573930486906</v>
      </c>
      <c r="R22" s="12"/>
      <c r="S22" s="56">
        <v>0</v>
      </c>
      <c r="T22" s="58">
        <f t="shared" si="2"/>
        <v>41658.573930486906</v>
      </c>
      <c r="U22" s="58">
        <f>T22+VLOOKUP($B22,'Project Facts (User Inputs)'!$B$13:$BL$28,23,0)</f>
        <v>41660.969438542816</v>
      </c>
      <c r="V22" s="12"/>
      <c r="W22" s="32">
        <v>0</v>
      </c>
      <c r="X22" s="58">
        <f t="shared" si="3"/>
        <v>41661.969438542816</v>
      </c>
      <c r="Y22" s="58">
        <f>X22+VLOOKUP($B22,'Project Facts (User Inputs)'!$B$13:$BL$28,28,0)</f>
        <v>41664.364946598726</v>
      </c>
      <c r="Z22" s="12"/>
      <c r="AA22" s="32">
        <v>0</v>
      </c>
      <c r="AB22" s="58">
        <f t="shared" si="4"/>
        <v>41665.364946598726</v>
      </c>
      <c r="AC22" s="58">
        <f>AB22+VLOOKUP($B22,'Project Facts (User Inputs)'!$B$13:$BL$28,33,0)</f>
        <v>41667.760454654635</v>
      </c>
      <c r="AD22" s="12"/>
      <c r="AE22" s="32">
        <v>0</v>
      </c>
      <c r="AF22" s="58">
        <f t="shared" si="5"/>
        <v>41668.760454654635</v>
      </c>
      <c r="AG22" s="58">
        <f>AF22+VLOOKUP($B22,'Project Facts (User Inputs)'!$B$13:$BL$28,38,0)</f>
        <v>41671.155962710545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30.155962710545282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0.50826057503485711</v>
      </c>
      <c r="E23" s="74">
        <v>1.5012108717807191</v>
      </c>
      <c r="F23" s="5"/>
      <c r="G23" s="110"/>
      <c r="I23" s="57">
        <v>41640</v>
      </c>
      <c r="J23" s="12"/>
      <c r="K23" s="32">
        <v>12</v>
      </c>
      <c r="L23" s="58">
        <f t="shared" si="0"/>
        <v>41653</v>
      </c>
      <c r="M23" s="58">
        <f>L23+VLOOKUP($B23,'Project Facts (User Inputs)'!$B$13:$BL$28,13,0)</f>
        <v>41749.40724149545</v>
      </c>
      <c r="N23" s="12"/>
      <c r="O23" s="56">
        <v>0</v>
      </c>
      <c r="P23" s="58">
        <f t="shared" si="1"/>
        <v>41750.40724149545</v>
      </c>
      <c r="Q23" s="58">
        <f>P23+VLOOKUP($B23,'Project Facts (User Inputs)'!$B$13:$BL$28,18,0)</f>
        <v>41807.694329949576</v>
      </c>
      <c r="R23" s="12"/>
      <c r="S23" s="56">
        <v>0</v>
      </c>
      <c r="T23" s="58">
        <f t="shared" si="2"/>
        <v>41808.694329949576</v>
      </c>
      <c r="U23" s="58">
        <f>T23+VLOOKUP($B23,'Project Facts (User Inputs)'!$B$13:$BL$28,23,0)</f>
        <v>41831.832067908486</v>
      </c>
      <c r="V23" s="12"/>
      <c r="W23" s="32">
        <v>2</v>
      </c>
      <c r="X23" s="58">
        <f t="shared" si="3"/>
        <v>41834.832067908486</v>
      </c>
      <c r="Y23" s="58">
        <f>X23+VLOOKUP($B23,'Project Facts (User Inputs)'!$B$13:$BL$28,28,0)</f>
        <v>41857.969805867397</v>
      </c>
      <c r="Z23" s="12"/>
      <c r="AA23" s="32">
        <v>365</v>
      </c>
      <c r="AB23" s="58">
        <f t="shared" si="4"/>
        <v>42223.969805867397</v>
      </c>
      <c r="AC23" s="58">
        <f>AB23+VLOOKUP($B23,'Project Facts (User Inputs)'!$B$13:$BL$28,33,0)</f>
        <v>42247.107543826307</v>
      </c>
      <c r="AD23" s="12"/>
      <c r="AE23" s="32">
        <v>0</v>
      </c>
      <c r="AF23" s="58">
        <f t="shared" si="5"/>
        <v>42248.107543826307</v>
      </c>
      <c r="AG23" s="58">
        <f>AF23+VLOOKUP($B23,'Project Facts (User Inputs)'!$B$13:$BL$28,38,0)</f>
        <v>42271.245281785217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12</v>
      </c>
      <c r="AN23" s="78">
        <f t="shared" si="7"/>
        <v>0</v>
      </c>
      <c r="AO23" s="78">
        <f t="shared" si="8"/>
        <v>0</v>
      </c>
      <c r="AP23" s="78">
        <f t="shared" si="9"/>
        <v>2</v>
      </c>
      <c r="AQ23" s="78">
        <f t="shared" si="10"/>
        <v>365</v>
      </c>
      <c r="AR23" s="78">
        <f t="shared" si="11"/>
        <v>0</v>
      </c>
      <c r="AS23" s="78">
        <f t="shared" si="12"/>
        <v>379</v>
      </c>
      <c r="AT23" s="60">
        <f t="shared" si="13"/>
        <v>15.074441687344914</v>
      </c>
      <c r="AV23" s="60">
        <f t="shared" si="14"/>
        <v>618.24528178521723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0.52746493618421297</v>
      </c>
      <c r="E24" s="74">
        <v>1.5232822881905284</v>
      </c>
      <c r="F24" s="5"/>
      <c r="G24" s="110"/>
      <c r="I24" s="57">
        <v>41640</v>
      </c>
      <c r="J24" s="12"/>
      <c r="K24" s="32">
        <v>23</v>
      </c>
      <c r="L24" s="58">
        <f t="shared" si="0"/>
        <v>41664</v>
      </c>
      <c r="M24" s="58">
        <f>L24+VLOOKUP($B24,'Project Facts (User Inputs)'!$B$13:$BL$28,13,0)</f>
        <v>41732.250982255675</v>
      </c>
      <c r="N24" s="12"/>
      <c r="O24" s="56">
        <v>0</v>
      </c>
      <c r="P24" s="58">
        <f t="shared" si="1"/>
        <v>41733.250982255675</v>
      </c>
      <c r="Q24" s="58">
        <f>P24+VLOOKUP($B24,'Project Facts (User Inputs)'!$B$13:$BL$28,18,0)</f>
        <v>41790.36449343773</v>
      </c>
      <c r="R24" s="12"/>
      <c r="S24" s="56">
        <v>0</v>
      </c>
      <c r="T24" s="58">
        <f t="shared" si="2"/>
        <v>41791.36449343773</v>
      </c>
      <c r="U24" s="58">
        <f>T24+VLOOKUP($B24,'Project Facts (User Inputs)'!$B$13:$BL$28,23,0)</f>
        <v>41807.744729179089</v>
      </c>
      <c r="V24" s="12"/>
      <c r="W24" s="32">
        <v>0</v>
      </c>
      <c r="X24" s="58">
        <f t="shared" si="3"/>
        <v>41808.744729179089</v>
      </c>
      <c r="Y24" s="58">
        <f>X24+VLOOKUP($B24,'Project Facts (User Inputs)'!$B$13:$BL$28,28,0)</f>
        <v>41825.124964920447</v>
      </c>
      <c r="Z24" s="12"/>
      <c r="AA24" s="32">
        <v>0</v>
      </c>
      <c r="AB24" s="58">
        <f t="shared" si="4"/>
        <v>41826.124964920447</v>
      </c>
      <c r="AC24" s="58">
        <f>AB24+VLOOKUP($B24,'Project Facts (User Inputs)'!$B$13:$BL$28,33,0)</f>
        <v>41842.505200661806</v>
      </c>
      <c r="AD24" s="12"/>
      <c r="AE24" s="32">
        <v>0</v>
      </c>
      <c r="AF24" s="58">
        <f t="shared" si="5"/>
        <v>41843.505200661806</v>
      </c>
      <c r="AG24" s="58">
        <f>AF24+VLOOKUP($B24,'Project Facts (User Inputs)'!$B$13:$BL$28,38,0)</f>
        <v>41859.885436403165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23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23</v>
      </c>
      <c r="AT24" s="60">
        <f t="shared" si="13"/>
        <v>26.324441687344905</v>
      </c>
      <c r="AV24" s="60">
        <f t="shared" si="14"/>
        <v>195.88543640316493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0.52436869796969865</v>
      </c>
      <c r="E25" s="74">
        <v>1.4907523797238409</v>
      </c>
      <c r="F25" s="5"/>
      <c r="G25" s="110"/>
      <c r="I25" s="57">
        <v>41640</v>
      </c>
      <c r="J25" s="12"/>
      <c r="K25" s="32">
        <v>34</v>
      </c>
      <c r="L25" s="58">
        <f t="shared" si="0"/>
        <v>41675</v>
      </c>
      <c r="M25" s="58">
        <f>L25+VLOOKUP($B25,'Project Facts (User Inputs)'!$B$13:$BL$28,13,0)</f>
        <v>41795.144471330823</v>
      </c>
      <c r="N25" s="12"/>
      <c r="O25" s="56">
        <v>0</v>
      </c>
      <c r="P25" s="58">
        <f t="shared" si="1"/>
        <v>41796.144471330823</v>
      </c>
      <c r="Q25" s="58">
        <f>P25+VLOOKUP($B25,'Project Facts (User Inputs)'!$B$13:$BL$28,18,0)</f>
        <v>41849.808648620157</v>
      </c>
      <c r="R25" s="12"/>
      <c r="S25" s="56">
        <v>0</v>
      </c>
      <c r="T25" s="58">
        <f t="shared" si="2"/>
        <v>41850.808648620157</v>
      </c>
      <c r="U25" s="58">
        <f>T25+VLOOKUP($B25,'Project Facts (User Inputs)'!$B$13:$BL$28,23,0)</f>
        <v>41879.643321739553</v>
      </c>
      <c r="V25" s="12"/>
      <c r="W25" s="32">
        <v>0</v>
      </c>
      <c r="X25" s="58">
        <f t="shared" si="3"/>
        <v>41880.643321739553</v>
      </c>
      <c r="Y25" s="58">
        <f>X25+VLOOKUP($B25,'Project Facts (User Inputs)'!$B$13:$BL$28,28,0)</f>
        <v>41909.477994858949</v>
      </c>
      <c r="Z25" s="12"/>
      <c r="AA25" s="32">
        <v>0</v>
      </c>
      <c r="AB25" s="58">
        <f t="shared" si="4"/>
        <v>41910.477994858949</v>
      </c>
      <c r="AC25" s="58">
        <f>AB25+VLOOKUP($B25,'Project Facts (User Inputs)'!$B$13:$BL$28,33,0)</f>
        <v>41939.312667978345</v>
      </c>
      <c r="AD25" s="12"/>
      <c r="AE25" s="32">
        <v>0</v>
      </c>
      <c r="AF25" s="58">
        <f t="shared" si="5"/>
        <v>41940.312667978345</v>
      </c>
      <c r="AG25" s="58">
        <f>AF25+VLOOKUP($B25,'Project Facts (User Inputs)'!$B$13:$BL$28,38,0)</f>
        <v>41969.147341097741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34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0</v>
      </c>
      <c r="AS25" s="78">
        <f t="shared" si="12"/>
        <v>34</v>
      </c>
      <c r="AT25" s="60">
        <f t="shared" si="13"/>
        <v>45.241935483870954</v>
      </c>
      <c r="AV25" s="60">
        <f t="shared" si="14"/>
        <v>294.14734109774145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0.49431160663868995</v>
      </c>
      <c r="E26" s="74">
        <v>1.5026684595163597</v>
      </c>
      <c r="F26" s="5"/>
      <c r="G26" s="110"/>
      <c r="I26" s="57">
        <v>41640</v>
      </c>
      <c r="J26" s="12"/>
      <c r="K26" s="32">
        <v>45</v>
      </c>
      <c r="L26" s="58">
        <f t="shared" si="0"/>
        <v>41686</v>
      </c>
      <c r="M26" s="58">
        <f>L26+VLOOKUP($B26,'Project Facts (User Inputs)'!$B$13:$BL$28,13,0)</f>
        <v>41817.496001969281</v>
      </c>
      <c r="N26" s="12"/>
      <c r="O26" s="56">
        <v>0</v>
      </c>
      <c r="P26" s="58">
        <f t="shared" si="1"/>
        <v>41818.496001969281</v>
      </c>
      <c r="Q26" s="58">
        <f>P26+VLOOKUP($B26,'Project Facts (User Inputs)'!$B$13:$BL$28,18,0)</f>
        <v>41879.05493592687</v>
      </c>
      <c r="R26" s="12"/>
      <c r="S26" s="56">
        <v>0</v>
      </c>
      <c r="T26" s="58">
        <f t="shared" si="2"/>
        <v>41880.05493592687</v>
      </c>
      <c r="U26" s="58">
        <f>T26+VLOOKUP($B26,'Project Facts (User Inputs)'!$B$13:$BL$28,23,0)</f>
        <v>41911.613976399494</v>
      </c>
      <c r="V26" s="12"/>
      <c r="W26" s="32">
        <v>0</v>
      </c>
      <c r="X26" s="58">
        <f t="shared" si="3"/>
        <v>41912.613976399494</v>
      </c>
      <c r="Y26" s="58">
        <f>X26+VLOOKUP($B26,'Project Facts (User Inputs)'!$B$13:$BL$28,28,0)</f>
        <v>41944.173016872119</v>
      </c>
      <c r="Z26" s="12"/>
      <c r="AA26" s="32">
        <v>0</v>
      </c>
      <c r="AB26" s="58">
        <f t="shared" si="4"/>
        <v>41945.173016872119</v>
      </c>
      <c r="AC26" s="58">
        <f>AB26+VLOOKUP($B26,'Project Facts (User Inputs)'!$B$13:$BL$28,33,0)</f>
        <v>41976.732057344743</v>
      </c>
      <c r="AD26" s="12"/>
      <c r="AE26" s="32">
        <v>0</v>
      </c>
      <c r="AF26" s="58">
        <f t="shared" si="5"/>
        <v>41977.732057344743</v>
      </c>
      <c r="AG26" s="58">
        <f>AF26+VLOOKUP($B26,'Project Facts (User Inputs)'!$B$13:$BL$28,38,0)</f>
        <v>42009.291097817368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45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0</v>
      </c>
      <c r="AS26" s="78">
        <f t="shared" si="12"/>
        <v>45</v>
      </c>
      <c r="AT26" s="60">
        <f t="shared" si="13"/>
        <v>65.322580645161281</v>
      </c>
      <c r="AV26" s="60">
        <f t="shared" si="14"/>
        <v>323.2910978173677</v>
      </c>
      <c r="AW26" s="37"/>
      <c r="BM26" s="115"/>
    </row>
    <row r="27" spans="2:65">
      <c r="B27" s="16" t="str">
        <f>'Project Facts (User Inputs)'!B25</f>
        <v>Project-A13</v>
      </c>
      <c r="D27" s="74">
        <v>0.53959608351498967</v>
      </c>
      <c r="E27" s="74">
        <v>2.0233085208339388</v>
      </c>
      <c r="F27" s="5"/>
      <c r="G27" s="110"/>
      <c r="I27" s="57">
        <v>41640</v>
      </c>
      <c r="J27" s="12"/>
      <c r="K27" s="32">
        <v>56</v>
      </c>
      <c r="L27" s="58">
        <f t="shared" si="0"/>
        <v>41697</v>
      </c>
      <c r="M27" s="58">
        <f>L27+VLOOKUP($B27,'Project Facts (User Inputs)'!$B$13:$BL$28,13,0)</f>
        <v>41874.910853938462</v>
      </c>
      <c r="N27" s="12"/>
      <c r="O27" s="56">
        <v>0</v>
      </c>
      <c r="P27" s="58">
        <f t="shared" si="1"/>
        <v>41875.910853938462</v>
      </c>
      <c r="Q27" s="58">
        <f>P27+VLOOKUP($B27,'Project Facts (User Inputs)'!$B$13:$BL$28,18,0)</f>
        <v>41918.609458883693</v>
      </c>
      <c r="R27" s="12"/>
      <c r="S27" s="56">
        <v>0</v>
      </c>
      <c r="T27" s="58">
        <f t="shared" si="2"/>
        <v>41919.609458883693</v>
      </c>
      <c r="U27" s="58">
        <f>T27+VLOOKUP($B27,'Project Facts (User Inputs)'!$B$13:$BL$28,23,0)</f>
        <v>41962.308063828925</v>
      </c>
      <c r="V27" s="12"/>
      <c r="W27" s="32">
        <v>0</v>
      </c>
      <c r="X27" s="58">
        <f t="shared" si="3"/>
        <v>41963.308063828925</v>
      </c>
      <c r="Y27" s="58">
        <f>X27+VLOOKUP($B27,'Project Facts (User Inputs)'!$B$13:$BL$28,28,0)</f>
        <v>42006.006668774156</v>
      </c>
      <c r="Z27" s="12"/>
      <c r="AA27" s="32">
        <v>0</v>
      </c>
      <c r="AB27" s="58">
        <f t="shared" si="4"/>
        <v>42007.006668774156</v>
      </c>
      <c r="AC27" s="58">
        <f>AB27+VLOOKUP($B27,'Project Facts (User Inputs)'!$B$13:$BL$28,33,0)</f>
        <v>42049.705273719388</v>
      </c>
      <c r="AD27" s="12"/>
      <c r="AE27" s="32">
        <v>0</v>
      </c>
      <c r="AF27" s="58">
        <f t="shared" si="5"/>
        <v>42050.705273719388</v>
      </c>
      <c r="AG27" s="58">
        <f>AF27+VLOOKUP($B27,'Project Facts (User Inputs)'!$B$13:$BL$28,38,0)</f>
        <v>42093.40387866462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56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56</v>
      </c>
      <c r="AT27" s="60">
        <f t="shared" si="13"/>
        <v>70.868486352357294</v>
      </c>
      <c r="AV27" s="60">
        <f t="shared" si="14"/>
        <v>396.4038786646197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0.54853499088044466</v>
      </c>
      <c r="E28" s="74">
        <v>2.0106524187926973</v>
      </c>
      <c r="F28" s="5"/>
      <c r="G28" s="110"/>
      <c r="I28" s="57">
        <v>41640</v>
      </c>
      <c r="J28" s="12"/>
      <c r="K28" s="32">
        <v>67</v>
      </c>
      <c r="L28" s="58">
        <f t="shared" si="0"/>
        <v>41708</v>
      </c>
      <c r="M28" s="58">
        <f>L28+VLOOKUP($B28,'Project Facts (User Inputs)'!$B$13:$BL$28,13,0)</f>
        <v>41779.098472564896</v>
      </c>
      <c r="N28" s="12"/>
      <c r="O28" s="56">
        <v>0</v>
      </c>
      <c r="P28" s="58">
        <f t="shared" si="1"/>
        <v>41780.098472564896</v>
      </c>
      <c r="Q28" s="58">
        <f>P28+VLOOKUP($B28,'Project Facts (User Inputs)'!$B$13:$BL$28,18,0)</f>
        <v>41806.458075798466</v>
      </c>
      <c r="R28" s="12"/>
      <c r="S28" s="56">
        <v>0</v>
      </c>
      <c r="T28" s="58">
        <f t="shared" si="2"/>
        <v>41807.458075798466</v>
      </c>
      <c r="U28" s="58">
        <f>T28+VLOOKUP($B28,'Project Facts (User Inputs)'!$B$13:$BL$28,23,0)</f>
        <v>41824.521709214045</v>
      </c>
      <c r="V28" s="12"/>
      <c r="W28" s="32">
        <v>0</v>
      </c>
      <c r="X28" s="58">
        <f t="shared" si="3"/>
        <v>41825.521709214045</v>
      </c>
      <c r="Y28" s="58">
        <f>X28+VLOOKUP($B28,'Project Facts (User Inputs)'!$B$13:$BL$28,28,0)</f>
        <v>41842.585342629623</v>
      </c>
      <c r="Z28" s="12"/>
      <c r="AA28" s="32">
        <v>0</v>
      </c>
      <c r="AB28" s="58">
        <f t="shared" si="4"/>
        <v>41843.585342629623</v>
      </c>
      <c r="AC28" s="58">
        <f>AB28+VLOOKUP($B28,'Project Facts (User Inputs)'!$B$13:$BL$28,33,0)</f>
        <v>41860.648976045202</v>
      </c>
      <c r="AD28" s="12"/>
      <c r="AE28" s="32">
        <v>0</v>
      </c>
      <c r="AF28" s="58">
        <f t="shared" si="5"/>
        <v>41861.648976045202</v>
      </c>
      <c r="AG28" s="58">
        <f>AF28+VLOOKUP($B28,'Project Facts (User Inputs)'!$B$13:$BL$28,38,0)</f>
        <v>41878.712609460781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67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67</v>
      </c>
      <c r="AT28" s="60">
        <f t="shared" si="13"/>
        <v>57.357320099255574</v>
      </c>
      <c r="AV28" s="60">
        <f t="shared" si="14"/>
        <v>170.7126094607811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1.0047530787679171</v>
      </c>
      <c r="E29" s="74">
        <v>0.25009008246052133</v>
      </c>
      <c r="F29" s="5"/>
      <c r="G29" s="110"/>
      <c r="I29" s="57">
        <v>41640</v>
      </c>
      <c r="J29" s="12"/>
      <c r="K29" s="32">
        <v>78</v>
      </c>
      <c r="L29" s="58">
        <f t="shared" si="0"/>
        <v>41719</v>
      </c>
      <c r="M29" s="58">
        <f>L29+VLOOKUP($B29,'Project Facts (User Inputs)'!$B$13:$BL$28,13,0)</f>
        <v>41814.005766587128</v>
      </c>
      <c r="N29" s="12"/>
      <c r="O29" s="56">
        <v>0</v>
      </c>
      <c r="P29" s="58">
        <f t="shared" si="1"/>
        <v>41815.005766587128</v>
      </c>
      <c r="Q29" s="58">
        <f>P29+VLOOKUP($B29,'Project Facts (User Inputs)'!$B$13:$BL$28,18,0)</f>
        <v>42210.863127366829</v>
      </c>
      <c r="R29" s="12"/>
      <c r="S29" s="56">
        <v>0</v>
      </c>
      <c r="T29" s="58">
        <f t="shared" si="2"/>
        <v>42211.863127366829</v>
      </c>
      <c r="U29" s="58">
        <f>T29+VLOOKUP($B29,'Project Facts (User Inputs)'!$B$13:$BL$28,23,0)</f>
        <v>42306.868893953957</v>
      </c>
      <c r="V29" s="12"/>
      <c r="W29" s="32">
        <v>0</v>
      </c>
      <c r="X29" s="58">
        <f t="shared" si="3"/>
        <v>42307.868893953957</v>
      </c>
      <c r="Y29" s="58">
        <f>X29+VLOOKUP($B29,'Project Facts (User Inputs)'!$B$13:$BL$28,28,0)</f>
        <v>42402.874660541085</v>
      </c>
      <c r="Z29" s="12"/>
      <c r="AA29" s="32">
        <v>0</v>
      </c>
      <c r="AB29" s="58">
        <f t="shared" si="4"/>
        <v>42403.874660541085</v>
      </c>
      <c r="AC29" s="58">
        <f>AB29+VLOOKUP($B29,'Project Facts (User Inputs)'!$B$13:$BL$28,33,0)</f>
        <v>42498.880427128213</v>
      </c>
      <c r="AD29" s="12"/>
      <c r="AE29" s="32">
        <v>0</v>
      </c>
      <c r="AF29" s="58">
        <f t="shared" si="5"/>
        <v>42499.880427128213</v>
      </c>
      <c r="AG29" s="58">
        <f>AF29+VLOOKUP($B29,'Project Facts (User Inputs)'!$B$13:$BL$28,38,0)</f>
        <v>42594.886193715342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78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0</v>
      </c>
      <c r="AS29" s="78">
        <f t="shared" si="12"/>
        <v>78</v>
      </c>
      <c r="AT29" s="60">
        <f t="shared" si="13"/>
        <v>124.11290322580643</v>
      </c>
      <c r="AV29" s="60">
        <f t="shared" si="14"/>
        <v>875.88619371534151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1.5999999999999999</v>
      </c>
      <c r="F32" s="25"/>
      <c r="G32" s="9"/>
      <c r="I32" s="25"/>
      <c r="J32" s="3"/>
      <c r="K32" s="54">
        <f>AVERAGE(K15:K29)</f>
        <v>27.333333333333332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0.13333333333333333</v>
      </c>
      <c r="X32" s="53"/>
      <c r="Y32" s="53"/>
      <c r="Z32" s="49"/>
      <c r="AA32" s="54">
        <f>AVERAGE(AA15:AA29)</f>
        <v>24.333333333333332</v>
      </c>
      <c r="AB32" s="53"/>
      <c r="AC32" s="53"/>
      <c r="AD32" s="49"/>
      <c r="AE32" s="54">
        <f>AVERAGE(AE15:AE29)</f>
        <v>0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27.333333333333332</v>
      </c>
      <c r="AN32" s="54">
        <f t="shared" si="15"/>
        <v>0</v>
      </c>
      <c r="AO32" s="54">
        <f t="shared" si="15"/>
        <v>0</v>
      </c>
      <c r="AP32" s="54">
        <f t="shared" si="15"/>
        <v>0.13333333333333333</v>
      </c>
      <c r="AQ32" s="54">
        <f t="shared" si="15"/>
        <v>24.333333333333332</v>
      </c>
      <c r="AR32" s="54">
        <f t="shared" si="15"/>
        <v>0</v>
      </c>
      <c r="AS32" s="54">
        <f t="shared" ref="AS32:AT32" si="16">AVERAGE(AS15:AS29)</f>
        <v>51.8</v>
      </c>
      <c r="AT32" s="82">
        <f t="shared" si="16"/>
        <v>31.674317617865995</v>
      </c>
      <c r="AU32" s="8" t="s">
        <v>56</v>
      </c>
      <c r="AV32" s="82">
        <f t="shared" ref="AV32" si="17">AVERAGE(AV15:AV29)</f>
        <v>331.37877247013336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8</v>
      </c>
      <c r="E33" s="77">
        <f>SUM(E15:E29)</f>
        <v>23.999999999999996</v>
      </c>
      <c r="F33" s="69"/>
      <c r="G33" s="9"/>
      <c r="I33" s="25"/>
      <c r="J33" s="3"/>
      <c r="K33" s="54">
        <f>SUM(K15:K29)</f>
        <v>410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2</v>
      </c>
      <c r="X33" s="53"/>
      <c r="Y33" s="53"/>
      <c r="Z33" s="49"/>
      <c r="AA33" s="54">
        <f>SUM(AA15:AA29)</f>
        <v>365</v>
      </c>
      <c r="AB33" s="53"/>
      <c r="AC33" s="53"/>
      <c r="AD33" s="49"/>
      <c r="AE33" s="54">
        <f>SUM(AE15:AE29)</f>
        <v>0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410</v>
      </c>
      <c r="AN33" s="54">
        <f t="shared" si="18"/>
        <v>0</v>
      </c>
      <c r="AO33" s="54">
        <f t="shared" si="18"/>
        <v>0</v>
      </c>
      <c r="AP33" s="54">
        <f t="shared" si="18"/>
        <v>2</v>
      </c>
      <c r="AQ33" s="54">
        <f t="shared" si="18"/>
        <v>365</v>
      </c>
      <c r="AR33" s="54">
        <f t="shared" si="18"/>
        <v>0</v>
      </c>
      <c r="AS33" s="54">
        <f t="shared" ref="AS33:AT33" si="19">SUM(AS15:AS29)</f>
        <v>777</v>
      </c>
      <c r="AT33" s="35">
        <f t="shared" si="19"/>
        <v>475.11476426798993</v>
      </c>
      <c r="AU33" s="8" t="s">
        <v>55</v>
      </c>
      <c r="AV33" s="35">
        <f t="shared" ref="AV33" si="20">SUM(AV15:AV29)</f>
        <v>4970.6815870520004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  <mergeCell ref="P4:Q4"/>
    <mergeCell ref="P5:Q5"/>
    <mergeCell ref="P3:Q3"/>
    <mergeCell ref="I3:N3"/>
    <mergeCell ref="D2:N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84" t="s">
        <v>150</v>
      </c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4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26.462715835928975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3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18.709441114791844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41962.970626495589</v>
      </c>
      <c r="E21" s="85">
        <f>'Project Release Optimizer (GA)'!U15</f>
        <v>42024.706876785058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41725.655774855732</v>
      </c>
      <c r="E22" s="85">
        <f>'Project Release Optimizer (GA)'!U16</f>
        <v>41738.324029456177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41680.572929015296</v>
      </c>
      <c r="E23" s="85">
        <f>'Project Release Optimizer (GA)'!U17</f>
        <v>41687.827148004646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41763.601819883595</v>
      </c>
      <c r="E24" s="85">
        <f>'Project Release Optimizer (GA)'!U18</f>
        <v>41780.169914054612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41701.305799925023</v>
      </c>
      <c r="E25" s="85">
        <f>'Project Release Optimizer (GA)'!U19</f>
        <v>41712.51032386216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41829.774012052134</v>
      </c>
      <c r="E26" s="85">
        <f>'Project Release Optimizer (GA)'!U20</f>
        <v>41853.404057089858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1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2.5954084697004873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42087.048100493594</v>
      </c>
      <c r="E27" s="85">
        <f>'Project Release Optimizer (GA)'!U21</f>
        <v>42172.992894137518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41658.573930486906</v>
      </c>
      <c r="E28" s="85">
        <f>'Project Release Optimizer (GA)'!U22</f>
        <v>41660.969438542816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41808.694329949576</v>
      </c>
      <c r="E29" s="85">
        <f>'Project Release Optimizer (GA)'!U23</f>
        <v>41831.832067908486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1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15.827379264468618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41791.36449343773</v>
      </c>
      <c r="E30" s="85">
        <f>'Project Release Optimizer (GA)'!U24</f>
        <v>41807.744729179089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1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0.28665338062273804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41850.808648620157</v>
      </c>
      <c r="E31" s="85">
        <f>'Project Release Optimizer (GA)'!U25</f>
        <v>41879.643321739553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41880.05493592687</v>
      </c>
      <c r="E32" s="85">
        <f>'Project Release Optimizer (GA)'!U26</f>
        <v>41911.613976399494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41919.609458883693</v>
      </c>
      <c r="E33" s="85">
        <f>'Project Release Optimizer (GA)'!U27</f>
        <v>41962.308063828925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41807.458075798466</v>
      </c>
      <c r="E34" s="85">
        <f>'Project Release Optimizer (GA)'!U28</f>
        <v>41824.521709214045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42211.863127366829</v>
      </c>
      <c r="E35" s="85">
        <f>'Project Release Optimizer (GA)'!U29</f>
        <v>42306.868893953957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1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7.7532747211371316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42025.706876785058</v>
      </c>
      <c r="E43" s="85">
        <f>'Project Release Optimizer (GA)'!Y15</f>
        <v>42087.443127074526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41739.324029456177</v>
      </c>
      <c r="E44" s="85">
        <f>'Project Release Optimizer (GA)'!Y16</f>
        <v>41751.992284056621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41688.827148004646</v>
      </c>
      <c r="E45" s="85">
        <f>'Project Release Optimizer (GA)'!Y17</f>
        <v>41696.081366993996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41781.169914054612</v>
      </c>
      <c r="E46" s="85">
        <f>'Project Release Optimizer (GA)'!Y18</f>
        <v>41797.738008225628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41713.51032386216</v>
      </c>
      <c r="E47" s="85">
        <f>'Project Release Optimizer (GA)'!Y19</f>
        <v>41724.714847799296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41854.404057089858</v>
      </c>
      <c r="E48" s="85">
        <f>'Project Release Optimizer (GA)'!Y20</f>
        <v>41878.034102127582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42173.992894137518</v>
      </c>
      <c r="E49" s="85">
        <f>'Project Release Optimizer (GA)'!Y21</f>
        <v>42259.937687781443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41661.969438542816</v>
      </c>
      <c r="E50" s="85">
        <f>'Project Release Optimizer (GA)'!Y22</f>
        <v>41664.364946598726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41834.832067908486</v>
      </c>
      <c r="E51" s="85">
        <f>'Project Release Optimizer (GA)'!Y23</f>
        <v>41857.969805867397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1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7.7532747211371316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41808.744729179089</v>
      </c>
      <c r="E52" s="85">
        <f>'Project Release Optimizer (GA)'!Y24</f>
        <v>41825.124964920447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41880.643321739553</v>
      </c>
      <c r="E53" s="85">
        <f>'Project Release Optimizer (GA)'!Y25</f>
        <v>41909.477994858949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41912.613976399494</v>
      </c>
      <c r="E54" s="85">
        <f>'Project Release Optimizer (GA)'!Y26</f>
        <v>41944.173016872119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41963.308063828925</v>
      </c>
      <c r="E55" s="85">
        <f>'Project Release Optimizer (GA)'!Y27</f>
        <v>42006.006668774156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41825.521709214045</v>
      </c>
      <c r="E56" s="85">
        <f>'Project Release Optimizer (GA)'!Y28</f>
        <v>41842.585342629623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42307.868893953957</v>
      </c>
      <c r="E57" s="85">
        <f>'Project Release Optimizer (GA)'!Y29</f>
        <v>42402.874660541085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42088.443127074526</v>
      </c>
      <c r="E65" s="85">
        <f>'Project Release Optimizer (GA)'!AC15</f>
        <v>42150.179377363995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41752.992284056621</v>
      </c>
      <c r="E66" s="85">
        <f>'Project Release Optimizer (GA)'!AC16</f>
        <v>41765.660538657066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41697.081366993996</v>
      </c>
      <c r="E67" s="85">
        <f>'Project Release Optimizer (GA)'!AC17</f>
        <v>41704.335585983346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41798.738008225628</v>
      </c>
      <c r="E68" s="85">
        <f>'Project Release Optimizer (GA)'!AC18</f>
        <v>41815.306102396644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41725.714847799296</v>
      </c>
      <c r="E69" s="85">
        <f>'Project Release Optimizer (GA)'!AC19</f>
        <v>41736.919371736432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41879.034102127582</v>
      </c>
      <c r="E70" s="85">
        <f>'Project Release Optimizer (GA)'!AC20</f>
        <v>41902.664147165306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42260.937687781443</v>
      </c>
      <c r="E71" s="85">
        <f>'Project Release Optimizer (GA)'!AC21</f>
        <v>42346.882481425368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41665.364946598726</v>
      </c>
      <c r="E72" s="85">
        <f>'Project Release Optimizer (GA)'!AC22</f>
        <v>41667.760454654635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42223.969805867397</v>
      </c>
      <c r="E73" s="85">
        <f>'Project Release Optimizer (GA)'!AC23</f>
        <v>42247.107543826307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41826.124964920447</v>
      </c>
      <c r="E74" s="85">
        <f>'Project Release Optimizer (GA)'!AC24</f>
        <v>41842.505200661806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41910.477994858949</v>
      </c>
      <c r="E75" s="85">
        <f>'Project Release Optimizer (GA)'!AC25</f>
        <v>41939.312667978345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41945.173016872119</v>
      </c>
      <c r="E76" s="85">
        <f>'Project Release Optimizer (GA)'!AC26</f>
        <v>41976.732057344743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42007.006668774156</v>
      </c>
      <c r="E77" s="85">
        <f>'Project Release Optimizer (GA)'!AC27</f>
        <v>42049.705273719388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41843.585342629623</v>
      </c>
      <c r="E78" s="85">
        <f>'Project Release Optimizer (GA)'!AC28</f>
        <v>41860.648976045202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42403.874660541085</v>
      </c>
      <c r="E79" s="85">
        <f>'Project Release Optimizer (GA)'!AC29</f>
        <v>42498.880427128213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42151.179377363995</v>
      </c>
      <c r="E87" s="85">
        <f>'Project Release Optimizer (GA)'!AG15</f>
        <v>42212.915627653463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41766.660538657066</v>
      </c>
      <c r="E88" s="85">
        <f>'Project Release Optimizer (GA)'!AG16</f>
        <v>41779.328793257511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41705.335585983346</v>
      </c>
      <c r="E89" s="85">
        <f>'Project Release Optimizer (GA)'!AG17</f>
        <v>41712.589804972697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41816.306102396644</v>
      </c>
      <c r="E90" s="85">
        <f>'Project Release Optimizer (GA)'!AG18</f>
        <v>41832.87419656766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41737.919371736432</v>
      </c>
      <c r="E91" s="85">
        <f>'Project Release Optimizer (GA)'!AG19</f>
        <v>41749.123895673569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41903.664147165306</v>
      </c>
      <c r="E92" s="85">
        <f>'Project Release Optimizer (GA)'!AG20</f>
        <v>41927.29419220303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42347.882481425368</v>
      </c>
      <c r="E93" s="85">
        <f>'Project Release Optimizer (GA)'!AG21</f>
        <v>42433.827275069292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41668.760454654635</v>
      </c>
      <c r="E94" s="85">
        <f>'Project Release Optimizer (GA)'!AG22</f>
        <v>41671.155962710545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42248.107543826307</v>
      </c>
      <c r="E95" s="85">
        <f>'Project Release Optimizer (GA)'!AG23</f>
        <v>42271.245281785217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41843.505200661806</v>
      </c>
      <c r="E96" s="85">
        <f>'Project Release Optimizer (GA)'!AG24</f>
        <v>41859.885436403165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41940.312667978345</v>
      </c>
      <c r="E97" s="85">
        <f>'Project Release Optimizer (GA)'!AG25</f>
        <v>41969.147341097741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41977.732057344743</v>
      </c>
      <c r="E98" s="85">
        <f>'Project Release Optimizer (GA)'!AG26</f>
        <v>42009.291097817368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42050.705273719388</v>
      </c>
      <c r="E99" s="85">
        <f>'Project Release Optimizer (GA)'!AG27</f>
        <v>42093.40387866462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41861.648976045202</v>
      </c>
      <c r="E100" s="85">
        <f>'Project Release Optimizer (GA)'!AG28</f>
        <v>41878.712609460781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42499.880427128213</v>
      </c>
      <c r="E101" s="85">
        <f>'Project Release Optimizer (GA)'!AG29</f>
        <v>42594.886193715342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  <mergeCell ref="C17:C18"/>
    <mergeCell ref="X19:AL19"/>
    <mergeCell ref="H19:V19"/>
    <mergeCell ref="C10:AL10"/>
    <mergeCell ref="C12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0.18127029385230675</v>
      </c>
      <c r="B2" s="107">
        <f ca="1">A2*100</f>
        <v>18.127029385230674</v>
      </c>
      <c r="C2" s="107">
        <f ca="1">INT(B2)</f>
        <v>18</v>
      </c>
    </row>
    <row r="3" spans="1:3">
      <c r="A3" s="107">
        <f t="shared" ref="A3:A40" ca="1" si="0">RAND()</f>
        <v>0.51678094783428996</v>
      </c>
      <c r="B3" s="107">
        <f t="shared" ref="B3:B40" ca="1" si="1">A3*100</f>
        <v>51.678094783428996</v>
      </c>
      <c r="C3" s="107">
        <f t="shared" ref="C3:C40" ca="1" si="2">INT(B3)</f>
        <v>51</v>
      </c>
    </row>
    <row r="4" spans="1:3">
      <c r="A4" s="107">
        <f t="shared" ca="1" si="0"/>
        <v>0.40340145773488834</v>
      </c>
      <c r="B4" s="107">
        <f t="shared" ca="1" si="1"/>
        <v>40.340145773488835</v>
      </c>
      <c r="C4" s="107">
        <f t="shared" ca="1" si="2"/>
        <v>40</v>
      </c>
    </row>
    <row r="5" spans="1:3">
      <c r="A5" s="107">
        <f t="shared" ca="1" si="0"/>
        <v>0.77922210926438895</v>
      </c>
      <c r="B5" s="107">
        <f t="shared" ca="1" si="1"/>
        <v>77.922210926438893</v>
      </c>
      <c r="C5" s="107">
        <f t="shared" ca="1" si="2"/>
        <v>77</v>
      </c>
    </row>
    <row r="6" spans="1:3">
      <c r="A6" s="107">
        <f t="shared" ca="1" si="0"/>
        <v>0.70328960018776954</v>
      </c>
      <c r="B6" s="107">
        <f t="shared" ca="1" si="1"/>
        <v>70.328960018776954</v>
      </c>
      <c r="C6" s="107">
        <f t="shared" ca="1" si="2"/>
        <v>70</v>
      </c>
    </row>
    <row r="7" spans="1:3">
      <c r="A7" s="107">
        <f t="shared" ca="1" si="0"/>
        <v>4.6567584514085159E-2</v>
      </c>
      <c r="B7" s="107">
        <f t="shared" ca="1" si="1"/>
        <v>4.6567584514085159</v>
      </c>
      <c r="C7" s="107">
        <f t="shared" ca="1" si="2"/>
        <v>4</v>
      </c>
    </row>
    <row r="8" spans="1:3">
      <c r="A8" s="107">
        <f t="shared" ca="1" si="0"/>
        <v>0.36551308761572732</v>
      </c>
      <c r="B8" s="107">
        <f t="shared" ca="1" si="1"/>
        <v>36.551308761572734</v>
      </c>
      <c r="C8" s="107">
        <f t="shared" ca="1" si="2"/>
        <v>36</v>
      </c>
    </row>
    <row r="9" spans="1:3">
      <c r="A9" s="107">
        <f t="shared" ca="1" si="0"/>
        <v>2.7573420663431492E-2</v>
      </c>
      <c r="B9" s="107">
        <f t="shared" ca="1" si="1"/>
        <v>2.7573420663431492</v>
      </c>
      <c r="C9" s="107">
        <f t="shared" ca="1" si="2"/>
        <v>2</v>
      </c>
    </row>
    <row r="10" spans="1:3">
      <c r="A10" s="107">
        <f t="shared" ca="1" si="0"/>
        <v>0.60273088953028719</v>
      </c>
      <c r="B10" s="107">
        <f t="shared" ca="1" si="1"/>
        <v>60.273088953028719</v>
      </c>
      <c r="C10" s="107">
        <f t="shared" ca="1" si="2"/>
        <v>60</v>
      </c>
    </row>
    <row r="11" spans="1:3">
      <c r="A11" s="107">
        <f t="shared" ca="1" si="0"/>
        <v>0.26379093275841736</v>
      </c>
      <c r="B11" s="107">
        <f t="shared" ca="1" si="1"/>
        <v>26.379093275841736</v>
      </c>
      <c r="C11" s="107">
        <f t="shared" ca="1" si="2"/>
        <v>26</v>
      </c>
    </row>
    <row r="12" spans="1:3">
      <c r="A12" s="107">
        <f t="shared" ca="1" si="0"/>
        <v>8.4899214704221126E-2</v>
      </c>
      <c r="B12" s="107">
        <f t="shared" ca="1" si="1"/>
        <v>8.4899214704221126</v>
      </c>
      <c r="C12" s="107">
        <f t="shared" ca="1" si="2"/>
        <v>8</v>
      </c>
    </row>
    <row r="13" spans="1:3">
      <c r="A13" s="107">
        <f t="shared" ca="1" si="0"/>
        <v>0.2514155638608655</v>
      </c>
      <c r="B13" s="107">
        <f t="shared" ca="1" si="1"/>
        <v>25.141556386086549</v>
      </c>
      <c r="C13" s="107">
        <f t="shared" ca="1" si="2"/>
        <v>25</v>
      </c>
    </row>
    <row r="14" spans="1:3">
      <c r="A14" s="107">
        <f t="shared" ca="1" si="0"/>
        <v>0.94659023161890143</v>
      </c>
      <c r="B14" s="107">
        <f t="shared" ca="1" si="1"/>
        <v>94.659023161890147</v>
      </c>
      <c r="C14" s="107">
        <f t="shared" ca="1" si="2"/>
        <v>94</v>
      </c>
    </row>
    <row r="15" spans="1:3">
      <c r="A15" s="107">
        <f t="shared" ca="1" si="0"/>
        <v>0.85548283267428027</v>
      </c>
      <c r="B15" s="107">
        <f t="shared" ca="1" si="1"/>
        <v>85.548283267428033</v>
      </c>
      <c r="C15" s="107">
        <f t="shared" ca="1" si="2"/>
        <v>85</v>
      </c>
    </row>
    <row r="16" spans="1:3">
      <c r="A16" s="107">
        <f t="shared" ca="1" si="0"/>
        <v>0.87333342430085481</v>
      </c>
      <c r="B16" s="107">
        <f t="shared" ca="1" si="1"/>
        <v>87.33334243008548</v>
      </c>
      <c r="C16" s="107">
        <f t="shared" ca="1" si="2"/>
        <v>87</v>
      </c>
    </row>
    <row r="17" spans="1:3">
      <c r="A17" s="107">
        <f t="shared" ca="1" si="0"/>
        <v>0.38203024618706904</v>
      </c>
      <c r="B17" s="107">
        <f t="shared" ca="1" si="1"/>
        <v>38.203024618706905</v>
      </c>
      <c r="C17" s="107">
        <f t="shared" ca="1" si="2"/>
        <v>38</v>
      </c>
    </row>
    <row r="18" spans="1:3">
      <c r="A18" s="107">
        <f t="shared" ca="1" si="0"/>
        <v>0.43805124052717059</v>
      </c>
      <c r="B18" s="107">
        <f t="shared" ca="1" si="1"/>
        <v>43.805124052717062</v>
      </c>
      <c r="C18" s="107">
        <f t="shared" ca="1" si="2"/>
        <v>43</v>
      </c>
    </row>
    <row r="19" spans="1:3">
      <c r="A19" s="107">
        <f t="shared" ca="1" si="0"/>
        <v>0.31035840352888666</v>
      </c>
      <c r="B19" s="107">
        <f t="shared" ca="1" si="1"/>
        <v>31.035840352888666</v>
      </c>
      <c r="C19" s="107">
        <f t="shared" ca="1" si="2"/>
        <v>31</v>
      </c>
    </row>
    <row r="20" spans="1:3">
      <c r="A20" s="107">
        <f t="shared" ca="1" si="0"/>
        <v>0.14521582829118085</v>
      </c>
      <c r="B20" s="107">
        <f t="shared" ca="1" si="1"/>
        <v>14.521582829118085</v>
      </c>
      <c r="C20" s="107">
        <f t="shared" ca="1" si="2"/>
        <v>14</v>
      </c>
    </row>
    <row r="21" spans="1:3">
      <c r="A21" s="107">
        <f t="shared" ca="1" si="0"/>
        <v>0.88666252319221117</v>
      </c>
      <c r="B21" s="107">
        <f t="shared" ca="1" si="1"/>
        <v>88.666252319221115</v>
      </c>
      <c r="C21" s="107">
        <f t="shared" ca="1" si="2"/>
        <v>88</v>
      </c>
    </row>
    <row r="22" spans="1:3">
      <c r="A22" s="107">
        <f t="shared" ca="1" si="0"/>
        <v>0.68946403487427865</v>
      </c>
      <c r="B22" s="107">
        <f t="shared" ca="1" si="1"/>
        <v>68.946403487427858</v>
      </c>
      <c r="C22" s="107">
        <f t="shared" ca="1" si="2"/>
        <v>68</v>
      </c>
    </row>
    <row r="23" spans="1:3">
      <c r="A23" s="107">
        <f t="shared" ca="1" si="0"/>
        <v>0.99875746071246274</v>
      </c>
      <c r="B23" s="107">
        <f t="shared" ca="1" si="1"/>
        <v>99.875746071246269</v>
      </c>
      <c r="C23" s="107">
        <f t="shared" ca="1" si="2"/>
        <v>99</v>
      </c>
    </row>
    <row r="24" spans="1:3">
      <c r="A24" s="107">
        <f t="shared" ca="1" si="0"/>
        <v>0.50816588534977569</v>
      </c>
      <c r="B24" s="107">
        <f t="shared" ca="1" si="1"/>
        <v>50.816588534977569</v>
      </c>
      <c r="C24" s="107">
        <f t="shared" ca="1" si="2"/>
        <v>50</v>
      </c>
    </row>
    <row r="25" spans="1:3">
      <c r="A25" s="107">
        <f t="shared" ca="1" si="0"/>
        <v>8.2690360768551407E-2</v>
      </c>
      <c r="B25" s="107">
        <f t="shared" ca="1" si="1"/>
        <v>8.2690360768551407</v>
      </c>
      <c r="C25" s="107">
        <f t="shared" ca="1" si="2"/>
        <v>8</v>
      </c>
    </row>
    <row r="26" spans="1:3">
      <c r="A26" s="107">
        <f t="shared" ca="1" si="0"/>
        <v>0.69653691705905652</v>
      </c>
      <c r="B26" s="107">
        <f t="shared" ca="1" si="1"/>
        <v>69.653691705905658</v>
      </c>
      <c r="C26" s="107">
        <f t="shared" ca="1" si="2"/>
        <v>69</v>
      </c>
    </row>
    <row r="27" spans="1:3">
      <c r="A27" s="107">
        <f t="shared" ca="1" si="0"/>
        <v>0.31128926028338544</v>
      </c>
      <c r="B27" s="107">
        <f t="shared" ca="1" si="1"/>
        <v>31.128926028338544</v>
      </c>
      <c r="C27" s="107">
        <f t="shared" ca="1" si="2"/>
        <v>31</v>
      </c>
    </row>
    <row r="28" spans="1:3">
      <c r="A28" s="107">
        <f t="shared" ca="1" si="0"/>
        <v>0.67077698284074305</v>
      </c>
      <c r="B28" s="107">
        <f t="shared" ca="1" si="1"/>
        <v>67.077698284074302</v>
      </c>
      <c r="C28" s="107">
        <f t="shared" ca="1" si="2"/>
        <v>67</v>
      </c>
    </row>
    <row r="29" spans="1:3">
      <c r="A29" s="107">
        <f t="shared" ca="1" si="0"/>
        <v>0.70662481956876588</v>
      </c>
      <c r="B29" s="107">
        <f t="shared" ca="1" si="1"/>
        <v>70.66248195687659</v>
      </c>
      <c r="C29" s="107">
        <f t="shared" ca="1" si="2"/>
        <v>70</v>
      </c>
    </row>
    <row r="30" spans="1:3">
      <c r="A30" s="107">
        <f t="shared" ca="1" si="0"/>
        <v>0.21086980307539083</v>
      </c>
      <c r="B30" s="107">
        <f t="shared" ca="1" si="1"/>
        <v>21.086980307539083</v>
      </c>
      <c r="C30" s="107">
        <f t="shared" ca="1" si="2"/>
        <v>21</v>
      </c>
    </row>
    <row r="31" spans="1:3">
      <c r="A31" s="107">
        <f t="shared" ca="1" si="0"/>
        <v>0.22362678072463926</v>
      </c>
      <c r="B31" s="107">
        <f t="shared" ca="1" si="1"/>
        <v>22.362678072463925</v>
      </c>
      <c r="C31" s="107">
        <f t="shared" ca="1" si="2"/>
        <v>22</v>
      </c>
    </row>
    <row r="32" spans="1:3">
      <c r="A32" s="107">
        <f t="shared" ca="1" si="0"/>
        <v>0.15165212290156238</v>
      </c>
      <c r="B32" s="107">
        <f t="shared" ca="1" si="1"/>
        <v>15.165212290156237</v>
      </c>
      <c r="C32" s="107">
        <f t="shared" ca="1" si="2"/>
        <v>15</v>
      </c>
    </row>
    <row r="33" spans="1:3">
      <c r="A33" s="107">
        <f t="shared" ca="1" si="0"/>
        <v>0.23000009392157605</v>
      </c>
      <c r="B33" s="107">
        <f t="shared" ca="1" si="1"/>
        <v>23.000009392157605</v>
      </c>
      <c r="C33" s="107">
        <f t="shared" ca="1" si="2"/>
        <v>23</v>
      </c>
    </row>
    <row r="34" spans="1:3">
      <c r="A34" s="107">
        <f t="shared" ca="1" si="0"/>
        <v>0.34920636264696547</v>
      </c>
      <c r="B34" s="107">
        <f t="shared" ca="1" si="1"/>
        <v>34.920636264696547</v>
      </c>
      <c r="C34" s="107">
        <f t="shared" ca="1" si="2"/>
        <v>34</v>
      </c>
    </row>
    <row r="35" spans="1:3">
      <c r="A35" s="107">
        <f t="shared" ca="1" si="0"/>
        <v>0.31731261755685836</v>
      </c>
      <c r="B35" s="107">
        <f t="shared" ca="1" si="1"/>
        <v>31.731261755685836</v>
      </c>
      <c r="C35" s="107">
        <f t="shared" ca="1" si="2"/>
        <v>31</v>
      </c>
    </row>
    <row r="36" spans="1:3">
      <c r="A36" s="107">
        <f t="shared" ca="1" si="0"/>
        <v>0.64632010722034039</v>
      </c>
      <c r="B36" s="107">
        <f t="shared" ca="1" si="1"/>
        <v>64.632010722034039</v>
      </c>
      <c r="C36" s="107">
        <f t="shared" ca="1" si="2"/>
        <v>64</v>
      </c>
    </row>
    <row r="37" spans="1:3">
      <c r="A37" s="107">
        <f t="shared" ca="1" si="0"/>
        <v>7.3901620038778759E-3</v>
      </c>
      <c r="B37" s="107">
        <f t="shared" ca="1" si="1"/>
        <v>0.73901620038778759</v>
      </c>
      <c r="C37" s="107">
        <f t="shared" ca="1" si="2"/>
        <v>0</v>
      </c>
    </row>
    <row r="38" spans="1:3">
      <c r="A38" s="107">
        <f t="shared" ca="1" si="0"/>
        <v>0.78797561959174245</v>
      </c>
      <c r="B38" s="107">
        <f t="shared" ca="1" si="1"/>
        <v>78.797561959174246</v>
      </c>
      <c r="C38" s="107">
        <f t="shared" ca="1" si="2"/>
        <v>78</v>
      </c>
    </row>
    <row r="39" spans="1:3">
      <c r="A39" s="107">
        <f t="shared" ca="1" si="0"/>
        <v>0.54150420499602192</v>
      </c>
      <c r="B39" s="107">
        <f t="shared" ca="1" si="1"/>
        <v>54.150420499602191</v>
      </c>
      <c r="C39" s="107">
        <f t="shared" ca="1" si="2"/>
        <v>54</v>
      </c>
    </row>
    <row r="40" spans="1:3">
      <c r="A40" s="107">
        <f t="shared" ca="1" si="0"/>
        <v>0.21146050422117302</v>
      </c>
      <c r="B40" s="107">
        <f t="shared" ca="1" si="1"/>
        <v>21.146050422117302</v>
      </c>
      <c r="C40" s="107">
        <f t="shared" ca="1" si="2"/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2640.0750755997897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0.9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23.999999999999996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2014-09-26T15:17:52Z</dcterms:modified>
</cp:coreProperties>
</file>