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<sst xmlns="http://schemas.openxmlformats.org/spreadsheetml/2006/main" count="511" uniqueCount="265">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</sst>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0.52699100588212144</v>
      </c>
      <c r="G13" s="35">
        <f>'Project Release Optimizer (GA)'!E15</f>
        <v>0.26109636574990658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68.020862523270694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283.42026051362791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68.020862523270694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68.020862523270694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68.020862523270694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68.020862523270694</v>
      </c>
      <c r="AN13" s="37"/>
      <c r="AO13" s="39">
        <f>M13+R13+W13+AB13+AG13+AL13</f>
        <v>200.20000000000002</v>
      </c>
      <c r="AP13" s="39">
        <f>N13+S13+X13+AC13+AH13+AM13</f>
        <v>623.52457312998138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70.968953136869487</v>
      </c>
      <c r="AY13" s="39">
        <f t="shared" ref="AY13:AY27" si="1">AV13/G13</f>
        <v>623.52457312998126</v>
      </c>
      <c r="AZ13" s="39">
        <f>MAX(AX13,AY13)</f>
        <v>623.52457312998126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0.49554760427288408</v>
      </c>
      <c r="G14" s="35">
        <f>'Project Release Optimizer (GA)'!E16</f>
        <v>1.4821070367671829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30.269543976525661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53.97720813369758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12.954529952087418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12.954529952087418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12.954529952087418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12.954529952087418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136.06487191857289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66.59299674835647</v>
      </c>
      <c r="AY14" s="39">
        <f t="shared" si="1"/>
        <v>118.74985789413465</v>
      </c>
      <c r="AZ14" s="39">
        <f t="shared" ref="AZ14:AZ27" si="29">MAX(AX14,AY14)</f>
        <v>118.74985789413465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0.49345305655852628</v>
      </c>
      <c r="G15" s="35">
        <f>'Project Release Optimizer (GA)'!E17</f>
        <v>4.9998348177940493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32.424563567582865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7.7818952562198884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7.7818952562198884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7.7818952562198884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7.7818952562198884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7.7818952562198884</v>
      </c>
      <c r="AN15" s="37"/>
      <c r="AO15" s="39">
        <f t="shared" si="24"/>
        <v>94.6</v>
      </c>
      <c r="AP15" s="39">
        <f t="shared" si="25"/>
        <v>71.334039848682309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71.334039848682323</v>
      </c>
      <c r="AY15" s="39">
        <f t="shared" si="1"/>
        <v>11.880392485887672</v>
      </c>
      <c r="AZ15" s="39">
        <f t="shared" si="29"/>
        <v>71.334039848682323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0.51578399841662403</v>
      </c>
      <c r="G16" s="35">
        <f>'Project Release Optimizer (GA)'!E18</f>
        <v>1.4965465687988682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67.857863189716056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16.285887165531857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16.285887165531857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16.285887165531857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16.285887165531857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16.285887165531857</v>
      </c>
      <c r="AN16" s="37"/>
      <c r="AO16" s="39">
        <f t="shared" si="24"/>
        <v>116.6</v>
      </c>
      <c r="AP16" s="39">
        <f t="shared" si="25"/>
        <v>149.28729901737535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149.28729901737535</v>
      </c>
      <c r="AY16" s="39">
        <f t="shared" si="1"/>
        <v>26.460920645979666</v>
      </c>
      <c r="AZ16" s="39">
        <f t="shared" si="29"/>
        <v>149.28729901737535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0.51349540536618254</v>
      </c>
      <c r="G17" s="35">
        <f>'Project Release Optimizer (GA)'!E19</f>
        <v>0.25103347639664059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76.483823096420053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318.68259623508362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76.483823096420053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76.483823096420053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76.483823096420053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76.483823096420053</v>
      </c>
      <c r="AN17" s="37"/>
      <c r="AO17" s="39">
        <f t="shared" si="24"/>
        <v>189.2</v>
      </c>
      <c r="AP17" s="39">
        <f t="shared" si="25"/>
        <v>701.10171171718389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25.706169640577109</v>
      </c>
      <c r="AY17" s="39">
        <f t="shared" si="1"/>
        <v>701.10171171718378</v>
      </c>
      <c r="AZ17" s="39">
        <f t="shared" si="29"/>
        <v>701.10171171718378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0.5259269332325871</v>
      </c>
      <c r="G18" s="35">
        <f>'Project Release Optimizer (GA)'!E20</f>
        <v>1.5207898233048518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98.873050064928705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28.932334584132686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23.72953201558289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23.72953201558289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23.72953201558289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23.72953201558289</v>
      </c>
      <c r="AN18" s="37"/>
      <c r="AO18" s="39">
        <f t="shared" si="24"/>
        <v>211.2</v>
      </c>
      <c r="AP18" s="39">
        <f t="shared" si="25"/>
        <v>222.72351271139297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217.52071014284317</v>
      </c>
      <c r="AY18" s="39">
        <f t="shared" si="1"/>
        <v>63.651136085091913</v>
      </c>
      <c r="AZ18" s="39">
        <f t="shared" si="29"/>
        <v>217.52071014284317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0.52105997842862961</v>
      </c>
      <c r="G19" s="35">
        <f>'Project Release Optimizer (GA)'!E21</f>
        <v>1.5217217782842354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178.48233188137351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54.543479093519821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42.835759651529649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42.835759651529649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42.835759651529649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42.835759651529649</v>
      </c>
      <c r="AN19" s="37"/>
      <c r="AO19" s="39">
        <f t="shared" si="24"/>
        <v>387.20000000000005</v>
      </c>
      <c r="AP19" s="39">
        <f t="shared" si="25"/>
        <v>404.36884958101194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392.66113013902168</v>
      </c>
      <c r="AY19" s="39">
        <f t="shared" si="1"/>
        <v>119.99565400574359</v>
      </c>
      <c r="AZ19" s="39">
        <f t="shared" si="29"/>
        <v>392.66113013902168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0.53907312468348145</v>
      </c>
      <c r="G20" s="35">
        <f>'Project Release Optimizer (GA)'!E22</f>
        <v>3.2503018871394294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9.2751795091542846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3.3843010224754946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2.2260430821970281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2.2260430821970281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2.2260430821970281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2.2260430821970281</v>
      </c>
      <c r="AN20" s="37"/>
      <c r="AO20" s="39">
        <f t="shared" si="24"/>
        <v>35.200000000000003</v>
      </c>
      <c r="AP20" s="39">
        <f t="shared" si="25"/>
        <v>21.563652860417889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20.405394920139422</v>
      </c>
      <c r="AY20" s="39">
        <f t="shared" si="1"/>
        <v>7.4454622494460887</v>
      </c>
      <c r="AZ20" s="39">
        <f t="shared" si="29"/>
        <v>20.405394920139422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0.4969129245489331</v>
      </c>
      <c r="G21" s="35">
        <f>'Project Release Optimizer (GA)'!E23</f>
        <v>1.5659817642737681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98.608825770589846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54.917625455161627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23.666118184941563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23.666118184941563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23.666118184941563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23.666118184941563</v>
      </c>
      <c r="AN21" s="37"/>
      <c r="AO21" s="39">
        <f t="shared" si="24"/>
        <v>297</v>
      </c>
      <c r="AP21" s="39">
        <f t="shared" si="25"/>
        <v>248.1909239655177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216.93941669529767</v>
      </c>
      <c r="AY21" s="39">
        <f t="shared" si="1"/>
        <v>120.81877600135557</v>
      </c>
      <c r="AZ21" s="39">
        <f t="shared" si="29"/>
        <v>216.93941669529767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0.52098202279745554</v>
      </c>
      <c r="G22" s="35">
        <f>'Project Release Optimizer (GA)'!E24</f>
        <v>1.6070904655842646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69.100272993480772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54.135098093790745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16.584065518435384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16.584065518435384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16.584065518435384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16.584065518435384</v>
      </c>
      <c r="AN22" s="37"/>
      <c r="AO22" s="39">
        <f t="shared" si="24"/>
        <v>270.59999999999991</v>
      </c>
      <c r="AP22" s="39">
        <f t="shared" si="25"/>
        <v>189.57163316101304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152.02060058565769</v>
      </c>
      <c r="AY22" s="39">
        <f t="shared" si="1"/>
        <v>119.09721580633962</v>
      </c>
      <c r="AZ22" s="39">
        <f t="shared" si="29"/>
        <v>152.02060058565769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0.5363054158562548</v>
      </c>
      <c r="G23" s="35">
        <f>'Project Release Optimizer (GA)'!E25</f>
        <v>0.28567589997238801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117.47037814155844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280.0376230817244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67.209029539613852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67.209029539613852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67.209029539613852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67.209029539613852</v>
      </c>
      <c r="AN23" s="37"/>
      <c r="AO23" s="39">
        <f t="shared" si="24"/>
        <v>314.59999999999997</v>
      </c>
      <c r="AP23" s="39">
        <f t="shared" si="25"/>
        <v>666.34411938173832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258.4348319114286</v>
      </c>
      <c r="AY23" s="39">
        <f t="shared" si="1"/>
        <v>616.08277077979358</v>
      </c>
      <c r="AZ23" s="39">
        <f t="shared" si="29"/>
        <v>616.08277077979358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0.51333905779938349</v>
      </c>
      <c r="G24" s="35">
        <f>'Project Release Optimizer (GA)'!E26</f>
        <v>1.5118932309998836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126.62196459129058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60.189435427141618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30.389271501909736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30.389271501909736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30.389271501909736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30.389271501909736</v>
      </c>
      <c r="AN24" s="37"/>
      <c r="AO24" s="39">
        <f t="shared" si="24"/>
        <v>343.2</v>
      </c>
      <c r="AP24" s="39">
        <f t="shared" si="25"/>
        <v>308.36848602607114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278.56832210083923</v>
      </c>
      <c r="AY24" s="39">
        <f t="shared" si="1"/>
        <v>132.41675793971157</v>
      </c>
      <c r="AZ24" s="39">
        <f t="shared" si="29"/>
        <v>278.56832210083923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0.55087501088012658</v>
      </c>
      <c r="G25" s="35">
        <f>'Project Release Optimizer (GA)'!E27</f>
        <v>1.9827344696384723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174.26820622453343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41.824369493888021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41.824369493888021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41.824369493888021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41.824369493888021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41.824369493888021</v>
      </c>
      <c r="AN25" s="37"/>
      <c r="AO25" s="39">
        <f t="shared" si="24"/>
        <v>299.19999999999993</v>
      </c>
      <c r="AP25" s="39">
        <f t="shared" si="25"/>
        <v>383.39005369397353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383.39005369397347</v>
      </c>
      <c r="AY25" s="39">
        <f t="shared" si="1"/>
        <v>44.383149305940961</v>
      </c>
      <c r="AZ25" s="39">
        <f t="shared" si="29"/>
        <v>383.39005369397347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0.26328476432730508</v>
      </c>
      <c r="G26" s="35">
        <f>'Project Release Optimizer (GA)'!E28</f>
        <v>1.9830426439041471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148.12858655017638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35.550860772042327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35.550860772042327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35.550860772042327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35.550860772042327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35.550860772042327</v>
      </c>
      <c r="AN26" s="37"/>
      <c r="AO26" s="39">
        <f t="shared" si="24"/>
        <v>202.39999999999998</v>
      </c>
      <c r="AP26" s="39">
        <f t="shared" si="25"/>
        <v>325.88289041038797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325.88289041038803</v>
      </c>
      <c r="AY26" s="39">
        <f t="shared" si="1"/>
        <v>58.798533838103388</v>
      </c>
      <c r="AZ26" s="39">
        <f t="shared" si="29"/>
        <v>325.88289041038803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0.98696398470881075</v>
      </c>
      <c r="G27" s="35">
        <f>'Project Release Optimizer (GA)'!E29</f>
        <v>0.25000090147128118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95.039657297913479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395.99857207463953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95.039657297913479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95.039657297913479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95.039657297913479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95.039657297913479</v>
      </c>
      <c r="AN27" s="37"/>
      <c r="AO27" s="39">
        <f t="shared" si="24"/>
        <v>376.19999999999993</v>
      </c>
      <c r="AP27" s="39">
        <f t="shared" si="25"/>
        <v>871.19685856420676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160.49217849295039</v>
      </c>
      <c r="AY27" s="39">
        <f t="shared" si="1"/>
        <v>871.19685856420688</v>
      </c>
      <c r="AZ27" s="39">
        <f t="shared" si="29"/>
        <v>871.19685856420688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0.53333295251728707</v>
      </c>
      <c r="G30" s="35">
        <f>'Project Release Optimizer (GA)'!E32</f>
        <v>1.5979900753386247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92.728340625234324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112.64410309351182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37.372113670105591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37.372113670105591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37.372113670105591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37.372113670105591</v>
      </c>
      <c r="AN30" s="47"/>
      <c r="AO30" s="35">
        <f t="shared" ref="AO30:AQ30" si="36">AVERAGE(AO13:AO27)</f>
        <v>236.42666666666665</v>
      </c>
      <c r="AP30" s="35">
        <f t="shared" si="36"/>
        <v>354.86089839916855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186.0136658322933</v>
      </c>
      <c r="AY30" s="35">
        <f t="shared" si="39"/>
        <v>242.37358469659338</v>
      </c>
      <c r="AZ30" s="167">
        <f t="shared" ref="AZ30" si="40">AVERAGE(AZ13:AZ27)</f>
        <v>342.57770864263455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7.9999942877593062</v>
      </c>
      <c r="G31" s="35">
        <f>'Project Release Optimizer (GA)'!E33</f>
        <v>23.96985113007937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1390.9251093785149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1689.6615464026772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560.58170505158387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560.58170505158387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560.58170505158387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560.58170505158387</v>
      </c>
      <c r="AN31" s="47"/>
      <c r="AO31" s="35">
        <f t="shared" ref="AO31:AQ31" si="47">SUM(AO13:AO27)</f>
        <v>3546.3999999999996</v>
      </c>
      <c r="AP31" s="35">
        <f t="shared" si="47"/>
        <v>5322.9134759875278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2790.2049874843997</v>
      </c>
      <c r="AY31" s="35">
        <f t="shared" si="50"/>
        <v>3635.6037704489008</v>
      </c>
      <c r="AZ31" s="35">
        <f t="shared" ref="AZ31" si="51">SUM(AZ13:AZ27)</f>
        <v>5138.6656296395186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1319.1968585642171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409.19423173250544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342.57770864263455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38.044044665012407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2708.6805167033162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4475.1156516650517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0.52699100588212144</v>
      </c>
      <c r="E15" s="74">
        <v>0.26109636574990658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41709.02086252327</v>
      </c>
      <c r="N15" s="12"/>
      <c r="O15" s="56">
        <v>0</v>
      </c>
      <c r="P15" s="58">
        <f>M15+O15+1</f>
        <v>41710.02086252327</v>
      </c>
      <c r="Q15" s="58">
        <f>P15+VLOOKUP($B15,'Project Facts (User Inputs)'!$B$13:$BL$28,18,0)</f>
        <v>41993.441123036901</v>
      </c>
      <c r="R15" s="12"/>
      <c r="S15" s="56">
        <v>0</v>
      </c>
      <c r="T15" s="58">
        <f>Q15+S15+1</f>
        <v>41994.441123036901</v>
      </c>
      <c r="U15" s="58">
        <f>T15+VLOOKUP($B15,'Project Facts (User Inputs)'!$B$13:$BL$28,23,0)</f>
        <v>42062.46198556017</v>
      </c>
      <c r="V15" s="12"/>
      <c r="W15" s="32">
        <v>0</v>
      </c>
      <c r="X15" s="58">
        <f>U15+W15+1</f>
        <v>42063.46198556017</v>
      </c>
      <c r="Y15" s="58">
        <f>X15+VLOOKUP($B15,'Project Facts (User Inputs)'!$B$13:$BL$28,28,0)</f>
        <v>42131.48284808344</v>
      </c>
      <c r="Z15" s="12"/>
      <c r="AA15" s="32">
        <v>0</v>
      </c>
      <c r="AB15" s="58">
        <f>Y15+AA15+1</f>
        <v>42132.48284808344</v>
      </c>
      <c r="AC15" s="58">
        <f>AB15+VLOOKUP($B15,'Project Facts (User Inputs)'!$B$13:$BL$28,33,0)</f>
        <v>42200.50371060671</v>
      </c>
      <c r="AD15" s="12"/>
      <c r="AE15" s="32">
        <v>0</v>
      </c>
      <c r="AF15" s="58">
        <f>AC15+AE15+1</f>
        <v>42201.50371060671</v>
      </c>
      <c r="AG15" s="58">
        <f>AF15+VLOOKUP($B15,'Project Facts (User Inputs)'!$B$13:$BL$28,38,0)</f>
        <v>42269.52457312998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628.52457312998013</v>
      </c>
      <c r="AW15" s="83">
        <f>MAX(AG15:AG29)-MIN(L15:L29)</f>
        <v>1319.1968585642171</v>
      </c>
      <c r="BM15" s="113" t="s">
        <v>126</v>
      </c>
    </row>
    <row r="16" spans="2:65">
      <c r="B16" s="16" t="str">
        <f>'Project Facts (User Inputs)'!B14</f>
        <v>Project-A02</v>
      </c>
      <c r="D16" s="74">
        <v>0.49554760427288408</v>
      </c>
      <c r="E16" s="74">
        <v>1.4821070367671829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41671.269543976523</v>
      </c>
      <c r="N16" s="12"/>
      <c r="O16" s="56">
        <v>0</v>
      </c>
      <c r="P16" s="58">
        <f t="shared" ref="P16:P29" si="1">M16+O16+1</f>
        <v>41672.269543976523</v>
      </c>
      <c r="Q16" s="58">
        <f>P16+VLOOKUP($B16,'Project Facts (User Inputs)'!$B$13:$BL$28,18,0)</f>
        <v>41726.246752110223</v>
      </c>
      <c r="R16" s="12"/>
      <c r="S16" s="56">
        <v>0</v>
      </c>
      <c r="T16" s="58">
        <f t="shared" ref="T16:T29" si="2">Q16+S16+1</f>
        <v>41727.246752110223</v>
      </c>
      <c r="U16" s="58">
        <f>T16+VLOOKUP($B16,'Project Facts (User Inputs)'!$B$13:$BL$28,23,0)</f>
        <v>41740.201282062313</v>
      </c>
      <c r="V16" s="12"/>
      <c r="W16" s="32">
        <v>0</v>
      </c>
      <c r="X16" s="58">
        <f t="shared" ref="X16:X29" si="3">U16+W16+1</f>
        <v>41741.201282062313</v>
      </c>
      <c r="Y16" s="58">
        <f>X16+VLOOKUP($B16,'Project Facts (User Inputs)'!$B$13:$BL$28,28,0)</f>
        <v>41754.155812014404</v>
      </c>
      <c r="Z16" s="12"/>
      <c r="AA16" s="32">
        <v>0</v>
      </c>
      <c r="AB16" s="58">
        <f t="shared" ref="AB16:AB29" si="4">Y16+AA16+1</f>
        <v>41755.155812014404</v>
      </c>
      <c r="AC16" s="58">
        <f>AB16+VLOOKUP($B16,'Project Facts (User Inputs)'!$B$13:$BL$28,33,0)</f>
        <v>41768.110341966494</v>
      </c>
      <c r="AD16" s="12"/>
      <c r="AE16" s="32">
        <v>0</v>
      </c>
      <c r="AF16" s="58">
        <f t="shared" ref="AF16:AF29" si="5">AC16+AE16+1</f>
        <v>41769.110341966494</v>
      </c>
      <c r="AG16" s="58">
        <f>AF16+VLOOKUP($B16,'Project Facts (User Inputs)'!$B$13:$BL$28,38,0)</f>
        <v>41782.064871918585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141.06487191858469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0.49345305655852628</v>
      </c>
      <c r="E17" s="74">
        <v>4.9998348177940493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41673.424563567583</v>
      </c>
      <c r="N17" s="12"/>
      <c r="O17" s="56">
        <v>0</v>
      </c>
      <c r="P17" s="58">
        <f t="shared" si="1"/>
        <v>41674.424563567583</v>
      </c>
      <c r="Q17" s="58">
        <f>P17+VLOOKUP($B17,'Project Facts (User Inputs)'!$B$13:$BL$28,18,0)</f>
        <v>41682.206458823806</v>
      </c>
      <c r="R17" s="12"/>
      <c r="S17" s="56">
        <v>0</v>
      </c>
      <c r="T17" s="58">
        <f t="shared" si="2"/>
        <v>41683.206458823806</v>
      </c>
      <c r="U17" s="58">
        <f>T17+VLOOKUP($B17,'Project Facts (User Inputs)'!$B$13:$BL$28,23,0)</f>
        <v>41690.988354080029</v>
      </c>
      <c r="V17" s="12"/>
      <c r="W17" s="32">
        <v>0</v>
      </c>
      <c r="X17" s="58">
        <f t="shared" si="3"/>
        <v>41691.988354080029</v>
      </c>
      <c r="Y17" s="58">
        <f>X17+VLOOKUP($B17,'Project Facts (User Inputs)'!$B$13:$BL$28,28,0)</f>
        <v>41699.770249336252</v>
      </c>
      <c r="Z17" s="12"/>
      <c r="AA17" s="32">
        <v>0</v>
      </c>
      <c r="AB17" s="58">
        <f t="shared" si="4"/>
        <v>41700.770249336252</v>
      </c>
      <c r="AC17" s="58">
        <f>AB17+VLOOKUP($B17,'Project Facts (User Inputs)'!$B$13:$BL$28,33,0)</f>
        <v>41708.552144592475</v>
      </c>
      <c r="AD17" s="12"/>
      <c r="AE17" s="32">
        <v>0</v>
      </c>
      <c r="AF17" s="58">
        <f t="shared" si="5"/>
        <v>41709.552144592475</v>
      </c>
      <c r="AG17" s="58">
        <f>AF17+VLOOKUP($B17,'Project Facts (User Inputs)'!$B$13:$BL$28,38,0)</f>
        <v>41717.334039848698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76.334039848698012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0.51578399841662403</v>
      </c>
      <c r="E18" s="74">
        <v>1.4965465687988682</v>
      </c>
      <c r="F18" s="5"/>
      <c r="G18" s="110"/>
      <c r="I18" s="57">
        <v>41640</v>
      </c>
      <c r="J18" s="12"/>
      <c r="K18" s="32">
        <v>36</v>
      </c>
      <c r="L18" s="58">
        <f t="shared" si="0"/>
        <v>41677</v>
      </c>
      <c r="M18" s="58">
        <f>L18+VLOOKUP($B18,'Project Facts (User Inputs)'!$B$13:$BL$28,13,0)</f>
        <v>41744.857863189718</v>
      </c>
      <c r="N18" s="12"/>
      <c r="O18" s="56">
        <v>0</v>
      </c>
      <c r="P18" s="58">
        <f t="shared" si="1"/>
        <v>41745.857863189718</v>
      </c>
      <c r="Q18" s="58">
        <f>P18+VLOOKUP($B18,'Project Facts (User Inputs)'!$B$13:$BL$28,18,0)</f>
        <v>41762.143750355252</v>
      </c>
      <c r="R18" s="12"/>
      <c r="S18" s="56">
        <v>0</v>
      </c>
      <c r="T18" s="58">
        <f t="shared" si="2"/>
        <v>41763.143750355252</v>
      </c>
      <c r="U18" s="58">
        <f>T18+VLOOKUP($B18,'Project Facts (User Inputs)'!$B$13:$BL$28,23,0)</f>
        <v>41779.429637520785</v>
      </c>
      <c r="V18" s="12"/>
      <c r="W18" s="32">
        <v>0</v>
      </c>
      <c r="X18" s="58">
        <f t="shared" si="3"/>
        <v>41780.429637520785</v>
      </c>
      <c r="Y18" s="58">
        <f>X18+VLOOKUP($B18,'Project Facts (User Inputs)'!$B$13:$BL$28,28,0)</f>
        <v>41796.715524686319</v>
      </c>
      <c r="Z18" s="12"/>
      <c r="AA18" s="32">
        <v>0</v>
      </c>
      <c r="AB18" s="58">
        <f t="shared" si="4"/>
        <v>41797.715524686319</v>
      </c>
      <c r="AC18" s="58">
        <f>AB18+VLOOKUP($B18,'Project Facts (User Inputs)'!$B$13:$BL$28,33,0)</f>
        <v>41814.001411851852</v>
      </c>
      <c r="AD18" s="12"/>
      <c r="AE18" s="32">
        <v>0</v>
      </c>
      <c r="AF18" s="58">
        <f t="shared" si="5"/>
        <v>41815.001411851852</v>
      </c>
      <c r="AG18" s="58">
        <f>AF18+VLOOKUP($B18,'Project Facts (User Inputs)'!$B$13:$BL$28,38,0)</f>
        <v>41831.287299017386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36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36</v>
      </c>
      <c r="AT18" s="60">
        <f t="shared" si="13"/>
        <v>17.754342431761785</v>
      </c>
      <c r="AV18" s="60">
        <f t="shared" si="14"/>
        <v>154.28729901738552</v>
      </c>
      <c r="AW18" s="37"/>
      <c r="BM18" s="113"/>
    </row>
    <row r="19" spans="2:65">
      <c r="B19" s="16" t="str">
        <f>'Project Facts (User Inputs)'!B17</f>
        <v>Project-A05</v>
      </c>
      <c r="D19" s="74">
        <v>0.51349540536618254</v>
      </c>
      <c r="E19" s="74">
        <v>0.25103347639664059</v>
      </c>
      <c r="F19" s="5"/>
      <c r="G19" s="110"/>
      <c r="I19" s="57">
        <v>41640</v>
      </c>
      <c r="J19" s="12"/>
      <c r="K19" s="32">
        <v>46</v>
      </c>
      <c r="L19" s="58">
        <f t="shared" si="0"/>
        <v>41687</v>
      </c>
      <c r="M19" s="58">
        <f>L19+VLOOKUP($B19,'Project Facts (User Inputs)'!$B$13:$BL$28,13,0)</f>
        <v>41763.483823096423</v>
      </c>
      <c r="N19" s="12"/>
      <c r="O19" s="56">
        <v>0</v>
      </c>
      <c r="P19" s="58">
        <f t="shared" si="1"/>
        <v>41764.483823096423</v>
      </c>
      <c r="Q19" s="58">
        <f>P19+VLOOKUP($B19,'Project Facts (User Inputs)'!$B$13:$BL$28,18,0)</f>
        <v>42083.166419331508</v>
      </c>
      <c r="R19" s="12"/>
      <c r="S19" s="56">
        <v>0</v>
      </c>
      <c r="T19" s="58">
        <f t="shared" si="2"/>
        <v>42084.166419331508</v>
      </c>
      <c r="U19" s="58">
        <f>T19+VLOOKUP($B19,'Project Facts (User Inputs)'!$B$13:$BL$28,23,0)</f>
        <v>42160.650242427932</v>
      </c>
      <c r="V19" s="12"/>
      <c r="W19" s="32">
        <v>0</v>
      </c>
      <c r="X19" s="58">
        <f t="shared" si="3"/>
        <v>42161.650242427932</v>
      </c>
      <c r="Y19" s="58">
        <f>X19+VLOOKUP($B19,'Project Facts (User Inputs)'!$B$13:$BL$28,28,0)</f>
        <v>42238.134065524355</v>
      </c>
      <c r="Z19" s="12"/>
      <c r="AA19" s="32">
        <v>0</v>
      </c>
      <c r="AB19" s="58">
        <f t="shared" si="4"/>
        <v>42239.134065524355</v>
      </c>
      <c r="AC19" s="58">
        <f>AB19+VLOOKUP($B19,'Project Facts (User Inputs)'!$B$13:$BL$28,33,0)</f>
        <v>42315.617888620778</v>
      </c>
      <c r="AD19" s="12"/>
      <c r="AE19" s="32">
        <v>0</v>
      </c>
      <c r="AF19" s="58">
        <f t="shared" si="5"/>
        <v>42316.617888620778</v>
      </c>
      <c r="AG19" s="58">
        <f>AF19+VLOOKUP($B19,'Project Facts (User Inputs)'!$B$13:$BL$28,38,0)</f>
        <v>42393.101711717201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46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46</v>
      </c>
      <c r="AT19" s="60">
        <f t="shared" si="13"/>
        <v>36.811414392059547</v>
      </c>
      <c r="AV19" s="60">
        <f t="shared" si="14"/>
        <v>706.1017117172014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0.5259269332325871</v>
      </c>
      <c r="E20" s="74">
        <v>1.5207898233048518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41795.873050064925</v>
      </c>
      <c r="N20" s="12"/>
      <c r="O20" s="56">
        <v>0</v>
      </c>
      <c r="P20" s="58">
        <f t="shared" si="1"/>
        <v>41796.873050064925</v>
      </c>
      <c r="Q20" s="58">
        <f>P20+VLOOKUP($B20,'Project Facts (User Inputs)'!$B$13:$BL$28,18,0)</f>
        <v>41825.805384649058</v>
      </c>
      <c r="R20" s="12"/>
      <c r="S20" s="56">
        <v>0</v>
      </c>
      <c r="T20" s="58">
        <f t="shared" si="2"/>
        <v>41826.805384649058</v>
      </c>
      <c r="U20" s="58">
        <f>T20+VLOOKUP($B20,'Project Facts (User Inputs)'!$B$13:$BL$28,23,0)</f>
        <v>41850.534916664641</v>
      </c>
      <c r="V20" s="12"/>
      <c r="W20" s="32">
        <v>0</v>
      </c>
      <c r="X20" s="58">
        <f t="shared" si="3"/>
        <v>41851.534916664641</v>
      </c>
      <c r="Y20" s="58">
        <f>X20+VLOOKUP($B20,'Project Facts (User Inputs)'!$B$13:$BL$28,28,0)</f>
        <v>41875.264448680224</v>
      </c>
      <c r="Z20" s="12"/>
      <c r="AA20" s="32">
        <v>0</v>
      </c>
      <c r="AB20" s="58">
        <f t="shared" si="4"/>
        <v>41876.264448680224</v>
      </c>
      <c r="AC20" s="58">
        <f>AB20+VLOOKUP($B20,'Project Facts (User Inputs)'!$B$13:$BL$28,33,0)</f>
        <v>41899.993980695806</v>
      </c>
      <c r="AD20" s="12"/>
      <c r="AE20" s="32">
        <v>0</v>
      </c>
      <c r="AF20" s="58">
        <f t="shared" si="5"/>
        <v>41900.993980695806</v>
      </c>
      <c r="AG20" s="58">
        <f>AF20+VLOOKUP($B20,'Project Facts (User Inputs)'!$B$13:$BL$28,38,0)</f>
        <v>41924.723512711389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56</v>
      </c>
      <c r="AT20" s="60">
        <f t="shared" si="13"/>
        <v>50.024813895781634</v>
      </c>
      <c r="AV20" s="60">
        <f t="shared" si="14"/>
        <v>227.72351271138905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0.52105997842862961</v>
      </c>
      <c r="E21" s="74">
        <v>1.5217217782842354</v>
      </c>
      <c r="F21" s="5"/>
      <c r="G21" s="110"/>
      <c r="I21" s="57">
        <v>41640</v>
      </c>
      <c r="J21" s="12"/>
      <c r="K21" s="32">
        <v>68</v>
      </c>
      <c r="L21" s="58">
        <f t="shared" si="0"/>
        <v>41709</v>
      </c>
      <c r="M21" s="58">
        <f>L21+VLOOKUP($B21,'Project Facts (User Inputs)'!$B$13:$BL$28,13,0)</f>
        <v>41887.482331881372</v>
      </c>
      <c r="N21" s="12"/>
      <c r="O21" s="56">
        <v>0</v>
      </c>
      <c r="P21" s="58">
        <f t="shared" si="1"/>
        <v>41888.482331881372</v>
      </c>
      <c r="Q21" s="58">
        <f>P21+VLOOKUP($B21,'Project Facts (User Inputs)'!$B$13:$BL$28,18,0)</f>
        <v>41943.02581097489</v>
      </c>
      <c r="R21" s="12"/>
      <c r="S21" s="56">
        <v>0</v>
      </c>
      <c r="T21" s="58">
        <f t="shared" si="2"/>
        <v>41944.02581097489</v>
      </c>
      <c r="U21" s="58">
        <f>T21+VLOOKUP($B21,'Project Facts (User Inputs)'!$B$13:$BL$28,23,0)</f>
        <v>41986.861570626417</v>
      </c>
      <c r="V21" s="12"/>
      <c r="W21" s="32">
        <v>1</v>
      </c>
      <c r="X21" s="58">
        <f t="shared" si="3"/>
        <v>41988.861570626417</v>
      </c>
      <c r="Y21" s="58">
        <f>X21+VLOOKUP($B21,'Project Facts (User Inputs)'!$B$13:$BL$28,28,0)</f>
        <v>42031.697330277944</v>
      </c>
      <c r="Z21" s="12"/>
      <c r="AA21" s="32">
        <v>1</v>
      </c>
      <c r="AB21" s="58">
        <f t="shared" si="4"/>
        <v>42033.697330277944</v>
      </c>
      <c r="AC21" s="58">
        <f>AB21+VLOOKUP($B21,'Project Facts (User Inputs)'!$B$13:$BL$28,33,0)</f>
        <v>42076.533089929471</v>
      </c>
      <c r="AD21" s="12"/>
      <c r="AE21" s="32">
        <v>0</v>
      </c>
      <c r="AF21" s="58">
        <f t="shared" si="5"/>
        <v>42077.533089929471</v>
      </c>
      <c r="AG21" s="58">
        <f>AF21+VLOOKUP($B21,'Project Facts (User Inputs)'!$B$13:$BL$28,38,0)</f>
        <v>42120.368849580998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68</v>
      </c>
      <c r="AN21" s="78">
        <f t="shared" si="7"/>
        <v>0</v>
      </c>
      <c r="AO21" s="78">
        <f t="shared" si="8"/>
        <v>0</v>
      </c>
      <c r="AP21" s="78">
        <f t="shared" si="9"/>
        <v>1</v>
      </c>
      <c r="AQ21" s="78">
        <f t="shared" si="10"/>
        <v>1</v>
      </c>
      <c r="AR21" s="78">
        <f t="shared" si="11"/>
        <v>0</v>
      </c>
      <c r="AS21" s="78">
        <f t="shared" si="12"/>
        <v>70</v>
      </c>
      <c r="AT21" s="60">
        <f t="shared" si="13"/>
        <v>111.36476426799008</v>
      </c>
      <c r="AV21" s="60">
        <f t="shared" si="14"/>
        <v>411.36884958099836</v>
      </c>
      <c r="AW21" s="37"/>
      <c r="BM21" s="113"/>
    </row>
    <row r="22" spans="2:65">
      <c r="B22" s="16" t="str">
        <f>'Project Facts (User Inputs)'!B20</f>
        <v>Project-A08</v>
      </c>
      <c r="D22" s="74">
        <v>0.53907312468348145</v>
      </c>
      <c r="E22" s="74">
        <v>3.2503018871394294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41650.275179509154</v>
      </c>
      <c r="N22" s="12"/>
      <c r="O22" s="56">
        <v>0</v>
      </c>
      <c r="P22" s="58">
        <f t="shared" si="1"/>
        <v>41651.275179509154</v>
      </c>
      <c r="Q22" s="58">
        <f>P22+VLOOKUP($B22,'Project Facts (User Inputs)'!$B$13:$BL$28,18,0)</f>
        <v>41654.659480531627</v>
      </c>
      <c r="R22" s="12"/>
      <c r="S22" s="56">
        <v>0</v>
      </c>
      <c r="T22" s="58">
        <f t="shared" si="2"/>
        <v>41655.659480531627</v>
      </c>
      <c r="U22" s="58">
        <f>T22+VLOOKUP($B22,'Project Facts (User Inputs)'!$B$13:$BL$28,23,0)</f>
        <v>41657.885523613826</v>
      </c>
      <c r="V22" s="12"/>
      <c r="W22" s="32">
        <v>0</v>
      </c>
      <c r="X22" s="58">
        <f t="shared" si="3"/>
        <v>41658.885523613826</v>
      </c>
      <c r="Y22" s="58">
        <f>X22+VLOOKUP($B22,'Project Facts (User Inputs)'!$B$13:$BL$28,28,0)</f>
        <v>41661.111566696025</v>
      </c>
      <c r="Z22" s="12"/>
      <c r="AA22" s="32">
        <v>0</v>
      </c>
      <c r="AB22" s="58">
        <f t="shared" si="4"/>
        <v>41662.111566696025</v>
      </c>
      <c r="AC22" s="58">
        <f>AB22+VLOOKUP($B22,'Project Facts (User Inputs)'!$B$13:$BL$28,33,0)</f>
        <v>41664.337609778224</v>
      </c>
      <c r="AD22" s="12"/>
      <c r="AE22" s="32">
        <v>0</v>
      </c>
      <c r="AF22" s="58">
        <f t="shared" si="5"/>
        <v>41665.337609778224</v>
      </c>
      <c r="AG22" s="58">
        <f>AF22+VLOOKUP($B22,'Project Facts (User Inputs)'!$B$13:$BL$28,38,0)</f>
        <v>41667.563652860423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26.563652860422735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0.4969129245489331</v>
      </c>
      <c r="E23" s="74">
        <v>1.5659817642737681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41751.608825770592</v>
      </c>
      <c r="N23" s="12"/>
      <c r="O23" s="56">
        <v>0</v>
      </c>
      <c r="P23" s="58">
        <f t="shared" si="1"/>
        <v>41752.608825770592</v>
      </c>
      <c r="Q23" s="58">
        <f>P23+VLOOKUP($B23,'Project Facts (User Inputs)'!$B$13:$BL$28,18,0)</f>
        <v>41807.526451225756</v>
      </c>
      <c r="R23" s="12"/>
      <c r="S23" s="56">
        <v>0</v>
      </c>
      <c r="T23" s="58">
        <f t="shared" si="2"/>
        <v>41808.526451225756</v>
      </c>
      <c r="U23" s="58">
        <f>T23+VLOOKUP($B23,'Project Facts (User Inputs)'!$B$13:$BL$28,23,0)</f>
        <v>41832.192569410698</v>
      </c>
      <c r="V23" s="12"/>
      <c r="W23" s="32">
        <v>0</v>
      </c>
      <c r="X23" s="58">
        <f t="shared" si="3"/>
        <v>41833.192569410698</v>
      </c>
      <c r="Y23" s="58">
        <f>X23+VLOOKUP($B23,'Project Facts (User Inputs)'!$B$13:$BL$28,28,0)</f>
        <v>41856.858687595639</v>
      </c>
      <c r="Z23" s="12"/>
      <c r="AA23" s="32">
        <v>0</v>
      </c>
      <c r="AB23" s="58">
        <f t="shared" si="4"/>
        <v>41857.858687595639</v>
      </c>
      <c r="AC23" s="58">
        <f>AB23+VLOOKUP($B23,'Project Facts (User Inputs)'!$B$13:$BL$28,33,0)</f>
        <v>41881.52480578058</v>
      </c>
      <c r="AD23" s="12"/>
      <c r="AE23" s="32">
        <v>0</v>
      </c>
      <c r="AF23" s="58">
        <f t="shared" si="5"/>
        <v>41882.52480578058</v>
      </c>
      <c r="AG23" s="58">
        <f>AF23+VLOOKUP($B23,'Project Facts (User Inputs)'!$B$13:$BL$28,38,0)</f>
        <v>41906.190923965522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253.19092396552151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0.52098202279745554</v>
      </c>
      <c r="E24" s="74">
        <v>1.6070904655842646</v>
      </c>
      <c r="F24" s="5"/>
      <c r="G24" s="110"/>
      <c r="I24" s="57">
        <v>41640</v>
      </c>
      <c r="J24" s="12"/>
      <c r="K24" s="32">
        <v>25</v>
      </c>
      <c r="L24" s="58">
        <f t="shared" si="0"/>
        <v>41666</v>
      </c>
      <c r="M24" s="58">
        <f>L24+VLOOKUP($B24,'Project Facts (User Inputs)'!$B$13:$BL$28,13,0)</f>
        <v>41735.100272993484</v>
      </c>
      <c r="N24" s="12"/>
      <c r="O24" s="56">
        <v>0</v>
      </c>
      <c r="P24" s="58">
        <f t="shared" si="1"/>
        <v>41736.100272993484</v>
      </c>
      <c r="Q24" s="58">
        <f>P24+VLOOKUP($B24,'Project Facts (User Inputs)'!$B$13:$BL$28,18,0)</f>
        <v>41790.235371087278</v>
      </c>
      <c r="R24" s="12"/>
      <c r="S24" s="56">
        <v>0</v>
      </c>
      <c r="T24" s="58">
        <f t="shared" si="2"/>
        <v>41791.235371087278</v>
      </c>
      <c r="U24" s="58">
        <f>T24+VLOOKUP($B24,'Project Facts (User Inputs)'!$B$13:$BL$28,23,0)</f>
        <v>41807.819436605714</v>
      </c>
      <c r="V24" s="12"/>
      <c r="W24" s="32">
        <v>0</v>
      </c>
      <c r="X24" s="58">
        <f t="shared" si="3"/>
        <v>41808.819436605714</v>
      </c>
      <c r="Y24" s="58">
        <f>X24+VLOOKUP($B24,'Project Facts (User Inputs)'!$B$13:$BL$28,28,0)</f>
        <v>41825.403502124151</v>
      </c>
      <c r="Z24" s="12"/>
      <c r="AA24" s="32">
        <v>0</v>
      </c>
      <c r="AB24" s="58">
        <f t="shared" si="4"/>
        <v>41826.403502124151</v>
      </c>
      <c r="AC24" s="58">
        <f>AB24+VLOOKUP($B24,'Project Facts (User Inputs)'!$B$13:$BL$28,33,0)</f>
        <v>41842.987567642587</v>
      </c>
      <c r="AD24" s="12"/>
      <c r="AE24" s="32">
        <v>0</v>
      </c>
      <c r="AF24" s="58">
        <f t="shared" si="5"/>
        <v>41843.987567642587</v>
      </c>
      <c r="AG24" s="58">
        <f>AF24+VLOOKUP($B24,'Project Facts (User Inputs)'!$B$13:$BL$28,38,0)</f>
        <v>41860.571633161024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25</v>
      </c>
      <c r="AT24" s="60">
        <f t="shared" si="13"/>
        <v>28.613523573200979</v>
      </c>
      <c r="AV24" s="60">
        <f t="shared" si="14"/>
        <v>194.57163316102378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0.5363054158562548</v>
      </c>
      <c r="E25" s="74">
        <v>0.28567589997238801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41792.470378141559</v>
      </c>
      <c r="N25" s="12"/>
      <c r="O25" s="56">
        <v>0</v>
      </c>
      <c r="P25" s="58">
        <f t="shared" si="1"/>
        <v>41793.470378141559</v>
      </c>
      <c r="Q25" s="58">
        <f>P25+VLOOKUP($B25,'Project Facts (User Inputs)'!$B$13:$BL$28,18,0)</f>
        <v>42073.508001223287</v>
      </c>
      <c r="R25" s="12"/>
      <c r="S25" s="56">
        <v>0</v>
      </c>
      <c r="T25" s="58">
        <f t="shared" si="2"/>
        <v>42074.508001223287</v>
      </c>
      <c r="U25" s="58">
        <f>T25+VLOOKUP($B25,'Project Facts (User Inputs)'!$B$13:$BL$28,23,0)</f>
        <v>42141.717030762899</v>
      </c>
      <c r="V25" s="12"/>
      <c r="W25" s="32">
        <v>0</v>
      </c>
      <c r="X25" s="58">
        <f t="shared" si="3"/>
        <v>42142.717030762899</v>
      </c>
      <c r="Y25" s="58">
        <f>X25+VLOOKUP($B25,'Project Facts (User Inputs)'!$B$13:$BL$28,28,0)</f>
        <v>42209.92606030251</v>
      </c>
      <c r="Z25" s="12"/>
      <c r="AA25" s="32">
        <v>0</v>
      </c>
      <c r="AB25" s="58">
        <f t="shared" si="4"/>
        <v>42210.92606030251</v>
      </c>
      <c r="AC25" s="58">
        <f>AB25+VLOOKUP($B25,'Project Facts (User Inputs)'!$B$13:$BL$28,33,0)</f>
        <v>42278.135089842122</v>
      </c>
      <c r="AD25" s="12"/>
      <c r="AE25" s="32">
        <v>0</v>
      </c>
      <c r="AF25" s="58">
        <f t="shared" si="5"/>
        <v>42279.135089842122</v>
      </c>
      <c r="AG25" s="58">
        <f>AF25+VLOOKUP($B25,'Project Facts (User Inputs)'!$B$13:$BL$28,38,0)</f>
        <v>42346.344119381734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671.34411938173434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0.51333905779938349</v>
      </c>
      <c r="E26" s="74">
        <v>1.5118932309998836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41814.621964591293</v>
      </c>
      <c r="N26" s="12"/>
      <c r="O26" s="56">
        <v>0</v>
      </c>
      <c r="P26" s="58">
        <f t="shared" si="1"/>
        <v>41815.621964591293</v>
      </c>
      <c r="Q26" s="58">
        <f>P26+VLOOKUP($B26,'Project Facts (User Inputs)'!$B$13:$BL$28,18,0)</f>
        <v>41875.811400018436</v>
      </c>
      <c r="R26" s="12"/>
      <c r="S26" s="56">
        <v>0</v>
      </c>
      <c r="T26" s="58">
        <f t="shared" si="2"/>
        <v>41876.811400018436</v>
      </c>
      <c r="U26" s="58">
        <f>T26+VLOOKUP($B26,'Project Facts (User Inputs)'!$B$13:$BL$28,23,0)</f>
        <v>41907.200671520346</v>
      </c>
      <c r="V26" s="12"/>
      <c r="W26" s="32">
        <v>4</v>
      </c>
      <c r="X26" s="58">
        <f t="shared" si="3"/>
        <v>41912.200671520346</v>
      </c>
      <c r="Y26" s="58">
        <f>X26+VLOOKUP($B26,'Project Facts (User Inputs)'!$B$13:$BL$28,28,0)</f>
        <v>41942.589943022256</v>
      </c>
      <c r="Z26" s="12"/>
      <c r="AA26" s="32">
        <v>1</v>
      </c>
      <c r="AB26" s="58">
        <f t="shared" si="4"/>
        <v>41944.589943022256</v>
      </c>
      <c r="AC26" s="58">
        <f>AB26+VLOOKUP($B26,'Project Facts (User Inputs)'!$B$13:$BL$28,33,0)</f>
        <v>41974.979214524166</v>
      </c>
      <c r="AD26" s="12"/>
      <c r="AE26" s="32">
        <v>2</v>
      </c>
      <c r="AF26" s="58">
        <f t="shared" si="5"/>
        <v>41977.979214524166</v>
      </c>
      <c r="AG26" s="58">
        <f>AF26+VLOOKUP($B26,'Project Facts (User Inputs)'!$B$13:$BL$28,38,0)</f>
        <v>42008.368486026076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4</v>
      </c>
      <c r="AQ26" s="78">
        <f t="shared" si="10"/>
        <v>1</v>
      </c>
      <c r="AR26" s="78">
        <f t="shared" si="11"/>
        <v>2</v>
      </c>
      <c r="AS26" s="78">
        <f t="shared" si="12"/>
        <v>54</v>
      </c>
      <c r="AT26" s="60">
        <f t="shared" si="13"/>
        <v>68.225806451612897</v>
      </c>
      <c r="AV26" s="60">
        <f t="shared" si="14"/>
        <v>320.36848602607643</v>
      </c>
      <c r="AW26" s="37"/>
      <c r="BM26" s="115"/>
    </row>
    <row r="27" spans="2:65">
      <c r="B27" s="16" t="str">
        <f>'Project Facts (User Inputs)'!B25</f>
        <v>Project-A13</v>
      </c>
      <c r="D27" s="74">
        <v>0.55087501088012658</v>
      </c>
      <c r="E27" s="74">
        <v>1.9827344696384723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41871.268206224537</v>
      </c>
      <c r="N27" s="12"/>
      <c r="O27" s="56">
        <v>0</v>
      </c>
      <c r="P27" s="58">
        <f t="shared" si="1"/>
        <v>41872.268206224537</v>
      </c>
      <c r="Q27" s="58">
        <f>P27+VLOOKUP($B27,'Project Facts (User Inputs)'!$B$13:$BL$28,18,0)</f>
        <v>41914.092575718423</v>
      </c>
      <c r="R27" s="12"/>
      <c r="S27" s="56">
        <v>0</v>
      </c>
      <c r="T27" s="58">
        <f t="shared" si="2"/>
        <v>41915.092575718423</v>
      </c>
      <c r="U27" s="58">
        <f>T27+VLOOKUP($B27,'Project Facts (User Inputs)'!$B$13:$BL$28,23,0)</f>
        <v>41956.91694521231</v>
      </c>
      <c r="V27" s="12"/>
      <c r="W27" s="32">
        <v>0</v>
      </c>
      <c r="X27" s="58">
        <f t="shared" si="3"/>
        <v>41957.91694521231</v>
      </c>
      <c r="Y27" s="58">
        <f>X27+VLOOKUP($B27,'Project Facts (User Inputs)'!$B$13:$BL$28,28,0)</f>
        <v>41999.741314706196</v>
      </c>
      <c r="Z27" s="12"/>
      <c r="AA27" s="32">
        <v>364</v>
      </c>
      <c r="AB27" s="58">
        <f t="shared" si="4"/>
        <v>42364.741314706196</v>
      </c>
      <c r="AC27" s="58">
        <f>AB27+VLOOKUP($B27,'Project Facts (User Inputs)'!$B$13:$BL$28,33,0)</f>
        <v>42406.565684200083</v>
      </c>
      <c r="AD27" s="12"/>
      <c r="AE27" s="32">
        <v>0</v>
      </c>
      <c r="AF27" s="58">
        <f t="shared" si="5"/>
        <v>42407.565684200083</v>
      </c>
      <c r="AG27" s="58">
        <f>AF27+VLOOKUP($B27,'Project Facts (User Inputs)'!$B$13:$BL$28,38,0)</f>
        <v>42449.390053693969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364</v>
      </c>
      <c r="AR27" s="78">
        <f t="shared" si="11"/>
        <v>0</v>
      </c>
      <c r="AS27" s="78">
        <f t="shared" si="12"/>
        <v>420</v>
      </c>
      <c r="AT27" s="60">
        <f t="shared" si="13"/>
        <v>70.868486352357294</v>
      </c>
      <c r="AV27" s="60">
        <f t="shared" si="14"/>
        <v>752.39005369396909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0.26328476432730508</v>
      </c>
      <c r="E28" s="74">
        <v>1.9830426439041471</v>
      </c>
      <c r="F28" s="5"/>
      <c r="G28" s="110"/>
      <c r="I28" s="57">
        <v>41640</v>
      </c>
      <c r="J28" s="12"/>
      <c r="K28" s="32">
        <v>3</v>
      </c>
      <c r="L28" s="58">
        <f t="shared" si="0"/>
        <v>41644</v>
      </c>
      <c r="M28" s="58">
        <f>L28+VLOOKUP($B28,'Project Facts (User Inputs)'!$B$13:$BL$28,13,0)</f>
        <v>41792.128586550178</v>
      </c>
      <c r="N28" s="12"/>
      <c r="O28" s="56">
        <v>0</v>
      </c>
      <c r="P28" s="58">
        <f t="shared" si="1"/>
        <v>41793.128586550178</v>
      </c>
      <c r="Q28" s="58">
        <f>P28+VLOOKUP($B28,'Project Facts (User Inputs)'!$B$13:$BL$28,18,0)</f>
        <v>41828.679447322218</v>
      </c>
      <c r="R28" s="12"/>
      <c r="S28" s="56">
        <v>0</v>
      </c>
      <c r="T28" s="58">
        <f t="shared" si="2"/>
        <v>41829.679447322218</v>
      </c>
      <c r="U28" s="58">
        <f>T28+VLOOKUP($B28,'Project Facts (User Inputs)'!$B$13:$BL$28,23,0)</f>
        <v>41865.230308094258</v>
      </c>
      <c r="V28" s="12"/>
      <c r="W28" s="32">
        <v>2</v>
      </c>
      <c r="X28" s="58">
        <f t="shared" si="3"/>
        <v>41868.230308094258</v>
      </c>
      <c r="Y28" s="58">
        <f>X28+VLOOKUP($B28,'Project Facts (User Inputs)'!$B$13:$BL$28,28,0)</f>
        <v>41903.781168866299</v>
      </c>
      <c r="Z28" s="12"/>
      <c r="AA28" s="32">
        <v>0</v>
      </c>
      <c r="AB28" s="58">
        <f t="shared" si="4"/>
        <v>41904.781168866299</v>
      </c>
      <c r="AC28" s="58">
        <f>AB28+VLOOKUP($B28,'Project Facts (User Inputs)'!$B$13:$BL$28,33,0)</f>
        <v>41940.332029638339</v>
      </c>
      <c r="AD28" s="12"/>
      <c r="AE28" s="32">
        <v>0</v>
      </c>
      <c r="AF28" s="58">
        <f t="shared" si="5"/>
        <v>41941.332029638339</v>
      </c>
      <c r="AG28" s="58">
        <f>AF28+VLOOKUP($B28,'Project Facts (User Inputs)'!$B$13:$BL$28,38,0)</f>
        <v>41976.882890410379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3</v>
      </c>
      <c r="AN28" s="78">
        <f t="shared" si="7"/>
        <v>0</v>
      </c>
      <c r="AO28" s="78">
        <f t="shared" si="8"/>
        <v>0</v>
      </c>
      <c r="AP28" s="78">
        <f t="shared" si="9"/>
        <v>2</v>
      </c>
      <c r="AQ28" s="78">
        <f t="shared" si="10"/>
        <v>0</v>
      </c>
      <c r="AR28" s="78">
        <f t="shared" si="11"/>
        <v>0</v>
      </c>
      <c r="AS28" s="78">
        <f t="shared" si="12"/>
        <v>5</v>
      </c>
      <c r="AT28" s="60">
        <f t="shared" si="13"/>
        <v>2.5682382133995034</v>
      </c>
      <c r="AV28" s="60">
        <f t="shared" si="14"/>
        <v>332.88289041037933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0.98696398470881075</v>
      </c>
      <c r="E29" s="74">
        <v>0.25000090147128118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41814.039657297915</v>
      </c>
      <c r="N29" s="12"/>
      <c r="O29" s="56">
        <v>0</v>
      </c>
      <c r="P29" s="58">
        <f t="shared" si="1"/>
        <v>41815.039657297915</v>
      </c>
      <c r="Q29" s="58">
        <f>P29+VLOOKUP($B29,'Project Facts (User Inputs)'!$B$13:$BL$28,18,0)</f>
        <v>42211.038229372556</v>
      </c>
      <c r="R29" s="12"/>
      <c r="S29" s="56">
        <v>0</v>
      </c>
      <c r="T29" s="58">
        <f t="shared" si="2"/>
        <v>42212.038229372556</v>
      </c>
      <c r="U29" s="58">
        <f>T29+VLOOKUP($B29,'Project Facts (User Inputs)'!$B$13:$BL$28,23,0)</f>
        <v>42307.077886670471</v>
      </c>
      <c r="V29" s="12"/>
      <c r="W29" s="32">
        <v>0</v>
      </c>
      <c r="X29" s="58">
        <f t="shared" si="3"/>
        <v>42308.077886670471</v>
      </c>
      <c r="Y29" s="58">
        <f>X29+VLOOKUP($B29,'Project Facts (User Inputs)'!$B$13:$BL$28,28,0)</f>
        <v>42403.117543968387</v>
      </c>
      <c r="Z29" s="12"/>
      <c r="AA29" s="32">
        <v>365</v>
      </c>
      <c r="AB29" s="58">
        <f t="shared" si="4"/>
        <v>42769.117543968387</v>
      </c>
      <c r="AC29" s="58">
        <f>AB29+VLOOKUP($B29,'Project Facts (User Inputs)'!$B$13:$BL$28,33,0)</f>
        <v>42864.157201266302</v>
      </c>
      <c r="AD29" s="12"/>
      <c r="AE29" s="32">
        <v>0</v>
      </c>
      <c r="AF29" s="58">
        <f t="shared" si="5"/>
        <v>42865.157201266302</v>
      </c>
      <c r="AG29" s="58">
        <f>AF29+VLOOKUP($B29,'Project Facts (User Inputs)'!$B$13:$BL$28,38,0)</f>
        <v>42960.196858564217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365</v>
      </c>
      <c r="AR29" s="78">
        <f t="shared" si="11"/>
        <v>0</v>
      </c>
      <c r="AS29" s="78">
        <f t="shared" si="12"/>
        <v>443</v>
      </c>
      <c r="AT29" s="60">
        <f t="shared" si="13"/>
        <v>124.11290322580643</v>
      </c>
      <c r="AV29" s="60">
        <f t="shared" si="14"/>
        <v>1241.1968585642171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0.53333295251728707</v>
      </c>
      <c r="E32" s="75">
        <f>AVERAGE(E15:E29)</f>
        <v>1.5979900753386247</v>
      </c>
      <c r="F32" s="25"/>
      <c r="G32" s="9"/>
      <c r="I32" s="25"/>
      <c r="J32" s="3"/>
      <c r="K32" s="54">
        <f>AVERAGE(K15:K29)</f>
        <v>30.733333333333334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0.46666666666666667</v>
      </c>
      <c r="X32" s="53"/>
      <c r="Y32" s="53"/>
      <c r="Z32" s="49"/>
      <c r="AA32" s="54">
        <f>AVERAGE(AA15:AA29)</f>
        <v>48.733333333333334</v>
      </c>
      <c r="AB32" s="53"/>
      <c r="AC32" s="53"/>
      <c r="AD32" s="49"/>
      <c r="AE32" s="54">
        <f>AVERAGE(AE15:AE29)</f>
        <v>0.13333333333333333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30.733333333333334</v>
      </c>
      <c r="AN32" s="54">
        <f t="shared" si="15"/>
        <v>0</v>
      </c>
      <c r="AO32" s="54">
        <f t="shared" si="15"/>
        <v>0</v>
      </c>
      <c r="AP32" s="54">
        <f t="shared" si="15"/>
        <v>0.46666666666666667</v>
      </c>
      <c r="AQ32" s="54">
        <f t="shared" si="15"/>
        <v>48.733333333333334</v>
      </c>
      <c r="AR32" s="54">
        <f t="shared" si="15"/>
        <v>0.13333333333333333</v>
      </c>
      <c r="AS32" s="54">
        <f t="shared" ref="AS32:AT32" si="16">AVERAGE(AS15:AS29)</f>
        <v>80.066666666666663</v>
      </c>
      <c r="AT32" s="82">
        <f t="shared" si="16"/>
        <v>38.044044665012407</v>
      </c>
      <c r="AU32" s="8" t="s">
        <v>56</v>
      </c>
      <c r="AV32" s="82">
        <f t="shared" ref="AV32" si="17">AVERAGE(AV15:AV29)</f>
        <v>409.19423173250544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7.9999942877593062</v>
      </c>
      <c r="E33" s="77">
        <f>SUM(E15:E29)</f>
        <v>23.96985113007937</v>
      </c>
      <c r="F33" s="69"/>
      <c r="G33" s="9"/>
      <c r="I33" s="25"/>
      <c r="J33" s="3"/>
      <c r="K33" s="54">
        <f>SUM(K15:K29)</f>
        <v>461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</v>
      </c>
      <c r="X33" s="53"/>
      <c r="Y33" s="53"/>
      <c r="Z33" s="49"/>
      <c r="AA33" s="54">
        <f>SUM(AA15:AA29)</f>
        <v>731</v>
      </c>
      <c r="AB33" s="53"/>
      <c r="AC33" s="53"/>
      <c r="AD33" s="49"/>
      <c r="AE33" s="54">
        <f>SUM(AE15:AE29)</f>
        <v>2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461</v>
      </c>
      <c r="AN33" s="54">
        <f t="shared" si="18"/>
        <v>0</v>
      </c>
      <c r="AO33" s="54">
        <f t="shared" si="18"/>
        <v>0</v>
      </c>
      <c r="AP33" s="54">
        <f t="shared" si="18"/>
        <v>7</v>
      </c>
      <c r="AQ33" s="54">
        <f t="shared" si="18"/>
        <v>731</v>
      </c>
      <c r="AR33" s="54">
        <f t="shared" si="18"/>
        <v>2</v>
      </c>
      <c r="AS33" s="54">
        <f t="shared" ref="AS33:AT33" si="19">SUM(AS15:AS29)</f>
        <v>1201</v>
      </c>
      <c r="AT33" s="35">
        <f t="shared" si="19"/>
        <v>570.66066997518612</v>
      </c>
      <c r="AU33" s="8" t="s">
        <v>55</v>
      </c>
      <c r="AV33" s="35">
        <f t="shared" ref="AV33" si="20">SUM(AV15:AV29)</f>
        <v>6137.9134759875815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5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54.173610334066325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36.259725668322062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41994.441123036901</v>
      </c>
      <c r="E21" s="85">
        <f>'Project Release Optimizer (GA)'!U15</f>
        <v>42062.46198556017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41727.246752110223</v>
      </c>
      <c r="E22" s="85">
        <f>'Project Release Optimizer (GA)'!U16</f>
        <v>41740.201282062313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41683.206458823806</v>
      </c>
      <c r="E23" s="85">
        <f>'Project Release Optimizer (GA)'!U17</f>
        <v>41690.988354080029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41763.143750355252</v>
      </c>
      <c r="E24" s="85">
        <f>'Project Release Optimizer (GA)'!U18</f>
        <v>41779.429637520785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42084.166419331508</v>
      </c>
      <c r="E25" s="85">
        <f>'Project Release Optimizer (GA)'!U19</f>
        <v>42160.650242427932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41826.805384649058</v>
      </c>
      <c r="E26" s="85">
        <f>'Project Release Optimizer (GA)'!U20</f>
        <v>41850.534916664641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20.855469342423021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41944.02581097489</v>
      </c>
      <c r="E27" s="85">
        <f>'Project Release Optimizer (GA)'!U21</f>
        <v>41986.861570626417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1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12.891134237419465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41655.659480531627</v>
      </c>
      <c r="E28" s="85">
        <f>'Project Release Optimizer (GA)'!U22</f>
        <v>41657.885523613826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41808.526451225756</v>
      </c>
      <c r="E29" s="85">
        <f>'Project Release Optimizer (GA)'!U23</f>
        <v>41832.192569410698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2.5131220884795766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41791.235371087278</v>
      </c>
      <c r="E30" s="85">
        <f>'Project Release Optimizer (GA)'!U24</f>
        <v>41807.819436605714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42074.508001223287</v>
      </c>
      <c r="E31" s="85">
        <f>'Project Release Optimizer (GA)'!U25</f>
        <v>42141.717030762899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41876.811400018436</v>
      </c>
      <c r="E32" s="85">
        <f>'Project Release Optimizer (GA)'!U26</f>
        <v>41907.200671520346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41915.092575718423</v>
      </c>
      <c r="E33" s="85">
        <f>'Project Release Optimizer (GA)'!U27</f>
        <v>41956.91694521231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41829.679447322218</v>
      </c>
      <c r="E34" s="85">
        <f>'Project Release Optimizer (GA)'!U28</f>
        <v>41865.230308094258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42212.038229372556</v>
      </c>
      <c r="E35" s="85">
        <f>'Project Release Optimizer (GA)'!U29</f>
        <v>42307.077886670471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2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17.913884665744263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42063.46198556017</v>
      </c>
      <c r="E43" s="85">
        <f>'Project Release Optimizer (GA)'!Y15</f>
        <v>42131.48284808344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41741.201282062313</v>
      </c>
      <c r="E44" s="85">
        <f>'Project Release Optimizer (GA)'!Y16</f>
        <v>41754.155812014404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41691.988354080029</v>
      </c>
      <c r="E45" s="85">
        <f>'Project Release Optimizer (GA)'!Y17</f>
        <v>41699.770249336252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41780.429637520785</v>
      </c>
      <c r="E46" s="85">
        <f>'Project Release Optimizer (GA)'!Y18</f>
        <v>41796.715524686319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42161.650242427932</v>
      </c>
      <c r="E47" s="85">
        <f>'Project Release Optimizer (GA)'!Y19</f>
        <v>42238.134065524355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41851.534916664641</v>
      </c>
      <c r="E48" s="85">
        <f>'Project Release Optimizer (GA)'!Y20</f>
        <v>41875.264448680224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1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7.0341405859653605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41988.861570626417</v>
      </c>
      <c r="E49" s="85">
        <f>'Project Release Optimizer (GA)'!Y21</f>
        <v>42031.697330277944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1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10.879744079778902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41658.885523613826</v>
      </c>
      <c r="E50" s="85">
        <f>'Project Release Optimizer (GA)'!Y22</f>
        <v>41661.111566696025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41833.192569410698</v>
      </c>
      <c r="E51" s="85">
        <f>'Project Release Optimizer (GA)'!Y23</f>
        <v>41856.858687595639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41808.819436605714</v>
      </c>
      <c r="E52" s="85">
        <f>'Project Release Optimizer (GA)'!Y24</f>
        <v>41825.403502124151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42142.717030762899</v>
      </c>
      <c r="E53" s="85">
        <f>'Project Release Optimizer (GA)'!Y25</f>
        <v>42209.92606030251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41912.200671520346</v>
      </c>
      <c r="E54" s="85">
        <f>'Project Release Optimizer (GA)'!Y26</f>
        <v>41942.589943022256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41957.91694521231</v>
      </c>
      <c r="E55" s="85">
        <f>'Project Release Optimizer (GA)'!Y27</f>
        <v>41999.741314706196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41868.230308094258</v>
      </c>
      <c r="E56" s="85">
        <f>'Project Release Optimizer (GA)'!Y28</f>
        <v>41903.781168866299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42308.077886670471</v>
      </c>
      <c r="E57" s="85">
        <f>'Project Release Optimizer (GA)'!Y29</f>
        <v>42403.117543968387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42132.48284808344</v>
      </c>
      <c r="E65" s="85">
        <f>'Project Release Optimizer (GA)'!AC15</f>
        <v>42200.50371060671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41755.155812014404</v>
      </c>
      <c r="E66" s="85">
        <f>'Project Release Optimizer (GA)'!AC16</f>
        <v>41768.110341966494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41700.770249336252</v>
      </c>
      <c r="E67" s="85">
        <f>'Project Release Optimizer (GA)'!AC17</f>
        <v>41708.552144592475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41797.715524686319</v>
      </c>
      <c r="E68" s="85">
        <f>'Project Release Optimizer (GA)'!AC18</f>
        <v>41814.001411851852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42239.134065524355</v>
      </c>
      <c r="E69" s="85">
        <f>'Project Release Optimizer (GA)'!AC19</f>
        <v>42315.617888620778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41876.264448680224</v>
      </c>
      <c r="E70" s="85">
        <f>'Project Release Optimizer (GA)'!AC20</f>
        <v>41899.993980695806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42033.697330277944</v>
      </c>
      <c r="E71" s="85">
        <f>'Project Release Optimizer (GA)'!AC21</f>
        <v>42076.533089929471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41662.111566696025</v>
      </c>
      <c r="E72" s="85">
        <f>'Project Release Optimizer (GA)'!AC22</f>
        <v>41664.337609778224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41857.858687595639</v>
      </c>
      <c r="E73" s="85">
        <f>'Project Release Optimizer (GA)'!AC23</f>
        <v>41881.52480578058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41826.403502124151</v>
      </c>
      <c r="E74" s="85">
        <f>'Project Release Optimizer (GA)'!AC24</f>
        <v>41842.987567642587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42210.92606030251</v>
      </c>
      <c r="E75" s="85">
        <f>'Project Release Optimizer (GA)'!AC25</f>
        <v>42278.135089842122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41944.589943022256</v>
      </c>
      <c r="E76" s="85">
        <f>'Project Release Optimizer (GA)'!AC26</f>
        <v>41974.979214524166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42364.741314706196</v>
      </c>
      <c r="E77" s="85">
        <f>'Project Release Optimizer (GA)'!AC27</f>
        <v>42406.565684200083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41904.781168866299</v>
      </c>
      <c r="E78" s="85">
        <f>'Project Release Optimizer (GA)'!AC28</f>
        <v>41940.332029638339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42769.117543968387</v>
      </c>
      <c r="E79" s="85">
        <f>'Project Release Optimizer (GA)'!AC29</f>
        <v>42864.157201266302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42201.50371060671</v>
      </c>
      <c r="E87" s="85">
        <f>'Project Release Optimizer (GA)'!AG15</f>
        <v>42269.52457312998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41769.110341966494</v>
      </c>
      <c r="E88" s="85">
        <f>'Project Release Optimizer (GA)'!AG16</f>
        <v>41782.064871918585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41709.552144592475</v>
      </c>
      <c r="E89" s="85">
        <f>'Project Release Optimizer (GA)'!AG17</f>
        <v>41717.334039848698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41815.001411851852</v>
      </c>
      <c r="E90" s="85">
        <f>'Project Release Optimizer (GA)'!AG18</f>
        <v>41831.287299017386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42316.617888620778</v>
      </c>
      <c r="E91" s="85">
        <f>'Project Release Optimizer (GA)'!AG19</f>
        <v>42393.101711717201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41900.993980695806</v>
      </c>
      <c r="E92" s="85">
        <f>'Project Release Optimizer (GA)'!AG20</f>
        <v>41924.723512711389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42077.533089929471</v>
      </c>
      <c r="E93" s="85">
        <f>'Project Release Optimizer (GA)'!AG21</f>
        <v>42120.368849580998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41665.337609778224</v>
      </c>
      <c r="E94" s="85">
        <f>'Project Release Optimizer (GA)'!AG22</f>
        <v>41667.563652860423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41882.52480578058</v>
      </c>
      <c r="E95" s="85">
        <f>'Project Release Optimizer (GA)'!AG23</f>
        <v>41906.190923965522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41843.987567642587</v>
      </c>
      <c r="E96" s="85">
        <f>'Project Release Optimizer (GA)'!AG24</f>
        <v>41860.571633161024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42279.135089842122</v>
      </c>
      <c r="E97" s="85">
        <f>'Project Release Optimizer (GA)'!AG25</f>
        <v>42346.344119381734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41977.979214524166</v>
      </c>
      <c r="E98" s="85">
        <f>'Project Release Optimizer (GA)'!AG26</f>
        <v>42008.368486026076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42407.565684200083</v>
      </c>
      <c r="E99" s="85">
        <f>'Project Release Optimizer (GA)'!AG27</f>
        <v>42449.390053693969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41941.332029638339</v>
      </c>
      <c r="E100" s="85">
        <f>'Project Release Optimizer (GA)'!AG28</f>
        <v>41976.882890410379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42865.157201266302</v>
      </c>
      <c r="E101" s="85">
        <f>'Project Release Optimizer (GA)'!AG29</f>
        <v>42960.196858564217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0.60586570742812462</v>
      </c>
      <c r="B2" s="107">
        <f ca="1">A2*100</f>
        <v>60.586570742812462</v>
      </c>
      <c r="C2" s="107">
        <f ca="1">INT(B2)</f>
        <v>60</v>
      </c>
    </row>
    <row r="3" spans="1:3">
      <c r="A3" s="107">
        <f t="shared" ref="A3:A40" ca="1" si="0">RAND()</f>
        <v>0.28724019591280703</v>
      </c>
      <c r="B3" s="107">
        <f t="shared" ref="B3:B40" ca="1" si="1">A3*100</f>
        <v>28.724019591280701</v>
      </c>
      <c r="C3" s="107">
        <f t="shared" ref="C3:C40" ca="1" si="2">INT(B3)</f>
        <v>28</v>
      </c>
    </row>
    <row r="4" spans="1:3">
      <c r="A4" s="107">
        <f t="shared" ca="1" si="0"/>
        <v>0.78194078478472573</v>
      </c>
      <c r="B4" s="107">
        <f t="shared" ca="1" si="1"/>
        <v>78.194078478472576</v>
      </c>
      <c r="C4" s="107">
        <f t="shared" ca="1" si="2"/>
        <v>78</v>
      </c>
    </row>
    <row r="5" spans="1:3">
      <c r="A5" s="107">
        <f t="shared" ca="1" si="0"/>
        <v>8.1139702946108727E-2</v>
      </c>
      <c r="B5" s="107">
        <f t="shared" ca="1" si="1"/>
        <v>8.1139702946108727</v>
      </c>
      <c r="C5" s="107">
        <f t="shared" ca="1" si="2"/>
        <v>8</v>
      </c>
    </row>
    <row r="6" spans="1:3">
      <c r="A6" s="107">
        <f t="shared" ca="1" si="0"/>
        <v>0.14171749033636871</v>
      </c>
      <c r="B6" s="107">
        <f t="shared" ca="1" si="1"/>
        <v>14.171749033636871</v>
      </c>
      <c r="C6" s="107">
        <f t="shared" ca="1" si="2"/>
        <v>14</v>
      </c>
    </row>
    <row r="7" spans="1:3">
      <c r="A7" s="107">
        <f t="shared" ca="1" si="0"/>
        <v>0.19739311701122508</v>
      </c>
      <c r="B7" s="107">
        <f t="shared" ca="1" si="1"/>
        <v>19.73931170112251</v>
      </c>
      <c r="C7" s="107">
        <f t="shared" ca="1" si="2"/>
        <v>19</v>
      </c>
    </row>
    <row r="8" spans="1:3">
      <c r="A8" s="107">
        <f t="shared" ca="1" si="0"/>
        <v>0.11680739936219897</v>
      </c>
      <c r="B8" s="107">
        <f t="shared" ca="1" si="1"/>
        <v>11.680739936219897</v>
      </c>
      <c r="C8" s="107">
        <f t="shared" ca="1" si="2"/>
        <v>11</v>
      </c>
    </row>
    <row r="9" spans="1:3">
      <c r="A9" s="107">
        <f t="shared" ca="1" si="0"/>
        <v>0.83681656212574662</v>
      </c>
      <c r="B9" s="107">
        <f t="shared" ca="1" si="1"/>
        <v>83.681656212574666</v>
      </c>
      <c r="C9" s="107">
        <f t="shared" ca="1" si="2"/>
        <v>83</v>
      </c>
    </row>
    <row r="10" spans="1:3">
      <c r="A10" s="107">
        <f t="shared" ca="1" si="0"/>
        <v>6.8662993888147561E-2</v>
      </c>
      <c r="B10" s="107">
        <f t="shared" ca="1" si="1"/>
        <v>6.8662993888147561</v>
      </c>
      <c r="C10" s="107">
        <f t="shared" ca="1" si="2"/>
        <v>6</v>
      </c>
    </row>
    <row r="11" spans="1:3">
      <c r="A11" s="107">
        <f t="shared" ca="1" si="0"/>
        <v>0.48789845548106858</v>
      </c>
      <c r="B11" s="107">
        <f t="shared" ca="1" si="1"/>
        <v>48.789845548106861</v>
      </c>
      <c r="C11" s="107">
        <f t="shared" ca="1" si="2"/>
        <v>48</v>
      </c>
    </row>
    <row r="12" spans="1:3">
      <c r="A12" s="107">
        <f t="shared" ca="1" si="0"/>
        <v>9.7758131910326895E-2</v>
      </c>
      <c r="B12" s="107">
        <f t="shared" ca="1" si="1"/>
        <v>9.7758131910326895</v>
      </c>
      <c r="C12" s="107">
        <f t="shared" ca="1" si="2"/>
        <v>9</v>
      </c>
    </row>
    <row r="13" spans="1:3">
      <c r="A13" s="107">
        <f t="shared" ca="1" si="0"/>
        <v>1.8426667240711403E-2</v>
      </c>
      <c r="B13" s="107">
        <f t="shared" ca="1" si="1"/>
        <v>1.8426667240711403</v>
      </c>
      <c r="C13" s="107">
        <f t="shared" ca="1" si="2"/>
        <v>1</v>
      </c>
    </row>
    <row r="14" spans="1:3">
      <c r="A14" s="107">
        <f t="shared" ca="1" si="0"/>
        <v>0.25387699674408104</v>
      </c>
      <c r="B14" s="107">
        <f t="shared" ca="1" si="1"/>
        <v>25.387699674408104</v>
      </c>
      <c r="C14" s="107">
        <f t="shared" ca="1" si="2"/>
        <v>25</v>
      </c>
    </row>
    <row r="15" spans="1:3">
      <c r="A15" s="107">
        <f t="shared" ca="1" si="0"/>
        <v>0.43553652247279473</v>
      </c>
      <c r="B15" s="107">
        <f t="shared" ca="1" si="1"/>
        <v>43.553652247279473</v>
      </c>
      <c r="C15" s="107">
        <f t="shared" ca="1" si="2"/>
        <v>43</v>
      </c>
    </row>
    <row r="16" spans="1:3">
      <c r="A16" s="107">
        <f t="shared" ca="1" si="0"/>
        <v>0.18465974746128944</v>
      </c>
      <c r="B16" s="107">
        <f t="shared" ca="1" si="1"/>
        <v>18.465974746128943</v>
      </c>
      <c r="C16" s="107">
        <f t="shared" ca="1" si="2"/>
        <v>18</v>
      </c>
    </row>
    <row r="17" spans="1:3">
      <c r="A17" s="107">
        <f t="shared" ca="1" si="0"/>
        <v>0.86000206907799104</v>
      </c>
      <c r="B17" s="107">
        <f t="shared" ca="1" si="1"/>
        <v>86.000206907799111</v>
      </c>
      <c r="C17" s="107">
        <f t="shared" ca="1" si="2"/>
        <v>86</v>
      </c>
    </row>
    <row r="18" spans="1:3">
      <c r="A18" s="107">
        <f t="shared" ca="1" si="0"/>
        <v>0.786190377620134</v>
      </c>
      <c r="B18" s="107">
        <f t="shared" ca="1" si="1"/>
        <v>78.619037762013406</v>
      </c>
      <c r="C18" s="107">
        <f t="shared" ca="1" si="2"/>
        <v>78</v>
      </c>
    </row>
    <row r="19" spans="1:3">
      <c r="A19" s="107">
        <f t="shared" ca="1" si="0"/>
        <v>0.9417418360855061</v>
      </c>
      <c r="B19" s="107">
        <f t="shared" ca="1" si="1"/>
        <v>94.174183608550607</v>
      </c>
      <c r="C19" s="107">
        <f t="shared" ca="1" si="2"/>
        <v>94</v>
      </c>
    </row>
    <row r="20" spans="1:3">
      <c r="A20" s="107">
        <f t="shared" ca="1" si="0"/>
        <v>2.8396505502464642E-2</v>
      </c>
      <c r="B20" s="107">
        <f t="shared" ca="1" si="1"/>
        <v>2.8396505502464642</v>
      </c>
      <c r="C20" s="107">
        <f t="shared" ca="1" si="2"/>
        <v>2</v>
      </c>
    </row>
    <row r="21" spans="1:3">
      <c r="A21" s="107">
        <f t="shared" ca="1" si="0"/>
        <v>0.91624626138430809</v>
      </c>
      <c r="B21" s="107">
        <f t="shared" ca="1" si="1"/>
        <v>91.624626138430813</v>
      </c>
      <c r="C21" s="107">
        <f t="shared" ca="1" si="2"/>
        <v>91</v>
      </c>
    </row>
    <row r="22" spans="1:3">
      <c r="A22" s="107">
        <f t="shared" ca="1" si="0"/>
        <v>0.9709112111271212</v>
      </c>
      <c r="B22" s="107">
        <f t="shared" ca="1" si="1"/>
        <v>97.091121112712116</v>
      </c>
      <c r="C22" s="107">
        <f t="shared" ca="1" si="2"/>
        <v>97</v>
      </c>
    </row>
    <row r="23" spans="1:3">
      <c r="A23" s="107">
        <f t="shared" ca="1" si="0"/>
        <v>6.9036382850510947E-2</v>
      </c>
      <c r="B23" s="107">
        <f t="shared" ca="1" si="1"/>
        <v>6.9036382850510947</v>
      </c>
      <c r="C23" s="107">
        <f t="shared" ca="1" si="2"/>
        <v>6</v>
      </c>
    </row>
    <row r="24" spans="1:3">
      <c r="A24" s="107">
        <f t="shared" ca="1" si="0"/>
        <v>0.82001088196592598</v>
      </c>
      <c r="B24" s="107">
        <f t="shared" ca="1" si="1"/>
        <v>82.001088196592605</v>
      </c>
      <c r="C24" s="107">
        <f t="shared" ca="1" si="2"/>
        <v>82</v>
      </c>
    </row>
    <row r="25" spans="1:3">
      <c r="A25" s="107">
        <f t="shared" ca="1" si="0"/>
        <v>3.1963383250869448E-2</v>
      </c>
      <c r="B25" s="107">
        <f t="shared" ca="1" si="1"/>
        <v>3.1963383250869448</v>
      </c>
      <c r="C25" s="107">
        <f t="shared" ca="1" si="2"/>
        <v>3</v>
      </c>
    </row>
    <row r="26" spans="1:3">
      <c r="A26" s="107">
        <f t="shared" ca="1" si="0"/>
        <v>0.33197129073993814</v>
      </c>
      <c r="B26" s="107">
        <f t="shared" ca="1" si="1"/>
        <v>33.197129073993814</v>
      </c>
      <c r="C26" s="107">
        <f t="shared" ca="1" si="2"/>
        <v>33</v>
      </c>
    </row>
    <row r="27" spans="1:3">
      <c r="A27" s="107">
        <f t="shared" ca="1" si="0"/>
        <v>7.5081853256640407E-2</v>
      </c>
      <c r="B27" s="107">
        <f t="shared" ca="1" si="1"/>
        <v>7.5081853256640407</v>
      </c>
      <c r="C27" s="107">
        <f t="shared" ca="1" si="2"/>
        <v>7</v>
      </c>
    </row>
    <row r="28" spans="1:3">
      <c r="A28" s="107">
        <f t="shared" ca="1" si="0"/>
        <v>5.30587634561277E-2</v>
      </c>
      <c r="B28" s="107">
        <f t="shared" ca="1" si="1"/>
        <v>5.30587634561277</v>
      </c>
      <c r="C28" s="107">
        <f t="shared" ca="1" si="2"/>
        <v>5</v>
      </c>
    </row>
    <row r="29" spans="1:3">
      <c r="A29" s="107">
        <f t="shared" ca="1" si="0"/>
        <v>4.7186605316616337E-2</v>
      </c>
      <c r="B29" s="107">
        <f t="shared" ca="1" si="1"/>
        <v>4.7186605316616337</v>
      </c>
      <c r="C29" s="107">
        <f t="shared" ca="1" si="2"/>
        <v>4</v>
      </c>
    </row>
    <row r="30" spans="1:3">
      <c r="A30" s="107">
        <f t="shared" ca="1" si="0"/>
        <v>0.22350143702500969</v>
      </c>
      <c r="B30" s="107">
        <f t="shared" ca="1" si="1"/>
        <v>22.350143702500969</v>
      </c>
      <c r="C30" s="107">
        <f t="shared" ca="1" si="2"/>
        <v>22</v>
      </c>
    </row>
    <row r="31" spans="1:3">
      <c r="A31" s="107">
        <f t="shared" ca="1" si="0"/>
        <v>0.86784476021610502</v>
      </c>
      <c r="B31" s="107">
        <f t="shared" ca="1" si="1"/>
        <v>86.784476021610502</v>
      </c>
      <c r="C31" s="107">
        <f t="shared" ca="1" si="2"/>
        <v>86</v>
      </c>
    </row>
    <row r="32" spans="1:3">
      <c r="A32" s="107">
        <f t="shared" ca="1" si="0"/>
        <v>0.73742856632951614</v>
      </c>
      <c r="B32" s="107">
        <f t="shared" ca="1" si="1"/>
        <v>73.742856632951614</v>
      </c>
      <c r="C32" s="107">
        <f t="shared" ca="1" si="2"/>
        <v>73</v>
      </c>
    </row>
    <row r="33" spans="1:3">
      <c r="A33" s="107">
        <f t="shared" ca="1" si="0"/>
        <v>0.20268665345960724</v>
      </c>
      <c r="B33" s="107">
        <f t="shared" ca="1" si="1"/>
        <v>20.268665345960724</v>
      </c>
      <c r="C33" s="107">
        <f t="shared" ca="1" si="2"/>
        <v>20</v>
      </c>
    </row>
    <row r="34" spans="1:3">
      <c r="A34" s="107">
        <f t="shared" ca="1" si="0"/>
        <v>0.70647865095736506</v>
      </c>
      <c r="B34" s="107">
        <f t="shared" ca="1" si="1"/>
        <v>70.647865095736506</v>
      </c>
      <c r="C34" s="107">
        <f t="shared" ca="1" si="2"/>
        <v>70</v>
      </c>
    </row>
    <row r="35" spans="1:3">
      <c r="A35" s="107">
        <f t="shared" ca="1" si="0"/>
        <v>0.93895883838188587</v>
      </c>
      <c r="B35" s="107">
        <f t="shared" ca="1" si="1"/>
        <v>93.895883838188581</v>
      </c>
      <c r="C35" s="107">
        <f t="shared" ca="1" si="2"/>
        <v>93</v>
      </c>
    </row>
    <row r="36" spans="1:3">
      <c r="A36" s="107">
        <f t="shared" ca="1" si="0"/>
        <v>0.8291589797411989</v>
      </c>
      <c r="B36" s="107">
        <f t="shared" ca="1" si="1"/>
        <v>82.915897974119886</v>
      </c>
      <c r="C36" s="107">
        <f t="shared" ca="1" si="2"/>
        <v>82</v>
      </c>
    </row>
    <row r="37" spans="1:3">
      <c r="A37" s="107">
        <f t="shared" ca="1" si="0"/>
        <v>0.84184945699865565</v>
      </c>
      <c r="B37" s="107">
        <f t="shared" ca="1" si="1"/>
        <v>84.184945699865565</v>
      </c>
      <c r="C37" s="107">
        <f t="shared" ca="1" si="2"/>
        <v>84</v>
      </c>
    </row>
    <row r="38" spans="1:3">
      <c r="A38" s="107">
        <f t="shared" ca="1" si="0"/>
        <v>0.21518489610225644</v>
      </c>
      <c r="B38" s="107">
        <f t="shared" ca="1" si="1"/>
        <v>21.518489610225643</v>
      </c>
      <c r="C38" s="107">
        <f t="shared" ca="1" si="2"/>
        <v>21</v>
      </c>
    </row>
    <row r="39" spans="1:3">
      <c r="A39" s="107">
        <f t="shared" ca="1" si="0"/>
        <v>2.3845204413858401E-2</v>
      </c>
      <c r="B39" s="107">
        <f t="shared" ca="1" si="1"/>
        <v>2.3845204413858401</v>
      </c>
      <c r="C39" s="107">
        <f t="shared" ca="1" si="2"/>
        <v>2</v>
      </c>
    </row>
    <row r="40" spans="1:3">
      <c r="A40" s="107">
        <f t="shared" ca="1" si="0"/>
        <v>0.48222769768521268</v>
      </c>
      <c r="B40" s="107">
        <f t="shared" ca="1" si="1"/>
        <v>48.222769768521268</v>
      </c>
      <c r="C40" s="107">
        <f t="shared" ca="1" si="2"/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4475.1156516650517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7.9999942877593062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23.96985113007937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2014-09-27T16:37:15Z</dcterms:modified>
</cp:coreProperties>
</file>