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8"/>
  <c r="H16"/>
  <c r="C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E3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BD17" i="8" l="1"/>
  <c r="AY15" i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<sst xmlns="http://schemas.openxmlformats.org/spreadsheetml/2006/main" count="511" uniqueCount="265">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</sst>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0.52143920539173794</v>
      </c>
      <c r="G13" s="35">
        <f>'Project Release Optimizer (GA)'!E15</f>
        <v>0.27288464696334574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65.082444899824452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271.17685374926862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65.082444899824452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65.082444899824452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65.082444899824452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65.082444899824452</v>
      </c>
      <c r="AN13" s="37"/>
      <c r="AO13" s="39">
        <f>M13+R13+W13+AB13+AG13+AL13</f>
        <v>200.20000000000002</v>
      </c>
      <c r="AP13" s="39">
        <f>N13+S13+X13+AC13+AH13+AM13</f>
        <v>596.58907824839093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71.72456465352036</v>
      </c>
      <c r="AY13" s="39">
        <f t="shared" ref="AY13:AY27" si="1">AV13/G13</f>
        <v>596.58907824839071</v>
      </c>
      <c r="AZ13" s="39">
        <f>MAX(AX13,AY13)</f>
        <v>596.58907824839071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0.51851569197576797</v>
      </c>
      <c r="G14" s="35">
        <f>'Project Release Optimizer (GA)'!E16</f>
        <v>3.2577047259609486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28.928729124558494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24.55716730938585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6.9428949898940386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6.9428949898940386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6.9428949898940386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6.9428949898940386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81.257476393520506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63.643204074028702</v>
      </c>
      <c r="AY14" s="39">
        <f t="shared" si="1"/>
        <v>54.025768080648866</v>
      </c>
      <c r="AZ14" s="39">
        <f t="shared" ref="AZ14:AZ27" si="29">MAX(AX14,AY14)</f>
        <v>63.643204074028702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0.48804487129538054</v>
      </c>
      <c r="G15" s="35">
        <f>'Project Release Optimizer (GA)'!E17</f>
        <v>1.7263880495727439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32.783870789446901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15.639589260758674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7.868128989467257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7.868128989467257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7.868128989467257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7.868128989467257</v>
      </c>
      <c r="AN15" s="37"/>
      <c r="AO15" s="39">
        <f t="shared" si="24"/>
        <v>94.6</v>
      </c>
      <c r="AP15" s="39">
        <f t="shared" si="25"/>
        <v>79.895976008074598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72.124515736783195</v>
      </c>
      <c r="AY15" s="39">
        <f t="shared" si="1"/>
        <v>34.407096373669077</v>
      </c>
      <c r="AZ15" s="39">
        <f t="shared" si="29"/>
        <v>72.124515736783195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0.49927573754316579</v>
      </c>
      <c r="G16" s="35">
        <f>'Project Release Optimizer (GA)'!E18</f>
        <v>1.6893139616993129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70.101543832728325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16.824370519854799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16.824370519854799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16.824370519854799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16.824370519854799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16.824370519854799</v>
      </c>
      <c r="AN16" s="37"/>
      <c r="AO16" s="39">
        <f t="shared" si="24"/>
        <v>116.6</v>
      </c>
      <c r="AP16" s="39">
        <f t="shared" si="25"/>
        <v>154.22339643200232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154.22339643200232</v>
      </c>
      <c r="AY16" s="39">
        <f t="shared" si="1"/>
        <v>23.441468488288354</v>
      </c>
      <c r="AZ16" s="39">
        <f t="shared" si="29"/>
        <v>154.22339643200232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0.48695205533139796</v>
      </c>
      <c r="G17" s="35">
        <f>'Project Release Optimizer (GA)'!E19</f>
        <v>1.5683202062552593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12.321541585683761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51.009991251097375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12.242397900263368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12.242397900263368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12.242397900263368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12.242397900263368</v>
      </c>
      <c r="AN17" s="37"/>
      <c r="AO17" s="39">
        <f t="shared" si="24"/>
        <v>189.2</v>
      </c>
      <c r="AP17" s="39">
        <f t="shared" si="25"/>
        <v>112.30112443783462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27.10739148850427</v>
      </c>
      <c r="AY17" s="39">
        <f t="shared" si="1"/>
        <v>112.2219807524142</v>
      </c>
      <c r="AZ17" s="39">
        <f t="shared" si="29"/>
        <v>112.2219807524142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0.55815519771435429</v>
      </c>
      <c r="G18" s="35">
        <f>'Project Release Optimizer (GA)'!E20</f>
        <v>1.5344067050651653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93.164052243784553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28.675578550819321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22.359372538508293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22.359372538508293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22.359372538508293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22.359372538508293</v>
      </c>
      <c r="AN18" s="37"/>
      <c r="AO18" s="39">
        <f t="shared" si="24"/>
        <v>211.2</v>
      </c>
      <c r="AP18" s="39">
        <f t="shared" si="25"/>
        <v>211.27712094863705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204.96091493632605</v>
      </c>
      <c r="AY18" s="39">
        <f t="shared" si="1"/>
        <v>63.086272811802509</v>
      </c>
      <c r="AZ18" s="39">
        <f t="shared" si="29"/>
        <v>204.96091493632605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0.27586507733775095</v>
      </c>
      <c r="G19" s="35">
        <f>'Project Release Optimizer (GA)'!E21</f>
        <v>1.5219885761315179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337.12132357419404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80.909117657806576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80.909117657806576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80.909117657806576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80.909117657806576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80.909117657806576</v>
      </c>
      <c r="AN19" s="37"/>
      <c r="AO19" s="39">
        <f t="shared" si="24"/>
        <v>387.20000000000005</v>
      </c>
      <c r="AP19" s="39">
        <f t="shared" si="25"/>
        <v>741.66691186322691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741.6669118632268</v>
      </c>
      <c r="AY19" s="39">
        <f t="shared" si="1"/>
        <v>119.97461929978452</v>
      </c>
      <c r="AZ19" s="39">
        <f t="shared" si="29"/>
        <v>741.6669118632268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0.5412891723622596</v>
      </c>
      <c r="G20" s="35">
        <f>'Project Release Optimizer (GA)'!E22</f>
        <v>1.5028970692701318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9.2372067561952509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7.3191971858339233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2.2169296214868601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2.2169296214868601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2.2169296214868601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2.2169296214868601</v>
      </c>
      <c r="AN20" s="37"/>
      <c r="AO20" s="39">
        <f t="shared" si="24"/>
        <v>35.200000000000003</v>
      </c>
      <c r="AP20" s="39">
        <f t="shared" si="25"/>
        <v>25.424122427976609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20.32185486362955</v>
      </c>
      <c r="AY20" s="39">
        <f t="shared" si="1"/>
        <v>16.102233808834633</v>
      </c>
      <c r="AZ20" s="39">
        <f t="shared" si="29"/>
        <v>20.32185486362955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0.5624777903557161</v>
      </c>
      <c r="G21" s="35">
        <f>'Project Release Optimizer (GA)'!E23</f>
        <v>1.4780454439661215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87.114550725659683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58.184949827544827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20.907492174158321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20.907492174158321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20.907492174158321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20.907492174158321</v>
      </c>
      <c r="AN21" s="37"/>
      <c r="AO21" s="39">
        <f t="shared" si="24"/>
        <v>297</v>
      </c>
      <c r="AP21" s="39">
        <f t="shared" si="25"/>
        <v>228.92946924983784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191.6520115964513</v>
      </c>
      <c r="AY21" s="39">
        <f t="shared" si="1"/>
        <v>128.00688962059863</v>
      </c>
      <c r="AZ21" s="39">
        <f t="shared" si="29"/>
        <v>191.6520115964513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0.51344908281925072</v>
      </c>
      <c r="G22" s="35">
        <f>'Project Release Optimizer (GA)'!E24</f>
        <v>1.5714070062344418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70.114060390040791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55.364396146150483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16.827374493609788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16.827374493609788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16.827374493609788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16.827374493609788</v>
      </c>
      <c r="AN22" s="37"/>
      <c r="AO22" s="39">
        <f t="shared" si="24"/>
        <v>270.59999999999991</v>
      </c>
      <c r="AP22" s="39">
        <f t="shared" si="25"/>
        <v>192.78795451063044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154.25093285808975</v>
      </c>
      <c r="AY22" s="39">
        <f t="shared" si="1"/>
        <v>121.80167152153105</v>
      </c>
      <c r="AZ22" s="39">
        <f t="shared" si="29"/>
        <v>154.25093285808975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0.50155528614104383</v>
      </c>
      <c r="G23" s="35">
        <f>'Project Release Optimizer (GA)'!E25</f>
        <v>1.5213035701226856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125.60928324516469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52.586480155008374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30.146227978839523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30.146227978839523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30.146227978839523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30.146227978839523</v>
      </c>
      <c r="AN23" s="37"/>
      <c r="AO23" s="39">
        <f t="shared" si="24"/>
        <v>314.59999999999997</v>
      </c>
      <c r="AP23" s="39">
        <f t="shared" si="25"/>
        <v>298.7806753155312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276.34042313936237</v>
      </c>
      <c r="AY23" s="39">
        <f t="shared" si="1"/>
        <v>115.69025634101841</v>
      </c>
      <c r="AZ23" s="39">
        <f t="shared" si="29"/>
        <v>276.34042313936237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0.48113875029151237</v>
      </c>
      <c r="G24" s="35">
        <f>'Project Release Optimizer (GA)'!E26</f>
        <v>1.5214551878413247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135.09616500566167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59.811160215052325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32.423079601358801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32.423079601358801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32.423079601358801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32.423079601358801</v>
      </c>
      <c r="AN24" s="37"/>
      <c r="AO24" s="39">
        <f t="shared" si="24"/>
        <v>343.2</v>
      </c>
      <c r="AP24" s="39">
        <f t="shared" si="25"/>
        <v>324.59964362614915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297.2115630124556</v>
      </c>
      <c r="AY24" s="39">
        <f t="shared" si="1"/>
        <v>131.58455247311511</v>
      </c>
      <c r="AZ24" s="39">
        <f t="shared" si="29"/>
        <v>297.2115630124556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0.53870365153497368</v>
      </c>
      <c r="G25" s="35">
        <f>'Project Release Optimizer (GA)'!E27</f>
        <v>2.2126996048160792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178.20558618167729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42.769340683602543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42.769340683602543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42.769340683602543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42.769340683602543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42.769340683602543</v>
      </c>
      <c r="AN25" s="37"/>
      <c r="AO25" s="39">
        <f t="shared" si="24"/>
        <v>299.19999999999993</v>
      </c>
      <c r="AP25" s="39">
        <f t="shared" si="25"/>
        <v>392.05228959968997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392.05228959968997</v>
      </c>
      <c r="AY25" s="39">
        <f t="shared" si="1"/>
        <v>39.770423336481137</v>
      </c>
      <c r="AZ25" s="39">
        <f t="shared" si="29"/>
        <v>392.05228959968997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0.50376967462401523</v>
      </c>
      <c r="G26" s="35">
        <f>'Project Release Optimizer (GA)'!E28</f>
        <v>2.3651959532570901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77.416331241270854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22.408291341363991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18.579919497905003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18.579919497905003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18.579919497905003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18.579919497905003</v>
      </c>
      <c r="AN26" s="37"/>
      <c r="AO26" s="39">
        <f t="shared" si="24"/>
        <v>202.39999999999998</v>
      </c>
      <c r="AP26" s="39">
        <f t="shared" si="25"/>
        <v>174.14430057425483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170.31592873079586</v>
      </c>
      <c r="AY26" s="39">
        <f t="shared" si="1"/>
        <v>49.298240951000778</v>
      </c>
      <c r="AZ26" s="39">
        <f t="shared" si="29"/>
        <v>170.31592873079586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1.0093687552773634</v>
      </c>
      <c r="G27" s="35">
        <f>'Project Release Optimizer (GA)'!E29</f>
        <v>0.25598929284373961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92.816382029319954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386.73492512216654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92.816382029319954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92.816382029319954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92.816382029319954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92.816382029319954</v>
      </c>
      <c r="AN27" s="37"/>
      <c r="AO27" s="39">
        <f t="shared" si="24"/>
        <v>376.19999999999993</v>
      </c>
      <c r="AP27" s="39">
        <f t="shared" si="25"/>
        <v>850.81683526876623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156.92976345049777</v>
      </c>
      <c r="AY27" s="39">
        <f t="shared" si="1"/>
        <v>850.81683526876623</v>
      </c>
      <c r="AZ27" s="39">
        <f t="shared" si="29"/>
        <v>850.81683526876623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0.533333333333046</v>
      </c>
      <c r="G30" s="35">
        <f>'Project Release Optimizer (GA)'!E32</f>
        <v>1.5999999999999941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94.340871441680719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78.26476059838096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31.261031571726637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31.261031571726637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31.261031571726637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31.261031571726637</v>
      </c>
      <c r="AN30" s="47"/>
      <c r="AO30" s="35">
        <f t="shared" ref="AO30:AQ30" si="36">AVERAGE(AO13:AO27)</f>
        <v>236.42666666666665</v>
      </c>
      <c r="AP30" s="35">
        <f t="shared" si="36"/>
        <v>297.64975832696825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199.63504442902428</v>
      </c>
      <c r="AY30" s="35">
        <f t="shared" si="39"/>
        <v>163.78782582508958</v>
      </c>
      <c r="AZ30" s="167">
        <f t="shared" ref="AZ30" si="40">AVERAGE(AZ13:AZ27)</f>
        <v>286.55945607416083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7.9999999999956906</v>
      </c>
      <c r="G31" s="35">
        <f>'Project Release Optimizer (GA)'!E33</f>
        <v>23.999999999999911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1415.1130716252108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1173.9714089757144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468.91547357589957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468.91547357589957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468.91547357589957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468.91547357589957</v>
      </c>
      <c r="AN31" s="47"/>
      <c r="AO31" s="35">
        <f t="shared" ref="AO31:AQ31" si="47">SUM(AO13:AO27)</f>
        <v>3546.3999999999996</v>
      </c>
      <c r="AP31" s="35">
        <f t="shared" si="47"/>
        <v>4464.7463749045237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2994.5256664353642</v>
      </c>
      <c r="AY31" s="35">
        <f t="shared" si="50"/>
        <v>2456.817387376344</v>
      </c>
      <c r="AZ31" s="35">
        <f t="shared" ref="AZ31" si="51">SUM(AZ13:AZ27)</f>
        <v>4298.3918411124123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0" t="s">
        <v>124</v>
      </c>
      <c r="E2" s="181"/>
      <c r="F2" s="181"/>
      <c r="G2" s="181"/>
      <c r="H2" s="181"/>
      <c r="I2" s="181"/>
      <c r="J2" s="181"/>
      <c r="K2" s="181"/>
      <c r="L2" s="181"/>
      <c r="M2" s="181"/>
      <c r="N2" s="182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7" t="s">
        <v>147</v>
      </c>
      <c r="J3" s="178"/>
      <c r="K3" s="178"/>
      <c r="L3" s="178"/>
      <c r="M3" s="178"/>
      <c r="N3" s="179"/>
      <c r="P3" s="175" t="s">
        <v>260</v>
      </c>
      <c r="Q3" s="176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943.81683526876441</v>
      </c>
      <c r="J4" s="22"/>
      <c r="K4" s="136" t="s">
        <v>246</v>
      </c>
      <c r="L4" s="22"/>
      <c r="M4" s="22"/>
      <c r="N4" s="154"/>
      <c r="O4" s="141"/>
      <c r="P4" s="171" t="s">
        <v>261</v>
      </c>
      <c r="Q4" s="172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306.04975832696704</v>
      </c>
      <c r="J5" s="22"/>
      <c r="K5" s="136" t="s">
        <v>122</v>
      </c>
      <c r="L5" s="22"/>
      <c r="M5" s="22"/>
      <c r="N5" s="154"/>
      <c r="O5" s="64" t="s">
        <v>262</v>
      </c>
      <c r="P5" s="173">
        <f>'Project Facts (User Inputs)'!AZ30</f>
        <v>286.55945607416083</v>
      </c>
      <c r="Q5" s="174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62.156327543424304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2097.0113201714412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3409.0342413105973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84" t="s">
        <v>65</v>
      </c>
      <c r="M13" s="184"/>
      <c r="O13" s="64"/>
      <c r="P13" s="184" t="s">
        <v>72</v>
      </c>
      <c r="Q13" s="184"/>
      <c r="S13" s="64"/>
      <c r="T13" s="184" t="s">
        <v>74</v>
      </c>
      <c r="U13" s="184"/>
      <c r="X13" s="184" t="s">
        <v>75</v>
      </c>
      <c r="Y13" s="184"/>
      <c r="AB13" s="184" t="s">
        <v>77</v>
      </c>
      <c r="AC13" s="184"/>
      <c r="AF13" s="184" t="s">
        <v>79</v>
      </c>
      <c r="AG13" s="184"/>
      <c r="AH13" s="65"/>
      <c r="AI13" s="65"/>
      <c r="AJ13" s="65"/>
      <c r="AK13" s="65"/>
      <c r="AL13" s="65"/>
      <c r="AM13" s="183" t="s">
        <v>92</v>
      </c>
      <c r="AN13" s="183"/>
      <c r="AO13" s="183"/>
      <c r="AP13" s="183"/>
      <c r="AQ13" s="183"/>
      <c r="AR13" s="183"/>
      <c r="AS13" s="183"/>
      <c r="AT13" s="183"/>
      <c r="AV13" s="184" t="s">
        <v>91</v>
      </c>
      <c r="AW13" s="184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0.52143920539173794</v>
      </c>
      <c r="E15" s="74">
        <v>0.27288464696334574</v>
      </c>
      <c r="F15" s="5"/>
      <c r="G15" s="110"/>
      <c r="I15" s="57">
        <v>41640</v>
      </c>
      <c r="J15" s="12"/>
      <c r="K15" s="32">
        <v>0</v>
      </c>
      <c r="L15" s="58">
        <f>I15+K15+1</f>
        <v>41641</v>
      </c>
      <c r="M15" s="58">
        <f>L15+VLOOKUP($B15,'Project Facts (User Inputs)'!$B$13:$BL$28,13,0)</f>
        <v>41706.082444899825</v>
      </c>
      <c r="N15" s="12"/>
      <c r="O15" s="56">
        <v>0</v>
      </c>
      <c r="P15" s="58">
        <f>M15+O15+1</f>
        <v>41707.082444899825</v>
      </c>
      <c r="Q15" s="58">
        <f>P15+VLOOKUP($B15,'Project Facts (User Inputs)'!$B$13:$BL$28,18,0)</f>
        <v>41978.259298649093</v>
      </c>
      <c r="R15" s="12"/>
      <c r="S15" s="56">
        <v>0</v>
      </c>
      <c r="T15" s="58">
        <f>Q15+S15+1</f>
        <v>41979.259298649093</v>
      </c>
      <c r="U15" s="58">
        <f>T15+VLOOKUP($B15,'Project Facts (User Inputs)'!$B$13:$BL$28,23,0)</f>
        <v>42044.341743548917</v>
      </c>
      <c r="V15" s="12"/>
      <c r="W15" s="32">
        <v>0</v>
      </c>
      <c r="X15" s="58">
        <f>U15+W15+1</f>
        <v>42045.341743548917</v>
      </c>
      <c r="Y15" s="58">
        <f>X15+VLOOKUP($B15,'Project Facts (User Inputs)'!$B$13:$BL$28,28,0)</f>
        <v>42110.424188448742</v>
      </c>
      <c r="Z15" s="12"/>
      <c r="AA15" s="32">
        <v>0</v>
      </c>
      <c r="AB15" s="58">
        <f>Y15+AA15+1</f>
        <v>42111.424188448742</v>
      </c>
      <c r="AC15" s="58">
        <f>AB15+VLOOKUP($B15,'Project Facts (User Inputs)'!$B$13:$BL$28,33,0)</f>
        <v>42176.506633348567</v>
      </c>
      <c r="AD15" s="12"/>
      <c r="AE15" s="32">
        <v>0</v>
      </c>
      <c r="AF15" s="58">
        <f>AC15+AE15+1</f>
        <v>42177.506633348567</v>
      </c>
      <c r="AG15" s="58">
        <f>AF15+VLOOKUP($B15,'Project Facts (User Inputs)'!$B$13:$BL$28,38,0)</f>
        <v>42242.589078248391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0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0</v>
      </c>
      <c r="AT15" s="60">
        <f>AK15*AM15*$AK$36</f>
        <v>0</v>
      </c>
      <c r="AV15" s="60">
        <f>AG15-L15</f>
        <v>601.58907824839116</v>
      </c>
      <c r="AW15" s="83">
        <f>MAX(AG15:AG29)-MIN(L15:L29)</f>
        <v>943.81683526876441</v>
      </c>
      <c r="BM15" s="113" t="s">
        <v>126</v>
      </c>
    </row>
    <row r="16" spans="2:65">
      <c r="B16" s="16" t="str">
        <f>'Project Facts (User Inputs)'!B14</f>
        <v>Project-A02</v>
      </c>
      <c r="D16" s="74">
        <v>0.51851569197576797</v>
      </c>
      <c r="E16" s="74">
        <v>3.2577047259609486</v>
      </c>
      <c r="F16" s="5"/>
      <c r="G16" s="110"/>
      <c r="I16" s="57">
        <v>41640</v>
      </c>
      <c r="J16" s="12"/>
      <c r="K16" s="32">
        <v>20</v>
      </c>
      <c r="L16" s="58">
        <f t="shared" ref="L16:L29" si="0">I16+K16+1</f>
        <v>41661</v>
      </c>
      <c r="M16" s="58">
        <f>L16+VLOOKUP($B16,'Project Facts (User Inputs)'!$B$13:$BL$28,13,0)</f>
        <v>41689.928729124556</v>
      </c>
      <c r="N16" s="12"/>
      <c r="O16" s="56">
        <v>0</v>
      </c>
      <c r="P16" s="58">
        <f t="shared" ref="P16:P29" si="1">M16+O16+1</f>
        <v>41690.928729124556</v>
      </c>
      <c r="Q16" s="58">
        <f>P16+VLOOKUP($B16,'Project Facts (User Inputs)'!$B$13:$BL$28,18,0)</f>
        <v>41715.485896433944</v>
      </c>
      <c r="R16" s="12"/>
      <c r="S16" s="56">
        <v>0</v>
      </c>
      <c r="T16" s="58">
        <f t="shared" ref="T16:T29" si="2">Q16+S16+1</f>
        <v>41716.485896433944</v>
      </c>
      <c r="U16" s="58">
        <f>T16+VLOOKUP($B16,'Project Facts (User Inputs)'!$B$13:$BL$28,23,0)</f>
        <v>41723.428791423838</v>
      </c>
      <c r="V16" s="12"/>
      <c r="W16" s="32">
        <v>0</v>
      </c>
      <c r="X16" s="58">
        <f t="shared" ref="X16:X29" si="3">U16+W16+1</f>
        <v>41724.428791423838</v>
      </c>
      <c r="Y16" s="58">
        <f>X16+VLOOKUP($B16,'Project Facts (User Inputs)'!$B$13:$BL$28,28,0)</f>
        <v>41731.371686413731</v>
      </c>
      <c r="Z16" s="12"/>
      <c r="AA16" s="32">
        <v>0</v>
      </c>
      <c r="AB16" s="58">
        <f t="shared" ref="AB16:AB29" si="4">Y16+AA16+1</f>
        <v>41732.371686413731</v>
      </c>
      <c r="AC16" s="58">
        <f>AB16+VLOOKUP($B16,'Project Facts (User Inputs)'!$B$13:$BL$28,33,0)</f>
        <v>41739.314581403625</v>
      </c>
      <c r="AD16" s="12"/>
      <c r="AE16" s="32">
        <v>0</v>
      </c>
      <c r="AF16" s="58">
        <f t="shared" ref="AF16:AF29" si="5">AC16+AE16+1</f>
        <v>41740.314581403625</v>
      </c>
      <c r="AG16" s="58">
        <f>AF16+VLOOKUP($B16,'Project Facts (User Inputs)'!$B$13:$BL$28,38,0)</f>
        <v>41747.257476393519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20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20</v>
      </c>
      <c r="AT16" s="60">
        <f t="shared" ref="AT16:AT29" si="13">AK16*AM16*$AK$36</f>
        <v>17.679900744416877</v>
      </c>
      <c r="AV16" s="60">
        <f t="shared" ref="AV16:AV29" si="14">AG16-L16</f>
        <v>86.257476393519028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0.48804487129538054</v>
      </c>
      <c r="E17" s="74">
        <v>1.7263880495727439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41673.783870789448</v>
      </c>
      <c r="N17" s="12"/>
      <c r="O17" s="56">
        <v>0</v>
      </c>
      <c r="P17" s="58">
        <f t="shared" si="1"/>
        <v>41674.783870789448</v>
      </c>
      <c r="Q17" s="58">
        <f>P17+VLOOKUP($B17,'Project Facts (User Inputs)'!$B$13:$BL$28,18,0)</f>
        <v>41690.42346005021</v>
      </c>
      <c r="R17" s="12"/>
      <c r="S17" s="56">
        <v>0</v>
      </c>
      <c r="T17" s="58">
        <f t="shared" si="2"/>
        <v>41691.42346005021</v>
      </c>
      <c r="U17" s="58">
        <f>T17+VLOOKUP($B17,'Project Facts (User Inputs)'!$B$13:$BL$28,23,0)</f>
        <v>41699.291589039676</v>
      </c>
      <c r="V17" s="12"/>
      <c r="W17" s="32">
        <v>0</v>
      </c>
      <c r="X17" s="58">
        <f t="shared" si="3"/>
        <v>41700.291589039676</v>
      </c>
      <c r="Y17" s="58">
        <f>X17+VLOOKUP($B17,'Project Facts (User Inputs)'!$B$13:$BL$28,28,0)</f>
        <v>41708.159718029143</v>
      </c>
      <c r="Z17" s="12"/>
      <c r="AA17" s="32">
        <v>0</v>
      </c>
      <c r="AB17" s="58">
        <f t="shared" si="4"/>
        <v>41709.159718029143</v>
      </c>
      <c r="AC17" s="58">
        <f>AB17+VLOOKUP($B17,'Project Facts (User Inputs)'!$B$13:$BL$28,33,0)</f>
        <v>41717.027847018609</v>
      </c>
      <c r="AD17" s="12"/>
      <c r="AE17" s="32">
        <v>0</v>
      </c>
      <c r="AF17" s="58">
        <f t="shared" si="5"/>
        <v>41718.027847018609</v>
      </c>
      <c r="AG17" s="58">
        <f>AF17+VLOOKUP($B17,'Project Facts (User Inputs)'!$B$13:$BL$28,38,0)</f>
        <v>41725.895976008076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84.895976008076104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0.49927573754316579</v>
      </c>
      <c r="E18" s="74">
        <v>1.6893139616993129</v>
      </c>
      <c r="F18" s="5"/>
      <c r="G18" s="110"/>
      <c r="I18" s="57">
        <v>41640</v>
      </c>
      <c r="J18" s="12"/>
      <c r="K18" s="32">
        <v>0</v>
      </c>
      <c r="L18" s="58">
        <f t="shared" si="0"/>
        <v>41641</v>
      </c>
      <c r="M18" s="58">
        <f>L18+VLOOKUP($B18,'Project Facts (User Inputs)'!$B$13:$BL$28,13,0)</f>
        <v>41711.10154383273</v>
      </c>
      <c r="N18" s="12"/>
      <c r="O18" s="56">
        <v>0</v>
      </c>
      <c r="P18" s="58">
        <f t="shared" si="1"/>
        <v>41712.10154383273</v>
      </c>
      <c r="Q18" s="58">
        <f>P18+VLOOKUP($B18,'Project Facts (User Inputs)'!$B$13:$BL$28,18,0)</f>
        <v>41728.925914352585</v>
      </c>
      <c r="R18" s="12"/>
      <c r="S18" s="56">
        <v>0</v>
      </c>
      <c r="T18" s="58">
        <f t="shared" si="2"/>
        <v>41729.925914352585</v>
      </c>
      <c r="U18" s="58">
        <f>T18+VLOOKUP($B18,'Project Facts (User Inputs)'!$B$13:$BL$28,23,0)</f>
        <v>41746.75028487244</v>
      </c>
      <c r="V18" s="12"/>
      <c r="W18" s="32">
        <v>0</v>
      </c>
      <c r="X18" s="58">
        <f t="shared" si="3"/>
        <v>41747.75028487244</v>
      </c>
      <c r="Y18" s="58">
        <f>X18+VLOOKUP($B18,'Project Facts (User Inputs)'!$B$13:$BL$28,28,0)</f>
        <v>41764.574655392295</v>
      </c>
      <c r="Z18" s="12"/>
      <c r="AA18" s="32">
        <v>0</v>
      </c>
      <c r="AB18" s="58">
        <f t="shared" si="4"/>
        <v>41765.574655392295</v>
      </c>
      <c r="AC18" s="58">
        <f>AB18+VLOOKUP($B18,'Project Facts (User Inputs)'!$B$13:$BL$28,33,0)</f>
        <v>41782.399025912149</v>
      </c>
      <c r="AD18" s="12"/>
      <c r="AE18" s="32">
        <v>0</v>
      </c>
      <c r="AF18" s="58">
        <f t="shared" si="5"/>
        <v>41783.399025912149</v>
      </c>
      <c r="AG18" s="58">
        <f>AF18+VLOOKUP($B18,'Project Facts (User Inputs)'!$B$13:$BL$28,38,0)</f>
        <v>41800.223396432004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0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0</v>
      </c>
      <c r="AT18" s="60">
        <f t="shared" si="13"/>
        <v>0</v>
      </c>
      <c r="AV18" s="60">
        <f t="shared" si="14"/>
        <v>159.22339643200394</v>
      </c>
      <c r="AW18" s="37"/>
      <c r="BM18" s="113"/>
    </row>
    <row r="19" spans="2:65">
      <c r="B19" s="16" t="str">
        <f>'Project Facts (User Inputs)'!B17</f>
        <v>Project-A05</v>
      </c>
      <c r="D19" s="74">
        <v>0.48695205533139796</v>
      </c>
      <c r="E19" s="74">
        <v>1.5683202062552593</v>
      </c>
      <c r="F19" s="5"/>
      <c r="G19" s="110"/>
      <c r="I19" s="57">
        <v>41640</v>
      </c>
      <c r="J19" s="12"/>
      <c r="K19" s="32">
        <v>59</v>
      </c>
      <c r="L19" s="58">
        <f t="shared" si="0"/>
        <v>41700</v>
      </c>
      <c r="M19" s="58">
        <f>L19+VLOOKUP($B19,'Project Facts (User Inputs)'!$B$13:$BL$28,13,0)</f>
        <v>41712.321541585683</v>
      </c>
      <c r="N19" s="12"/>
      <c r="O19" s="56">
        <v>0</v>
      </c>
      <c r="P19" s="58">
        <f t="shared" si="1"/>
        <v>41713.321541585683</v>
      </c>
      <c r="Q19" s="58">
        <f>P19+VLOOKUP($B19,'Project Facts (User Inputs)'!$B$13:$BL$28,18,0)</f>
        <v>41764.331532836783</v>
      </c>
      <c r="R19" s="12"/>
      <c r="S19" s="56">
        <v>0</v>
      </c>
      <c r="T19" s="58">
        <f t="shared" si="2"/>
        <v>41765.331532836783</v>
      </c>
      <c r="U19" s="58">
        <f>T19+VLOOKUP($B19,'Project Facts (User Inputs)'!$B$13:$BL$28,23,0)</f>
        <v>41777.573930737046</v>
      </c>
      <c r="V19" s="12"/>
      <c r="W19" s="32">
        <v>0</v>
      </c>
      <c r="X19" s="58">
        <f t="shared" si="3"/>
        <v>41778.573930737046</v>
      </c>
      <c r="Y19" s="58">
        <f>X19+VLOOKUP($B19,'Project Facts (User Inputs)'!$B$13:$BL$28,28,0)</f>
        <v>41790.816328637309</v>
      </c>
      <c r="Z19" s="12"/>
      <c r="AA19" s="32">
        <v>0</v>
      </c>
      <c r="AB19" s="58">
        <f t="shared" si="4"/>
        <v>41791.816328637309</v>
      </c>
      <c r="AC19" s="58">
        <f>AB19+VLOOKUP($B19,'Project Facts (User Inputs)'!$B$13:$BL$28,33,0)</f>
        <v>41804.058726537573</v>
      </c>
      <c r="AD19" s="12"/>
      <c r="AE19" s="32">
        <v>0</v>
      </c>
      <c r="AF19" s="58">
        <f t="shared" si="5"/>
        <v>41805.058726537573</v>
      </c>
      <c r="AG19" s="58">
        <f>AF19+VLOOKUP($B19,'Project Facts (User Inputs)'!$B$13:$BL$28,38,0)</f>
        <v>41817.301124437836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59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59</v>
      </c>
      <c r="AT19" s="60">
        <f t="shared" si="13"/>
        <v>47.214640198511169</v>
      </c>
      <c r="AV19" s="60">
        <f t="shared" si="14"/>
        <v>117.30112443783582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0.55815519771435429</v>
      </c>
      <c r="E20" s="74">
        <v>1.5344067050651653</v>
      </c>
      <c r="F20" s="5"/>
      <c r="G20" s="110"/>
      <c r="I20" s="57">
        <v>41640</v>
      </c>
      <c r="J20" s="12"/>
      <c r="K20" s="32">
        <v>61</v>
      </c>
      <c r="L20" s="58">
        <f t="shared" si="0"/>
        <v>41702</v>
      </c>
      <c r="M20" s="58">
        <f>L20+VLOOKUP($B20,'Project Facts (User Inputs)'!$B$13:$BL$28,13,0)</f>
        <v>41795.164052243781</v>
      </c>
      <c r="N20" s="12"/>
      <c r="O20" s="56">
        <v>0</v>
      </c>
      <c r="P20" s="58">
        <f t="shared" si="1"/>
        <v>41796.164052243781</v>
      </c>
      <c r="Q20" s="58">
        <f>P20+VLOOKUP($B20,'Project Facts (User Inputs)'!$B$13:$BL$28,18,0)</f>
        <v>41824.839630794602</v>
      </c>
      <c r="R20" s="12"/>
      <c r="S20" s="56">
        <v>0</v>
      </c>
      <c r="T20" s="58">
        <f t="shared" si="2"/>
        <v>41825.839630794602</v>
      </c>
      <c r="U20" s="58">
        <f>T20+VLOOKUP($B20,'Project Facts (User Inputs)'!$B$13:$BL$28,23,0)</f>
        <v>41848.199003333109</v>
      </c>
      <c r="V20" s="12"/>
      <c r="W20" s="32">
        <v>16</v>
      </c>
      <c r="X20" s="58">
        <f t="shared" si="3"/>
        <v>41865.199003333109</v>
      </c>
      <c r="Y20" s="58">
        <f>X20+VLOOKUP($B20,'Project Facts (User Inputs)'!$B$13:$BL$28,28,0)</f>
        <v>41887.558375871617</v>
      </c>
      <c r="Z20" s="12"/>
      <c r="AA20" s="32">
        <v>0</v>
      </c>
      <c r="AB20" s="58">
        <f t="shared" si="4"/>
        <v>41888.558375871617</v>
      </c>
      <c r="AC20" s="58">
        <f>AB20+VLOOKUP($B20,'Project Facts (User Inputs)'!$B$13:$BL$28,33,0)</f>
        <v>41910.917748410124</v>
      </c>
      <c r="AD20" s="12"/>
      <c r="AE20" s="32">
        <v>3</v>
      </c>
      <c r="AF20" s="58">
        <f t="shared" si="5"/>
        <v>41914.917748410124</v>
      </c>
      <c r="AG20" s="58">
        <f>AF20+VLOOKUP($B20,'Project Facts (User Inputs)'!$B$13:$BL$28,38,0)</f>
        <v>41937.277120948631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61</v>
      </c>
      <c r="AN20" s="78">
        <f t="shared" si="7"/>
        <v>0</v>
      </c>
      <c r="AO20" s="78">
        <f t="shared" si="8"/>
        <v>0</v>
      </c>
      <c r="AP20" s="78">
        <f t="shared" si="9"/>
        <v>16</v>
      </c>
      <c r="AQ20" s="78">
        <f t="shared" si="10"/>
        <v>0</v>
      </c>
      <c r="AR20" s="78">
        <f t="shared" si="11"/>
        <v>3</v>
      </c>
      <c r="AS20" s="78">
        <f t="shared" si="12"/>
        <v>80</v>
      </c>
      <c r="AT20" s="60">
        <f t="shared" si="13"/>
        <v>54.49131513647643</v>
      </c>
      <c r="AV20" s="60">
        <f t="shared" si="14"/>
        <v>235.27712094863091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0.27586507733775095</v>
      </c>
      <c r="E21" s="74">
        <v>1.5219885761315179</v>
      </c>
      <c r="F21" s="5"/>
      <c r="G21" s="110"/>
      <c r="I21" s="57">
        <v>41640</v>
      </c>
      <c r="J21" s="12"/>
      <c r="K21" s="32">
        <v>0</v>
      </c>
      <c r="L21" s="58">
        <f t="shared" si="0"/>
        <v>41641</v>
      </c>
      <c r="M21" s="58">
        <f>L21+VLOOKUP($B21,'Project Facts (User Inputs)'!$B$13:$BL$28,13,0)</f>
        <v>41978.121323574196</v>
      </c>
      <c r="N21" s="12"/>
      <c r="O21" s="56">
        <v>0</v>
      </c>
      <c r="P21" s="58">
        <f t="shared" si="1"/>
        <v>41979.121323574196</v>
      </c>
      <c r="Q21" s="58">
        <f>P21+VLOOKUP($B21,'Project Facts (User Inputs)'!$B$13:$BL$28,18,0)</f>
        <v>42060.030441232004</v>
      </c>
      <c r="R21" s="12"/>
      <c r="S21" s="56">
        <v>0</v>
      </c>
      <c r="T21" s="58">
        <f t="shared" si="2"/>
        <v>42061.030441232004</v>
      </c>
      <c r="U21" s="58">
        <f>T21+VLOOKUP($B21,'Project Facts (User Inputs)'!$B$13:$BL$28,23,0)</f>
        <v>42141.939558889811</v>
      </c>
      <c r="V21" s="12"/>
      <c r="W21" s="32">
        <v>0</v>
      </c>
      <c r="X21" s="58">
        <f t="shared" si="3"/>
        <v>42142.939558889811</v>
      </c>
      <c r="Y21" s="58">
        <f>X21+VLOOKUP($B21,'Project Facts (User Inputs)'!$B$13:$BL$28,28,0)</f>
        <v>42223.848676547619</v>
      </c>
      <c r="Z21" s="12"/>
      <c r="AA21" s="32">
        <v>0</v>
      </c>
      <c r="AB21" s="58">
        <f t="shared" si="4"/>
        <v>42224.848676547619</v>
      </c>
      <c r="AC21" s="58">
        <f>AB21+VLOOKUP($B21,'Project Facts (User Inputs)'!$B$13:$BL$28,33,0)</f>
        <v>42305.757794205427</v>
      </c>
      <c r="AD21" s="12"/>
      <c r="AE21" s="32">
        <v>0</v>
      </c>
      <c r="AF21" s="58">
        <f t="shared" si="5"/>
        <v>42306.757794205427</v>
      </c>
      <c r="AG21" s="58">
        <f>AF21+VLOOKUP($B21,'Project Facts (User Inputs)'!$B$13:$BL$28,38,0)</f>
        <v>42387.666911863234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0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0</v>
      </c>
      <c r="AT21" s="60">
        <f t="shared" si="13"/>
        <v>0</v>
      </c>
      <c r="AV21" s="60">
        <f t="shared" si="14"/>
        <v>746.66691186323442</v>
      </c>
      <c r="AW21" s="37"/>
      <c r="BM21" s="113"/>
    </row>
    <row r="22" spans="2:65">
      <c r="B22" s="16" t="str">
        <f>'Project Facts (User Inputs)'!B20</f>
        <v>Project-A08</v>
      </c>
      <c r="D22" s="74">
        <v>0.5412891723622596</v>
      </c>
      <c r="E22" s="74">
        <v>1.5028970692701318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41650.237206756196</v>
      </c>
      <c r="N22" s="12"/>
      <c r="O22" s="56">
        <v>0</v>
      </c>
      <c r="P22" s="58">
        <f t="shared" si="1"/>
        <v>41651.237206756196</v>
      </c>
      <c r="Q22" s="58">
        <f>P22+VLOOKUP($B22,'Project Facts (User Inputs)'!$B$13:$BL$28,18,0)</f>
        <v>41658.556403942028</v>
      </c>
      <c r="R22" s="12"/>
      <c r="S22" s="56">
        <v>0</v>
      </c>
      <c r="T22" s="58">
        <f t="shared" si="2"/>
        <v>41659.556403942028</v>
      </c>
      <c r="U22" s="58">
        <f>T22+VLOOKUP($B22,'Project Facts (User Inputs)'!$B$13:$BL$28,23,0)</f>
        <v>41661.773333563513</v>
      </c>
      <c r="V22" s="12"/>
      <c r="W22" s="32">
        <v>0</v>
      </c>
      <c r="X22" s="58">
        <f t="shared" si="3"/>
        <v>41662.773333563513</v>
      </c>
      <c r="Y22" s="58">
        <f>X22+VLOOKUP($B22,'Project Facts (User Inputs)'!$B$13:$BL$28,28,0)</f>
        <v>41664.990263184998</v>
      </c>
      <c r="Z22" s="12"/>
      <c r="AA22" s="32">
        <v>0</v>
      </c>
      <c r="AB22" s="58">
        <f t="shared" si="4"/>
        <v>41665.990263184998</v>
      </c>
      <c r="AC22" s="58">
        <f>AB22+VLOOKUP($B22,'Project Facts (User Inputs)'!$B$13:$BL$28,33,0)</f>
        <v>41668.207192806483</v>
      </c>
      <c r="AD22" s="12"/>
      <c r="AE22" s="32">
        <v>1</v>
      </c>
      <c r="AF22" s="58">
        <f t="shared" si="5"/>
        <v>41670.207192806483</v>
      </c>
      <c r="AG22" s="58">
        <f>AF22+VLOOKUP($B22,'Project Facts (User Inputs)'!$B$13:$BL$28,38,0)</f>
        <v>41672.424122427969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1</v>
      </c>
      <c r="AS22" s="78">
        <f t="shared" si="12"/>
        <v>1</v>
      </c>
      <c r="AT22" s="60">
        <f t="shared" si="13"/>
        <v>0</v>
      </c>
      <c r="AV22" s="60">
        <f t="shared" si="14"/>
        <v>31.424122427968541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0.5624777903557161</v>
      </c>
      <c r="E23" s="74">
        <v>1.4780454439661215</v>
      </c>
      <c r="F23" s="5"/>
      <c r="G23" s="110"/>
      <c r="I23" s="57">
        <v>41640</v>
      </c>
      <c r="J23" s="12"/>
      <c r="K23" s="32">
        <v>0</v>
      </c>
      <c r="L23" s="58">
        <f t="shared" si="0"/>
        <v>41641</v>
      </c>
      <c r="M23" s="58">
        <f>L23+VLOOKUP($B23,'Project Facts (User Inputs)'!$B$13:$BL$28,13,0)</f>
        <v>41728.114550725659</v>
      </c>
      <c r="N23" s="12"/>
      <c r="O23" s="56">
        <v>0</v>
      </c>
      <c r="P23" s="58">
        <f t="shared" si="1"/>
        <v>41729.114550725659</v>
      </c>
      <c r="Q23" s="58">
        <f>P23+VLOOKUP($B23,'Project Facts (User Inputs)'!$B$13:$BL$28,18,0)</f>
        <v>41787.299500553207</v>
      </c>
      <c r="R23" s="12"/>
      <c r="S23" s="56">
        <v>0</v>
      </c>
      <c r="T23" s="58">
        <f t="shared" si="2"/>
        <v>41788.299500553207</v>
      </c>
      <c r="U23" s="58">
        <f>T23+VLOOKUP($B23,'Project Facts (User Inputs)'!$B$13:$BL$28,23,0)</f>
        <v>41809.206992727362</v>
      </c>
      <c r="V23" s="12"/>
      <c r="W23" s="32">
        <v>0</v>
      </c>
      <c r="X23" s="58">
        <f t="shared" si="3"/>
        <v>41810.206992727362</v>
      </c>
      <c r="Y23" s="58">
        <f>X23+VLOOKUP($B23,'Project Facts (User Inputs)'!$B$13:$BL$28,28,0)</f>
        <v>41831.114484901518</v>
      </c>
      <c r="Z23" s="12"/>
      <c r="AA23" s="32">
        <v>0</v>
      </c>
      <c r="AB23" s="58">
        <f t="shared" si="4"/>
        <v>41832.114484901518</v>
      </c>
      <c r="AC23" s="58">
        <f>AB23+VLOOKUP($B23,'Project Facts (User Inputs)'!$B$13:$BL$28,33,0)</f>
        <v>41853.021977075674</v>
      </c>
      <c r="AD23" s="12"/>
      <c r="AE23" s="32">
        <v>6</v>
      </c>
      <c r="AF23" s="58">
        <f t="shared" si="5"/>
        <v>41860.021977075674</v>
      </c>
      <c r="AG23" s="58">
        <f>AF23+VLOOKUP($B23,'Project Facts (User Inputs)'!$B$13:$BL$28,38,0)</f>
        <v>41880.92946924983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0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6</v>
      </c>
      <c r="AS23" s="78">
        <f t="shared" si="12"/>
        <v>6</v>
      </c>
      <c r="AT23" s="60">
        <f t="shared" si="13"/>
        <v>0</v>
      </c>
      <c r="AV23" s="60">
        <f t="shared" si="14"/>
        <v>239.92946924982971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0.51344908281925072</v>
      </c>
      <c r="E24" s="74">
        <v>1.5714070062344418</v>
      </c>
      <c r="F24" s="5"/>
      <c r="G24" s="110"/>
      <c r="I24" s="57">
        <v>41640</v>
      </c>
      <c r="J24" s="12"/>
      <c r="K24" s="32">
        <v>365</v>
      </c>
      <c r="L24" s="58">
        <f t="shared" si="0"/>
        <v>42006</v>
      </c>
      <c r="M24" s="58">
        <f>L24+VLOOKUP($B24,'Project Facts (User Inputs)'!$B$13:$BL$28,13,0)</f>
        <v>42076.114060390042</v>
      </c>
      <c r="N24" s="12"/>
      <c r="O24" s="56">
        <v>0</v>
      </c>
      <c r="P24" s="58">
        <f t="shared" si="1"/>
        <v>42077.114060390042</v>
      </c>
      <c r="Q24" s="58">
        <f>P24+VLOOKUP($B24,'Project Facts (User Inputs)'!$B$13:$BL$28,18,0)</f>
        <v>42132.478456536192</v>
      </c>
      <c r="R24" s="12"/>
      <c r="S24" s="56">
        <v>0</v>
      </c>
      <c r="T24" s="58">
        <f t="shared" si="2"/>
        <v>42133.478456536192</v>
      </c>
      <c r="U24" s="58">
        <f>T24+VLOOKUP($B24,'Project Facts (User Inputs)'!$B$13:$BL$28,23,0)</f>
        <v>42150.3058310298</v>
      </c>
      <c r="V24" s="12"/>
      <c r="W24" s="32">
        <v>0</v>
      </c>
      <c r="X24" s="58">
        <f t="shared" si="3"/>
        <v>42151.3058310298</v>
      </c>
      <c r="Y24" s="58">
        <f>X24+VLOOKUP($B24,'Project Facts (User Inputs)'!$B$13:$BL$28,28,0)</f>
        <v>42168.133205523409</v>
      </c>
      <c r="Z24" s="12"/>
      <c r="AA24" s="32">
        <v>0</v>
      </c>
      <c r="AB24" s="58">
        <f t="shared" si="4"/>
        <v>42169.133205523409</v>
      </c>
      <c r="AC24" s="58">
        <f>AB24+VLOOKUP($B24,'Project Facts (User Inputs)'!$B$13:$BL$28,33,0)</f>
        <v>42185.960580017017</v>
      </c>
      <c r="AD24" s="12"/>
      <c r="AE24" s="32">
        <v>0</v>
      </c>
      <c r="AF24" s="58">
        <f t="shared" si="5"/>
        <v>42186.960580017017</v>
      </c>
      <c r="AG24" s="58">
        <f>AF24+VLOOKUP($B24,'Project Facts (User Inputs)'!$B$13:$BL$28,38,0)</f>
        <v>42203.787954510626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365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365</v>
      </c>
      <c r="AT24" s="60">
        <f t="shared" si="13"/>
        <v>417.75744416873431</v>
      </c>
      <c r="AV24" s="60">
        <f t="shared" si="14"/>
        <v>197.78795451062615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0.50155528614104383</v>
      </c>
      <c r="E25" s="74">
        <v>1.5213035701226856</v>
      </c>
      <c r="F25" s="5"/>
      <c r="G25" s="110"/>
      <c r="I25" s="57">
        <v>41640</v>
      </c>
      <c r="J25" s="12"/>
      <c r="K25" s="32">
        <v>34</v>
      </c>
      <c r="L25" s="58">
        <f t="shared" si="0"/>
        <v>41675</v>
      </c>
      <c r="M25" s="58">
        <f>L25+VLOOKUP($B25,'Project Facts (User Inputs)'!$B$13:$BL$28,13,0)</f>
        <v>41800.609283245161</v>
      </c>
      <c r="N25" s="12"/>
      <c r="O25" s="56">
        <v>0</v>
      </c>
      <c r="P25" s="58">
        <f t="shared" si="1"/>
        <v>41801.609283245161</v>
      </c>
      <c r="Q25" s="58">
        <f>P25+VLOOKUP($B25,'Project Facts (User Inputs)'!$B$13:$BL$28,18,0)</f>
        <v>41854.195763400166</v>
      </c>
      <c r="R25" s="12"/>
      <c r="S25" s="56">
        <v>0</v>
      </c>
      <c r="T25" s="58">
        <f t="shared" si="2"/>
        <v>41855.195763400166</v>
      </c>
      <c r="U25" s="58">
        <f>T25+VLOOKUP($B25,'Project Facts (User Inputs)'!$B$13:$BL$28,23,0)</f>
        <v>41885.341991379006</v>
      </c>
      <c r="V25" s="12"/>
      <c r="W25" s="32">
        <v>8</v>
      </c>
      <c r="X25" s="58">
        <f t="shared" si="3"/>
        <v>41894.341991379006</v>
      </c>
      <c r="Y25" s="58">
        <f>X25+VLOOKUP($B25,'Project Facts (User Inputs)'!$B$13:$BL$28,28,0)</f>
        <v>41924.488219357845</v>
      </c>
      <c r="Z25" s="12"/>
      <c r="AA25" s="32">
        <v>0</v>
      </c>
      <c r="AB25" s="58">
        <f t="shared" si="4"/>
        <v>41925.488219357845</v>
      </c>
      <c r="AC25" s="58">
        <f>AB25+VLOOKUP($B25,'Project Facts (User Inputs)'!$B$13:$BL$28,33,0)</f>
        <v>41955.634447336684</v>
      </c>
      <c r="AD25" s="12"/>
      <c r="AE25" s="32">
        <v>0</v>
      </c>
      <c r="AF25" s="58">
        <f t="shared" si="5"/>
        <v>41956.634447336684</v>
      </c>
      <c r="AG25" s="58">
        <f>AF25+VLOOKUP($B25,'Project Facts (User Inputs)'!$B$13:$BL$28,38,0)</f>
        <v>41986.780675315524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34</v>
      </c>
      <c r="AN25" s="78">
        <f t="shared" si="7"/>
        <v>0</v>
      </c>
      <c r="AO25" s="78">
        <f t="shared" si="8"/>
        <v>0</v>
      </c>
      <c r="AP25" s="78">
        <f t="shared" si="9"/>
        <v>8</v>
      </c>
      <c r="AQ25" s="78">
        <f t="shared" si="10"/>
        <v>0</v>
      </c>
      <c r="AR25" s="78">
        <f t="shared" si="11"/>
        <v>0</v>
      </c>
      <c r="AS25" s="78">
        <f t="shared" si="12"/>
        <v>42</v>
      </c>
      <c r="AT25" s="60">
        <f t="shared" si="13"/>
        <v>45.241935483870954</v>
      </c>
      <c r="AV25" s="60">
        <f t="shared" si="14"/>
        <v>311.78067531552369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0.48113875029151237</v>
      </c>
      <c r="E26" s="74">
        <v>1.5214551878413247</v>
      </c>
      <c r="F26" s="5"/>
      <c r="G26" s="110"/>
      <c r="I26" s="57">
        <v>41640</v>
      </c>
      <c r="J26" s="12"/>
      <c r="K26" s="32">
        <v>53</v>
      </c>
      <c r="L26" s="58">
        <f t="shared" si="0"/>
        <v>41694</v>
      </c>
      <c r="M26" s="58">
        <f>L26+VLOOKUP($B26,'Project Facts (User Inputs)'!$B$13:$BL$28,13,0)</f>
        <v>41829.096165005663</v>
      </c>
      <c r="N26" s="12"/>
      <c r="O26" s="56">
        <v>0</v>
      </c>
      <c r="P26" s="58">
        <f t="shared" si="1"/>
        <v>41830.096165005663</v>
      </c>
      <c r="Q26" s="58">
        <f>P26+VLOOKUP($B26,'Project Facts (User Inputs)'!$B$13:$BL$28,18,0)</f>
        <v>41889.907325220716</v>
      </c>
      <c r="R26" s="12"/>
      <c r="S26" s="56">
        <v>0</v>
      </c>
      <c r="T26" s="58">
        <f t="shared" si="2"/>
        <v>41890.907325220716</v>
      </c>
      <c r="U26" s="58">
        <f>T26+VLOOKUP($B26,'Project Facts (User Inputs)'!$B$13:$BL$28,23,0)</f>
        <v>41923.330404822074</v>
      </c>
      <c r="V26" s="12"/>
      <c r="W26" s="32">
        <v>8</v>
      </c>
      <c r="X26" s="58">
        <f t="shared" si="3"/>
        <v>41932.330404822074</v>
      </c>
      <c r="Y26" s="58">
        <f>X26+VLOOKUP($B26,'Project Facts (User Inputs)'!$B$13:$BL$28,28,0)</f>
        <v>41964.753484423432</v>
      </c>
      <c r="Z26" s="12"/>
      <c r="AA26" s="32">
        <v>0</v>
      </c>
      <c r="AB26" s="58">
        <f t="shared" si="4"/>
        <v>41965.753484423432</v>
      </c>
      <c r="AC26" s="58">
        <f>AB26+VLOOKUP($B26,'Project Facts (User Inputs)'!$B$13:$BL$28,33,0)</f>
        <v>41998.17656402479</v>
      </c>
      <c r="AD26" s="12"/>
      <c r="AE26" s="32">
        <v>0</v>
      </c>
      <c r="AF26" s="58">
        <f t="shared" si="5"/>
        <v>41999.17656402479</v>
      </c>
      <c r="AG26" s="58">
        <f>AF26+VLOOKUP($B26,'Project Facts (User Inputs)'!$B$13:$BL$28,38,0)</f>
        <v>42031.599643626148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53</v>
      </c>
      <c r="AN26" s="78">
        <f t="shared" si="7"/>
        <v>0</v>
      </c>
      <c r="AO26" s="78">
        <f t="shared" si="8"/>
        <v>0</v>
      </c>
      <c r="AP26" s="78">
        <f t="shared" si="9"/>
        <v>8</v>
      </c>
      <c r="AQ26" s="78">
        <f t="shared" si="10"/>
        <v>0</v>
      </c>
      <c r="AR26" s="78">
        <f t="shared" si="11"/>
        <v>0</v>
      </c>
      <c r="AS26" s="78">
        <f t="shared" si="12"/>
        <v>61</v>
      </c>
      <c r="AT26" s="60">
        <f t="shared" si="13"/>
        <v>76.935483870967744</v>
      </c>
      <c r="AV26" s="60">
        <f t="shared" si="14"/>
        <v>337.59964362614846</v>
      </c>
      <c r="AW26" s="37"/>
      <c r="BM26" s="115"/>
    </row>
    <row r="27" spans="2:65">
      <c r="B27" s="16" t="str">
        <f>'Project Facts (User Inputs)'!B25</f>
        <v>Project-A13</v>
      </c>
      <c r="D27" s="74">
        <v>0.53870365153497368</v>
      </c>
      <c r="E27" s="74">
        <v>2.2126996048160792</v>
      </c>
      <c r="F27" s="5"/>
      <c r="G27" s="110"/>
      <c r="I27" s="57">
        <v>41640</v>
      </c>
      <c r="J27" s="12"/>
      <c r="K27" s="32">
        <v>59</v>
      </c>
      <c r="L27" s="58">
        <f t="shared" si="0"/>
        <v>41700</v>
      </c>
      <c r="M27" s="58">
        <f>L27+VLOOKUP($B27,'Project Facts (User Inputs)'!$B$13:$BL$28,13,0)</f>
        <v>41878.205586181677</v>
      </c>
      <c r="N27" s="12"/>
      <c r="O27" s="56">
        <v>0</v>
      </c>
      <c r="P27" s="58">
        <f t="shared" si="1"/>
        <v>41879.205586181677</v>
      </c>
      <c r="Q27" s="58">
        <f>P27+VLOOKUP($B27,'Project Facts (User Inputs)'!$B$13:$BL$28,18,0)</f>
        <v>41921.974926865281</v>
      </c>
      <c r="R27" s="12"/>
      <c r="S27" s="56">
        <v>0</v>
      </c>
      <c r="T27" s="58">
        <f t="shared" si="2"/>
        <v>41922.974926865281</v>
      </c>
      <c r="U27" s="58">
        <f>T27+VLOOKUP($B27,'Project Facts (User Inputs)'!$B$13:$BL$28,23,0)</f>
        <v>41965.744267548886</v>
      </c>
      <c r="V27" s="12"/>
      <c r="W27" s="32">
        <v>0</v>
      </c>
      <c r="X27" s="58">
        <f t="shared" si="3"/>
        <v>41966.744267548886</v>
      </c>
      <c r="Y27" s="58">
        <f>X27+VLOOKUP($B27,'Project Facts (User Inputs)'!$B$13:$BL$28,28,0)</f>
        <v>42009.51360823249</v>
      </c>
      <c r="Z27" s="12"/>
      <c r="AA27" s="32">
        <v>0</v>
      </c>
      <c r="AB27" s="58">
        <f t="shared" si="4"/>
        <v>42010.51360823249</v>
      </c>
      <c r="AC27" s="58">
        <f>AB27+VLOOKUP($B27,'Project Facts (User Inputs)'!$B$13:$BL$28,33,0)</f>
        <v>42053.282948916094</v>
      </c>
      <c r="AD27" s="12"/>
      <c r="AE27" s="32">
        <v>1</v>
      </c>
      <c r="AF27" s="58">
        <f t="shared" si="5"/>
        <v>42055.282948916094</v>
      </c>
      <c r="AG27" s="58">
        <f>AF27+VLOOKUP($B27,'Project Facts (User Inputs)'!$B$13:$BL$28,38,0)</f>
        <v>42098.052289599698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59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1</v>
      </c>
      <c r="AS27" s="78">
        <f t="shared" si="12"/>
        <v>60</v>
      </c>
      <c r="AT27" s="60">
        <f t="shared" si="13"/>
        <v>74.665012406947866</v>
      </c>
      <c r="AV27" s="60">
        <f t="shared" si="14"/>
        <v>398.05228959969827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0.50376967462401523</v>
      </c>
      <c r="E28" s="74">
        <v>2.3651959532570901</v>
      </c>
      <c r="F28" s="5"/>
      <c r="G28" s="110"/>
      <c r="I28" s="57">
        <v>41640</v>
      </c>
      <c r="J28" s="12"/>
      <c r="K28" s="32">
        <v>70</v>
      </c>
      <c r="L28" s="58">
        <f t="shared" si="0"/>
        <v>41711</v>
      </c>
      <c r="M28" s="58">
        <f>L28+VLOOKUP($B28,'Project Facts (User Inputs)'!$B$13:$BL$28,13,0)</f>
        <v>41788.416331241271</v>
      </c>
      <c r="N28" s="12"/>
      <c r="O28" s="56">
        <v>0</v>
      </c>
      <c r="P28" s="58">
        <f t="shared" si="1"/>
        <v>41789.416331241271</v>
      </c>
      <c r="Q28" s="58">
        <f>P28+VLOOKUP($B28,'Project Facts (User Inputs)'!$B$13:$BL$28,18,0)</f>
        <v>41811.824622582637</v>
      </c>
      <c r="R28" s="12"/>
      <c r="S28" s="56">
        <v>0</v>
      </c>
      <c r="T28" s="58">
        <f t="shared" si="2"/>
        <v>41812.824622582637</v>
      </c>
      <c r="U28" s="58">
        <f>T28+VLOOKUP($B28,'Project Facts (User Inputs)'!$B$13:$BL$28,23,0)</f>
        <v>41831.404542080541</v>
      </c>
      <c r="V28" s="12"/>
      <c r="W28" s="32">
        <v>7</v>
      </c>
      <c r="X28" s="58">
        <f t="shared" si="3"/>
        <v>41839.404542080541</v>
      </c>
      <c r="Y28" s="58">
        <f>X28+VLOOKUP($B28,'Project Facts (User Inputs)'!$B$13:$BL$28,28,0)</f>
        <v>41857.984461578446</v>
      </c>
      <c r="Z28" s="12"/>
      <c r="AA28" s="32">
        <v>0</v>
      </c>
      <c r="AB28" s="58">
        <f t="shared" si="4"/>
        <v>41858.984461578446</v>
      </c>
      <c r="AC28" s="58">
        <f>AB28+VLOOKUP($B28,'Project Facts (User Inputs)'!$B$13:$BL$28,33,0)</f>
        <v>41877.56438107635</v>
      </c>
      <c r="AD28" s="12"/>
      <c r="AE28" s="32">
        <v>0</v>
      </c>
      <c r="AF28" s="58">
        <f t="shared" si="5"/>
        <v>41878.56438107635</v>
      </c>
      <c r="AG28" s="58">
        <f>AF28+VLOOKUP($B28,'Project Facts (User Inputs)'!$B$13:$BL$28,38,0)</f>
        <v>41897.144300574255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70</v>
      </c>
      <c r="AN28" s="78">
        <f t="shared" si="7"/>
        <v>0</v>
      </c>
      <c r="AO28" s="78">
        <f t="shared" si="8"/>
        <v>0</v>
      </c>
      <c r="AP28" s="78">
        <f t="shared" si="9"/>
        <v>7</v>
      </c>
      <c r="AQ28" s="78">
        <f t="shared" si="10"/>
        <v>0</v>
      </c>
      <c r="AR28" s="78">
        <f t="shared" si="11"/>
        <v>0</v>
      </c>
      <c r="AS28" s="78">
        <f t="shared" si="12"/>
        <v>77</v>
      </c>
      <c r="AT28" s="60">
        <f t="shared" si="13"/>
        <v>59.925558312655077</v>
      </c>
      <c r="AV28" s="60">
        <f t="shared" si="14"/>
        <v>186.14430057425488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1.0093687552773634</v>
      </c>
      <c r="E29" s="74">
        <v>0.25598929284373961</v>
      </c>
      <c r="F29" s="5"/>
      <c r="G29" s="110"/>
      <c r="I29" s="57">
        <v>41640</v>
      </c>
      <c r="J29" s="12"/>
      <c r="K29" s="32">
        <v>87</v>
      </c>
      <c r="L29" s="58">
        <f t="shared" si="0"/>
        <v>41728</v>
      </c>
      <c r="M29" s="58">
        <f>L29+VLOOKUP($B29,'Project Facts (User Inputs)'!$B$13:$BL$28,13,0)</f>
        <v>41820.816382029319</v>
      </c>
      <c r="N29" s="12"/>
      <c r="O29" s="56">
        <v>0</v>
      </c>
      <c r="P29" s="58">
        <f t="shared" si="1"/>
        <v>41821.816382029319</v>
      </c>
      <c r="Q29" s="58">
        <f>P29+VLOOKUP($B29,'Project Facts (User Inputs)'!$B$13:$BL$28,18,0)</f>
        <v>42208.551307151487</v>
      </c>
      <c r="R29" s="12"/>
      <c r="S29" s="56">
        <v>0</v>
      </c>
      <c r="T29" s="58">
        <f t="shared" si="2"/>
        <v>42209.551307151487</v>
      </c>
      <c r="U29" s="58">
        <f>T29+VLOOKUP($B29,'Project Facts (User Inputs)'!$B$13:$BL$28,23,0)</f>
        <v>42302.367689180806</v>
      </c>
      <c r="V29" s="12"/>
      <c r="W29" s="32">
        <v>0</v>
      </c>
      <c r="X29" s="58">
        <f t="shared" si="3"/>
        <v>42303.367689180806</v>
      </c>
      <c r="Y29" s="58">
        <f>X29+VLOOKUP($B29,'Project Facts (User Inputs)'!$B$13:$BL$28,28,0)</f>
        <v>42396.184071210126</v>
      </c>
      <c r="Z29" s="12"/>
      <c r="AA29" s="32">
        <v>0</v>
      </c>
      <c r="AB29" s="58">
        <f t="shared" si="4"/>
        <v>42397.184071210126</v>
      </c>
      <c r="AC29" s="58">
        <f>AB29+VLOOKUP($B29,'Project Facts (User Inputs)'!$B$13:$BL$28,33,0)</f>
        <v>42490.000453239445</v>
      </c>
      <c r="AD29" s="12"/>
      <c r="AE29" s="32">
        <v>1</v>
      </c>
      <c r="AF29" s="58">
        <f t="shared" si="5"/>
        <v>42492.000453239445</v>
      </c>
      <c r="AG29" s="58">
        <f>AF29+VLOOKUP($B29,'Project Facts (User Inputs)'!$B$13:$BL$28,38,0)</f>
        <v>42584.816835268764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87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1</v>
      </c>
      <c r="AS29" s="78">
        <f t="shared" si="12"/>
        <v>88</v>
      </c>
      <c r="AT29" s="60">
        <f t="shared" si="13"/>
        <v>138.43362282878411</v>
      </c>
      <c r="AV29" s="60">
        <f t="shared" si="14"/>
        <v>856.81683526876441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0.533333333333046</v>
      </c>
      <c r="E32" s="75">
        <f>AVERAGE(E15:E29)</f>
        <v>1.5999999999999941</v>
      </c>
      <c r="F32" s="25"/>
      <c r="G32" s="9"/>
      <c r="I32" s="25"/>
      <c r="J32" s="3"/>
      <c r="K32" s="54">
        <f>AVERAGE(K15:K29)</f>
        <v>53.866666666666667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2.6</v>
      </c>
      <c r="X32" s="53"/>
      <c r="Y32" s="53"/>
      <c r="Z32" s="49"/>
      <c r="AA32" s="54">
        <f>AVERAGE(AA15:AA29)</f>
        <v>0</v>
      </c>
      <c r="AB32" s="53"/>
      <c r="AC32" s="53"/>
      <c r="AD32" s="49"/>
      <c r="AE32" s="54">
        <f>AVERAGE(AE15:AE29)</f>
        <v>0.8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53.866666666666667</v>
      </c>
      <c r="AN32" s="54">
        <f t="shared" si="15"/>
        <v>0</v>
      </c>
      <c r="AO32" s="54">
        <f t="shared" si="15"/>
        <v>0</v>
      </c>
      <c r="AP32" s="54">
        <f t="shared" si="15"/>
        <v>2.6</v>
      </c>
      <c r="AQ32" s="54">
        <f t="shared" si="15"/>
        <v>0</v>
      </c>
      <c r="AR32" s="54">
        <f t="shared" si="15"/>
        <v>0.8</v>
      </c>
      <c r="AS32" s="54">
        <f t="shared" ref="AS32:AT32" si="16">AVERAGE(AS15:AS29)</f>
        <v>57.266666666666666</v>
      </c>
      <c r="AT32" s="82">
        <f t="shared" si="16"/>
        <v>62.156327543424304</v>
      </c>
      <c r="AU32" s="8" t="s">
        <v>56</v>
      </c>
      <c r="AV32" s="82">
        <f t="shared" ref="AV32" si="17">AVERAGE(AV15:AV29)</f>
        <v>306.04975832696704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7.9999999999956906</v>
      </c>
      <c r="E33" s="77">
        <f>SUM(E15:E29)</f>
        <v>23.999999999999911</v>
      </c>
      <c r="F33" s="69"/>
      <c r="G33" s="9"/>
      <c r="I33" s="25"/>
      <c r="J33" s="3"/>
      <c r="K33" s="54">
        <f>SUM(K15:K29)</f>
        <v>808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39</v>
      </c>
      <c r="X33" s="53"/>
      <c r="Y33" s="53"/>
      <c r="Z33" s="49"/>
      <c r="AA33" s="54">
        <f>SUM(AA15:AA29)</f>
        <v>0</v>
      </c>
      <c r="AB33" s="53"/>
      <c r="AC33" s="53"/>
      <c r="AD33" s="49"/>
      <c r="AE33" s="54">
        <f>SUM(AE15:AE29)</f>
        <v>12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808</v>
      </c>
      <c r="AN33" s="54">
        <f t="shared" si="18"/>
        <v>0</v>
      </c>
      <c r="AO33" s="54">
        <f t="shared" si="18"/>
        <v>0</v>
      </c>
      <c r="AP33" s="54">
        <f t="shared" si="18"/>
        <v>39</v>
      </c>
      <c r="AQ33" s="54">
        <f t="shared" si="18"/>
        <v>0</v>
      </c>
      <c r="AR33" s="54">
        <f t="shared" si="18"/>
        <v>12</v>
      </c>
      <c r="AS33" s="54">
        <f t="shared" ref="AS33:AT33" si="19">SUM(AS15:AS29)</f>
        <v>859</v>
      </c>
      <c r="AT33" s="35">
        <f t="shared" si="19"/>
        <v>932.34491315136461</v>
      </c>
      <c r="AU33" s="8" t="s">
        <v>55</v>
      </c>
      <c r="AV33" s="35">
        <f t="shared" ref="AV33" si="20">SUM(AV15:AV29)</f>
        <v>4590.7463749045055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  <mergeCell ref="P4:Q4"/>
    <mergeCell ref="P5:Q5"/>
    <mergeCell ref="P3:Q3"/>
    <mergeCell ref="I3:N3"/>
    <mergeCell ref="D2:N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84" t="s">
        <v>150</v>
      </c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5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41.940226403428824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3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14.381491596352134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41979.259298649093</v>
      </c>
      <c r="E21" s="85">
        <f>'Project Release Optimizer (GA)'!U15</f>
        <v>42044.341743548917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41716.485896433944</v>
      </c>
      <c r="E22" s="85">
        <f>'Project Release Optimizer (GA)'!U16</f>
        <v>41723.428791423838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41691.42346005021</v>
      </c>
      <c r="E23" s="85">
        <f>'Project Release Optimizer (GA)'!U17</f>
        <v>41699.291589039676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41729.925914352585</v>
      </c>
      <c r="E24" s="85">
        <f>'Project Release Optimizer (GA)'!U18</f>
        <v>41746.75028487244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41765.331532836783</v>
      </c>
      <c r="E25" s="85">
        <f>'Project Release Optimizer (GA)'!U19</f>
        <v>41777.573930737046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41825.839630794602</v>
      </c>
      <c r="E26" s="85">
        <f>'Project Release Optimizer (GA)'!U20</f>
        <v>41848.199003333109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1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5.5649112859391607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42061.030441232004</v>
      </c>
      <c r="E27" s="85">
        <f>'Project Release Optimizer (GA)'!U21</f>
        <v>42141.939558889811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1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8.4611023536199355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41659.556403942028</v>
      </c>
      <c r="E28" s="85">
        <f>'Project Release Optimizer (GA)'!U22</f>
        <v>41661.773333563513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41788.299500553207</v>
      </c>
      <c r="E29" s="85">
        <f>'Project Release Optimizer (GA)'!U23</f>
        <v>41809.206992727362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42133.478456536192</v>
      </c>
      <c r="E30" s="85">
        <f>'Project Release Optimizer (GA)'!U24</f>
        <v>42150.3058310298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41855.195763400166</v>
      </c>
      <c r="E31" s="85">
        <f>'Project Release Optimizer (GA)'!U25</f>
        <v>41885.341991379006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41890.907325220716</v>
      </c>
      <c r="E32" s="85">
        <f>'Project Release Optimizer (GA)'!U26</f>
        <v>41923.330404822074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1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0.35547795679303817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41922.974926865281</v>
      </c>
      <c r="E33" s="85">
        <f>'Project Release Optimizer (GA)'!U27</f>
        <v>41965.744267548886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41812.824622582637</v>
      </c>
      <c r="E34" s="85">
        <f>'Project Release Optimizer (GA)'!U28</f>
        <v>41831.404542080541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42209.551307151487</v>
      </c>
      <c r="E35" s="85">
        <f>'Project Release Optimizer (GA)'!U29</f>
        <v>42302.367689180806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1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25.193646633597382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42045.341743548917</v>
      </c>
      <c r="E43" s="85">
        <f>'Project Release Optimizer (GA)'!Y15</f>
        <v>42110.424188448742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41724.428791423838</v>
      </c>
      <c r="E44" s="85">
        <f>'Project Release Optimizer (GA)'!Y16</f>
        <v>41731.371686413731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41700.291589039676</v>
      </c>
      <c r="E45" s="85">
        <f>'Project Release Optimizer (GA)'!Y17</f>
        <v>41708.159718029143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41747.75028487244</v>
      </c>
      <c r="E46" s="85">
        <f>'Project Release Optimizer (GA)'!Y18</f>
        <v>41764.574655392295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41778.573930737046</v>
      </c>
      <c r="E47" s="85">
        <f>'Project Release Optimizer (GA)'!Y19</f>
        <v>41790.816328637309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41865.199003333109</v>
      </c>
      <c r="E48" s="85">
        <f>'Project Release Optimizer (GA)'!Y20</f>
        <v>41887.558375871617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42142.939558889811</v>
      </c>
      <c r="E49" s="85">
        <f>'Project Release Optimizer (GA)'!Y21</f>
        <v>42223.848676547619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1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25.193646633597382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41662.773333563513</v>
      </c>
      <c r="E50" s="85">
        <f>'Project Release Optimizer (GA)'!Y22</f>
        <v>41664.990263184998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41810.206992727362</v>
      </c>
      <c r="E51" s="85">
        <f>'Project Release Optimizer (GA)'!Y23</f>
        <v>41831.114484901518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42151.3058310298</v>
      </c>
      <c r="E52" s="85">
        <f>'Project Release Optimizer (GA)'!Y24</f>
        <v>42168.133205523409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41894.341991379006</v>
      </c>
      <c r="E53" s="85">
        <f>'Project Release Optimizer (GA)'!Y25</f>
        <v>41924.488219357845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41932.330404822074</v>
      </c>
      <c r="E54" s="85">
        <f>'Project Release Optimizer (GA)'!Y26</f>
        <v>41964.753484423432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41966.744267548886</v>
      </c>
      <c r="E55" s="85">
        <f>'Project Release Optimizer (GA)'!Y27</f>
        <v>42009.51360823249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41839.404542080541</v>
      </c>
      <c r="E56" s="85">
        <f>'Project Release Optimizer (GA)'!Y28</f>
        <v>41857.984461578446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42303.367689180806</v>
      </c>
      <c r="E57" s="85">
        <f>'Project Release Optimizer (GA)'!Y29</f>
        <v>42396.184071210126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42111.424188448742</v>
      </c>
      <c r="E65" s="85">
        <f>'Project Release Optimizer (GA)'!AC15</f>
        <v>42176.506633348567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41732.371686413731</v>
      </c>
      <c r="E66" s="85">
        <f>'Project Release Optimizer (GA)'!AC16</f>
        <v>41739.314581403625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41709.159718029143</v>
      </c>
      <c r="E67" s="85">
        <f>'Project Release Optimizer (GA)'!AC17</f>
        <v>41717.027847018609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41765.574655392295</v>
      </c>
      <c r="E68" s="85">
        <f>'Project Release Optimizer (GA)'!AC18</f>
        <v>41782.399025912149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41791.816328637309</v>
      </c>
      <c r="E69" s="85">
        <f>'Project Release Optimizer (GA)'!AC19</f>
        <v>41804.058726537573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41888.558375871617</v>
      </c>
      <c r="E70" s="85">
        <f>'Project Release Optimizer (GA)'!AC20</f>
        <v>41910.917748410124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42224.848676547619</v>
      </c>
      <c r="E71" s="85">
        <f>'Project Release Optimizer (GA)'!AC21</f>
        <v>42305.757794205427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41665.990263184998</v>
      </c>
      <c r="E72" s="85">
        <f>'Project Release Optimizer (GA)'!AC22</f>
        <v>41668.207192806483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41832.114484901518</v>
      </c>
      <c r="E73" s="85">
        <f>'Project Release Optimizer (GA)'!AC23</f>
        <v>41853.021977075674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42169.133205523409</v>
      </c>
      <c r="E74" s="85">
        <f>'Project Release Optimizer (GA)'!AC24</f>
        <v>42185.960580017017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41925.488219357845</v>
      </c>
      <c r="E75" s="85">
        <f>'Project Release Optimizer (GA)'!AC25</f>
        <v>41955.634447336684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41965.753484423432</v>
      </c>
      <c r="E76" s="85">
        <f>'Project Release Optimizer (GA)'!AC26</f>
        <v>41998.17656402479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42010.51360823249</v>
      </c>
      <c r="E77" s="85">
        <f>'Project Release Optimizer (GA)'!AC27</f>
        <v>42053.282948916094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41858.984461578446</v>
      </c>
      <c r="E78" s="85">
        <f>'Project Release Optimizer (GA)'!AC28</f>
        <v>41877.56438107635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42397.184071210126</v>
      </c>
      <c r="E79" s="85">
        <f>'Project Release Optimizer (GA)'!AC29</f>
        <v>42490.000453239445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1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2.3650881734793074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42177.506633348567</v>
      </c>
      <c r="E87" s="85">
        <f>'Project Release Optimizer (GA)'!AG15</f>
        <v>42242.589078248391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41740.314581403625</v>
      </c>
      <c r="E88" s="85">
        <f>'Project Release Optimizer (GA)'!AG16</f>
        <v>41747.257476393519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41718.027847018609</v>
      </c>
      <c r="E89" s="85">
        <f>'Project Release Optimizer (GA)'!AG17</f>
        <v>41725.895976008076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41783.399025912149</v>
      </c>
      <c r="E90" s="85">
        <f>'Project Release Optimizer (GA)'!AG18</f>
        <v>41800.223396432004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41805.058726537573</v>
      </c>
      <c r="E91" s="85">
        <f>'Project Release Optimizer (GA)'!AG19</f>
        <v>41817.301124437836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41914.917748410124</v>
      </c>
      <c r="E92" s="85">
        <f>'Project Release Optimizer (GA)'!AG20</f>
        <v>41937.277120948631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42306.757794205427</v>
      </c>
      <c r="E93" s="85">
        <f>'Project Release Optimizer (GA)'!AG21</f>
        <v>42387.666911863234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41670.207192806483</v>
      </c>
      <c r="E94" s="85">
        <f>'Project Release Optimizer (GA)'!AG22</f>
        <v>41672.424122427969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41860.021977075674</v>
      </c>
      <c r="E95" s="85">
        <f>'Project Release Optimizer (GA)'!AG23</f>
        <v>41880.92946924983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1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2.3650881734793074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42186.960580017017</v>
      </c>
      <c r="E96" s="85">
        <f>'Project Release Optimizer (GA)'!AG24</f>
        <v>42203.787954510626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41956.634447336684</v>
      </c>
      <c r="E97" s="85">
        <f>'Project Release Optimizer (GA)'!AG25</f>
        <v>41986.780675315524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41999.17656402479</v>
      </c>
      <c r="E98" s="85">
        <f>'Project Release Optimizer (GA)'!AG26</f>
        <v>42031.599643626148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42055.282948916094</v>
      </c>
      <c r="E99" s="85">
        <f>'Project Release Optimizer (GA)'!AG27</f>
        <v>42098.052289599698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41878.56438107635</v>
      </c>
      <c r="E100" s="85">
        <f>'Project Release Optimizer (GA)'!AG28</f>
        <v>41897.144300574255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42492.000453239445</v>
      </c>
      <c r="E101" s="85">
        <f>'Project Release Optimizer (GA)'!AG29</f>
        <v>42584.816835268764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  <mergeCell ref="C17:C18"/>
    <mergeCell ref="X19:AL19"/>
    <mergeCell ref="H19:V19"/>
    <mergeCell ref="C10:AL10"/>
    <mergeCell ref="C12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0.93359551636955396</v>
      </c>
      <c r="B2" s="107">
        <f ca="1">A2*100</f>
        <v>93.359551636955402</v>
      </c>
      <c r="C2" s="107">
        <f ca="1">INT(B2)</f>
        <v>93</v>
      </c>
    </row>
    <row r="3" spans="1:3">
      <c r="A3" s="107">
        <f t="shared" ref="A3:A40" ca="1" si="0">RAND()</f>
        <v>0.10635753345748888</v>
      </c>
      <c r="B3" s="107">
        <f t="shared" ref="B3:B40" ca="1" si="1">A3*100</f>
        <v>10.635753345748888</v>
      </c>
      <c r="C3" s="107">
        <f t="shared" ref="C3:C40" ca="1" si="2">INT(B3)</f>
        <v>10</v>
      </c>
    </row>
    <row r="4" spans="1:3">
      <c r="A4" s="107">
        <f t="shared" ca="1" si="0"/>
        <v>0.42261042371114055</v>
      </c>
      <c r="B4" s="107">
        <f t="shared" ca="1" si="1"/>
        <v>42.261042371114058</v>
      </c>
      <c r="C4" s="107">
        <f t="shared" ca="1" si="2"/>
        <v>42</v>
      </c>
    </row>
    <row r="5" spans="1:3">
      <c r="A5" s="107">
        <f t="shared" ca="1" si="0"/>
        <v>0.71842053054209964</v>
      </c>
      <c r="B5" s="107">
        <f t="shared" ca="1" si="1"/>
        <v>71.84205305420997</v>
      </c>
      <c r="C5" s="107">
        <f t="shared" ca="1" si="2"/>
        <v>71</v>
      </c>
    </row>
    <row r="6" spans="1:3">
      <c r="A6" s="107">
        <f t="shared" ca="1" si="0"/>
        <v>0.23704297489252157</v>
      </c>
      <c r="B6" s="107">
        <f t="shared" ca="1" si="1"/>
        <v>23.704297489252156</v>
      </c>
      <c r="C6" s="107">
        <f t="shared" ca="1" si="2"/>
        <v>23</v>
      </c>
    </row>
    <row r="7" spans="1:3">
      <c r="A7" s="107">
        <f t="shared" ca="1" si="0"/>
        <v>0.5895620118416518</v>
      </c>
      <c r="B7" s="107">
        <f t="shared" ca="1" si="1"/>
        <v>58.956201184165181</v>
      </c>
      <c r="C7" s="107">
        <f t="shared" ca="1" si="2"/>
        <v>58</v>
      </c>
    </row>
    <row r="8" spans="1:3">
      <c r="A8" s="107">
        <f t="shared" ca="1" si="0"/>
        <v>0.96407958402783223</v>
      </c>
      <c r="B8" s="107">
        <f t="shared" ca="1" si="1"/>
        <v>96.407958402783223</v>
      </c>
      <c r="C8" s="107">
        <f t="shared" ca="1" si="2"/>
        <v>96</v>
      </c>
    </row>
    <row r="9" spans="1:3">
      <c r="A9" s="107">
        <f t="shared" ca="1" si="0"/>
        <v>0.97327570113429607</v>
      </c>
      <c r="B9" s="107">
        <f t="shared" ca="1" si="1"/>
        <v>97.327570113429601</v>
      </c>
      <c r="C9" s="107">
        <f t="shared" ca="1" si="2"/>
        <v>97</v>
      </c>
    </row>
    <row r="10" spans="1:3">
      <c r="A10" s="107">
        <f t="shared" ca="1" si="0"/>
        <v>0.66220858450914766</v>
      </c>
      <c r="B10" s="107">
        <f t="shared" ca="1" si="1"/>
        <v>66.220858450914761</v>
      </c>
      <c r="C10" s="107">
        <f t="shared" ca="1" si="2"/>
        <v>66</v>
      </c>
    </row>
    <row r="11" spans="1:3">
      <c r="A11" s="107">
        <f t="shared" ca="1" si="0"/>
        <v>0.80549019500767938</v>
      </c>
      <c r="B11" s="107">
        <f t="shared" ca="1" si="1"/>
        <v>80.54901950076794</v>
      </c>
      <c r="C11" s="107">
        <f t="shared" ca="1" si="2"/>
        <v>80</v>
      </c>
    </row>
    <row r="12" spans="1:3">
      <c r="A12" s="107">
        <f t="shared" ca="1" si="0"/>
        <v>0.44222871804415065</v>
      </c>
      <c r="B12" s="107">
        <f t="shared" ca="1" si="1"/>
        <v>44.222871804415064</v>
      </c>
      <c r="C12" s="107">
        <f t="shared" ca="1" si="2"/>
        <v>44</v>
      </c>
    </row>
    <row r="13" spans="1:3">
      <c r="A13" s="107">
        <f t="shared" ca="1" si="0"/>
        <v>0.45877618185032465</v>
      </c>
      <c r="B13" s="107">
        <f t="shared" ca="1" si="1"/>
        <v>45.877618185032468</v>
      </c>
      <c r="C13" s="107">
        <f t="shared" ca="1" si="2"/>
        <v>45</v>
      </c>
    </row>
    <row r="14" spans="1:3">
      <c r="A14" s="107">
        <f t="shared" ca="1" si="0"/>
        <v>0.25834653239345062</v>
      </c>
      <c r="B14" s="107">
        <f t="shared" ca="1" si="1"/>
        <v>25.834653239345062</v>
      </c>
      <c r="C14" s="107">
        <f t="shared" ca="1" si="2"/>
        <v>25</v>
      </c>
    </row>
    <row r="15" spans="1:3">
      <c r="A15" s="107">
        <f t="shared" ca="1" si="0"/>
        <v>0.20142800340062728</v>
      </c>
      <c r="B15" s="107">
        <f t="shared" ca="1" si="1"/>
        <v>20.142800340062728</v>
      </c>
      <c r="C15" s="107">
        <f t="shared" ca="1" si="2"/>
        <v>20</v>
      </c>
    </row>
    <row r="16" spans="1:3">
      <c r="A16" s="107">
        <f t="shared" ca="1" si="0"/>
        <v>0.67062944128293633</v>
      </c>
      <c r="B16" s="107">
        <f t="shared" ca="1" si="1"/>
        <v>67.062944128293637</v>
      </c>
      <c r="C16" s="107">
        <f t="shared" ca="1" si="2"/>
        <v>67</v>
      </c>
    </row>
    <row r="17" spans="1:3">
      <c r="A17" s="107">
        <f t="shared" ca="1" si="0"/>
        <v>0.97474075872106525</v>
      </c>
      <c r="B17" s="107">
        <f t="shared" ca="1" si="1"/>
        <v>97.474075872106525</v>
      </c>
      <c r="C17" s="107">
        <f t="shared" ca="1" si="2"/>
        <v>97</v>
      </c>
    </row>
    <row r="18" spans="1:3">
      <c r="A18" s="107">
        <f t="shared" ca="1" si="0"/>
        <v>0.6748962600710231</v>
      </c>
      <c r="B18" s="107">
        <f t="shared" ca="1" si="1"/>
        <v>67.489626007102316</v>
      </c>
      <c r="C18" s="107">
        <f t="shared" ca="1" si="2"/>
        <v>67</v>
      </c>
    </row>
    <row r="19" spans="1:3">
      <c r="A19" s="107">
        <f t="shared" ca="1" si="0"/>
        <v>0.59946807942900415</v>
      </c>
      <c r="B19" s="107">
        <f t="shared" ca="1" si="1"/>
        <v>59.946807942900413</v>
      </c>
      <c r="C19" s="107">
        <f t="shared" ca="1" si="2"/>
        <v>59</v>
      </c>
    </row>
    <row r="20" spans="1:3">
      <c r="A20" s="107">
        <f t="shared" ca="1" si="0"/>
        <v>0.14701853230379669</v>
      </c>
      <c r="B20" s="107">
        <f t="shared" ca="1" si="1"/>
        <v>14.701853230379669</v>
      </c>
      <c r="C20" s="107">
        <f t="shared" ca="1" si="2"/>
        <v>14</v>
      </c>
    </row>
    <row r="21" spans="1:3">
      <c r="A21" s="107">
        <f t="shared" ca="1" si="0"/>
        <v>0.41646871610425951</v>
      </c>
      <c r="B21" s="107">
        <f t="shared" ca="1" si="1"/>
        <v>41.646871610425947</v>
      </c>
      <c r="C21" s="107">
        <f t="shared" ca="1" si="2"/>
        <v>41</v>
      </c>
    </row>
    <row r="22" spans="1:3">
      <c r="A22" s="107">
        <f t="shared" ca="1" si="0"/>
        <v>0.35355736456347131</v>
      </c>
      <c r="B22" s="107">
        <f t="shared" ca="1" si="1"/>
        <v>35.355736456347131</v>
      </c>
      <c r="C22" s="107">
        <f t="shared" ca="1" si="2"/>
        <v>35</v>
      </c>
    </row>
    <row r="23" spans="1:3">
      <c r="A23" s="107">
        <f t="shared" ca="1" si="0"/>
        <v>0.98400124744828354</v>
      </c>
      <c r="B23" s="107">
        <f t="shared" ca="1" si="1"/>
        <v>98.400124744828361</v>
      </c>
      <c r="C23" s="107">
        <f t="shared" ca="1" si="2"/>
        <v>98</v>
      </c>
    </row>
    <row r="24" spans="1:3">
      <c r="A24" s="107">
        <f t="shared" ca="1" si="0"/>
        <v>0.57947548267680649</v>
      </c>
      <c r="B24" s="107">
        <f t="shared" ca="1" si="1"/>
        <v>57.947548267680645</v>
      </c>
      <c r="C24" s="107">
        <f t="shared" ca="1" si="2"/>
        <v>57</v>
      </c>
    </row>
    <row r="25" spans="1:3">
      <c r="A25" s="107">
        <f t="shared" ca="1" si="0"/>
        <v>0.80674179532332069</v>
      </c>
      <c r="B25" s="107">
        <f t="shared" ca="1" si="1"/>
        <v>80.674179532332062</v>
      </c>
      <c r="C25" s="107">
        <f t="shared" ca="1" si="2"/>
        <v>80</v>
      </c>
    </row>
    <row r="26" spans="1:3">
      <c r="A26" s="107">
        <f t="shared" ca="1" si="0"/>
        <v>0.9037633686383888</v>
      </c>
      <c r="B26" s="107">
        <f t="shared" ca="1" si="1"/>
        <v>90.376336863838873</v>
      </c>
      <c r="C26" s="107">
        <f t="shared" ca="1" si="2"/>
        <v>90</v>
      </c>
    </row>
    <row r="27" spans="1:3">
      <c r="A27" s="107">
        <f t="shared" ca="1" si="0"/>
        <v>0.12700959927357136</v>
      </c>
      <c r="B27" s="107">
        <f t="shared" ca="1" si="1"/>
        <v>12.700959927357136</v>
      </c>
      <c r="C27" s="107">
        <f t="shared" ca="1" si="2"/>
        <v>12</v>
      </c>
    </row>
    <row r="28" spans="1:3">
      <c r="A28" s="107">
        <f t="shared" ca="1" si="0"/>
        <v>0.83588327746234192</v>
      </c>
      <c r="B28" s="107">
        <f t="shared" ca="1" si="1"/>
        <v>83.588327746234199</v>
      </c>
      <c r="C28" s="107">
        <f t="shared" ca="1" si="2"/>
        <v>83</v>
      </c>
    </row>
    <row r="29" spans="1:3">
      <c r="A29" s="107">
        <f t="shared" ca="1" si="0"/>
        <v>0.49438957221905877</v>
      </c>
      <c r="B29" s="107">
        <f t="shared" ca="1" si="1"/>
        <v>49.438957221905881</v>
      </c>
      <c r="C29" s="107">
        <f t="shared" ca="1" si="2"/>
        <v>49</v>
      </c>
    </row>
    <row r="30" spans="1:3">
      <c r="A30" s="107">
        <f t="shared" ca="1" si="0"/>
        <v>0.16193391710642491</v>
      </c>
      <c r="B30" s="107">
        <f t="shared" ca="1" si="1"/>
        <v>16.193391710642491</v>
      </c>
      <c r="C30" s="107">
        <f t="shared" ca="1" si="2"/>
        <v>16</v>
      </c>
    </row>
    <row r="31" spans="1:3">
      <c r="A31" s="107">
        <f t="shared" ca="1" si="0"/>
        <v>2.0198842669738371E-2</v>
      </c>
      <c r="B31" s="107">
        <f t="shared" ca="1" si="1"/>
        <v>2.0198842669738371</v>
      </c>
      <c r="C31" s="107">
        <f t="shared" ca="1" si="2"/>
        <v>2</v>
      </c>
    </row>
    <row r="32" spans="1:3">
      <c r="A32" s="107">
        <f t="shared" ca="1" si="0"/>
        <v>0.18363699777059495</v>
      </c>
      <c r="B32" s="107">
        <f t="shared" ca="1" si="1"/>
        <v>18.363699777059495</v>
      </c>
      <c r="C32" s="107">
        <f t="shared" ca="1" si="2"/>
        <v>18</v>
      </c>
    </row>
    <row r="33" spans="1:3">
      <c r="A33" s="107">
        <f t="shared" ca="1" si="0"/>
        <v>0.15688382513923926</v>
      </c>
      <c r="B33" s="107">
        <f t="shared" ca="1" si="1"/>
        <v>15.688382513923926</v>
      </c>
      <c r="C33" s="107">
        <f t="shared" ca="1" si="2"/>
        <v>15</v>
      </c>
    </row>
    <row r="34" spans="1:3">
      <c r="A34" s="107">
        <f t="shared" ca="1" si="0"/>
        <v>0.12268847145481043</v>
      </c>
      <c r="B34" s="107">
        <f t="shared" ca="1" si="1"/>
        <v>12.268847145481043</v>
      </c>
      <c r="C34" s="107">
        <f t="shared" ca="1" si="2"/>
        <v>12</v>
      </c>
    </row>
    <row r="35" spans="1:3">
      <c r="A35" s="107">
        <f t="shared" ca="1" si="0"/>
        <v>0.69036499239906135</v>
      </c>
      <c r="B35" s="107">
        <f t="shared" ca="1" si="1"/>
        <v>69.036499239906135</v>
      </c>
      <c r="C35" s="107">
        <f t="shared" ca="1" si="2"/>
        <v>69</v>
      </c>
    </row>
    <row r="36" spans="1:3">
      <c r="A36" s="107">
        <f t="shared" ca="1" si="0"/>
        <v>0.37126081605275818</v>
      </c>
      <c r="B36" s="107">
        <f t="shared" ca="1" si="1"/>
        <v>37.126081605275814</v>
      </c>
      <c r="C36" s="107">
        <f t="shared" ca="1" si="2"/>
        <v>37</v>
      </c>
    </row>
    <row r="37" spans="1:3">
      <c r="A37" s="107">
        <f t="shared" ca="1" si="0"/>
        <v>0.79964667475581397</v>
      </c>
      <c r="B37" s="107">
        <f t="shared" ca="1" si="1"/>
        <v>79.964667475581393</v>
      </c>
      <c r="C37" s="107">
        <f t="shared" ca="1" si="2"/>
        <v>79</v>
      </c>
    </row>
    <row r="38" spans="1:3">
      <c r="A38" s="107">
        <f t="shared" ca="1" si="0"/>
        <v>0.91266384004070589</v>
      </c>
      <c r="B38" s="107">
        <f t="shared" ca="1" si="1"/>
        <v>91.266384004070588</v>
      </c>
      <c r="C38" s="107">
        <f t="shared" ca="1" si="2"/>
        <v>91</v>
      </c>
    </row>
    <row r="39" spans="1:3">
      <c r="A39" s="107">
        <f t="shared" ca="1" si="0"/>
        <v>0.73844695338788391</v>
      </c>
      <c r="B39" s="107">
        <f t="shared" ca="1" si="1"/>
        <v>73.844695338788398</v>
      </c>
      <c r="C39" s="107">
        <f t="shared" ca="1" si="2"/>
        <v>73</v>
      </c>
    </row>
    <row r="40" spans="1:3">
      <c r="A40" s="107">
        <f t="shared" ca="1" si="0"/>
        <v>0.64905006637895646</v>
      </c>
      <c r="B40" s="107">
        <f t="shared" ca="1" si="1"/>
        <v>64.905006637895639</v>
      </c>
      <c r="C40" s="107">
        <f t="shared" ca="1" si="2"/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3409.0342413105973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0.9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7.9999999999956906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23.999999999999911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2014-09-27T15:47:40Z</dcterms:modified>
</cp:coreProperties>
</file>