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<sst xmlns="http://schemas.openxmlformats.org/spreadsheetml/2006/main" count="511" uniqueCount="265">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</sst>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0.50085290929961801</v>
      </c>
      <c r="G13" s="35">
        <f>'Project Release Optimizer (GA)'!E15</f>
        <v>1.5393266988210266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33.94210093293146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48.072965964065162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11.537511831375639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11.537511831375639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11.537511831375639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11.537511831375639</v>
      </c>
      <c r="AN13" s="37"/>
      <c r="AO13" s="39">
        <f>M13+R13+W13+AB13+AG13+AL13</f>
        <v>200.20000000000002</v>
      </c>
      <c r="AP13" s="39">
        <f>N13+S13+X13+AC13+AH13+AM13</f>
        <v>128.16511422249917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74.672622052449199</v>
      </c>
      <c r="AY13" s="39">
        <f t="shared" ref="AY13:AY27" si="1">AV13/G13</f>
        <v>105.76052512094333</v>
      </c>
      <c r="AZ13" s="39">
        <f>MAX(AX13,AY13)</f>
        <v>105.76052512094333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0.51845048972225494</v>
      </c>
      <c r="G14" s="35">
        <f>'Project Release Optimizer (GA)'!E16</f>
        <v>1.5315519025475475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28.932367308662052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52.234599341315089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12.536303841915622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12.536303841915622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12.536303841915622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12.536303841915622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131.31218201763963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63.651208079056531</v>
      </c>
      <c r="AY14" s="39">
        <f t="shared" si="1"/>
        <v>114.91611855089319</v>
      </c>
      <c r="AZ14" s="39">
        <f t="shared" ref="AZ14:AZ27" si="29">MAX(AX14,AY14)</f>
        <v>114.91611855089319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0.49870008420920708</v>
      </c>
      <c r="G15" s="35">
        <f>'Project Release Optimizer (GA)'!E17</f>
        <v>1.5774007917661543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32.083411466375296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17.116765847295632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7.7000187519300702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7.7000187519300702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7.7000187519300702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7.7000187519300702</v>
      </c>
      <c r="AN15" s="37"/>
      <c r="AO15" s="39">
        <f t="shared" si="24"/>
        <v>94.6</v>
      </c>
      <c r="AP15" s="39">
        <f t="shared" si="25"/>
        <v>80.000252321391216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70.58350522602565</v>
      </c>
      <c r="AY15" s="39">
        <f t="shared" si="1"/>
        <v>37.656884864050383</v>
      </c>
      <c r="AZ15" s="39">
        <f t="shared" si="29"/>
        <v>70.58350522602565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0.50682308497030681</v>
      </c>
      <c r="G16" s="35">
        <f>'Project Release Optimizer (GA)'!E18</f>
        <v>1.5511414641418821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69.057627874331217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16.573830689839493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16.573830689839493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16.573830689839493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16.573830689839493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16.573830689839493</v>
      </c>
      <c r="AN16" s="37"/>
      <c r="AO16" s="39">
        <f t="shared" si="24"/>
        <v>116.6</v>
      </c>
      <c r="AP16" s="39">
        <f t="shared" si="25"/>
        <v>151.9267813235287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151.92678132352867</v>
      </c>
      <c r="AY16" s="39">
        <f t="shared" si="1"/>
        <v>25.52958638231452</v>
      </c>
      <c r="AZ16" s="39">
        <f t="shared" si="29"/>
        <v>151.92678132352867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0.50284535510005623</v>
      </c>
      <c r="G17" s="35">
        <f>'Project Release Optimizer (GA)'!E19</f>
        <v>1.5442675500741989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12.433078710407065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51.804494626696105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12.433078710407065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12.433078710407065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12.433078710407065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12.433078710407065</v>
      </c>
      <c r="AN17" s="37"/>
      <c r="AO17" s="39">
        <f t="shared" si="24"/>
        <v>189.2</v>
      </c>
      <c r="AP17" s="39">
        <f t="shared" si="25"/>
        <v>113.96988817873141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26.250615355437578</v>
      </c>
      <c r="AY17" s="39">
        <f t="shared" si="1"/>
        <v>113.96988817873142</v>
      </c>
      <c r="AZ17" s="39">
        <f t="shared" si="29"/>
        <v>113.96988817873142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0.49851160621134838</v>
      </c>
      <c r="G18" s="35">
        <f>'Project Release Optimizer (GA)'!E20</f>
        <v>1.5888924101757689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104.31051023103791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27.692246320902601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25.0345224554491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25.0345224554491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25.0345224554491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25.0345224554491</v>
      </c>
      <c r="AN18" s="37"/>
      <c r="AO18" s="39">
        <f t="shared" si="24"/>
        <v>211.2</v>
      </c>
      <c r="AP18" s="39">
        <f t="shared" si="25"/>
        <v>232.14084637373688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229.48312250828346</v>
      </c>
      <c r="AY18" s="39">
        <f t="shared" si="1"/>
        <v>60.922941905985724</v>
      </c>
      <c r="AZ18" s="39">
        <f t="shared" si="29"/>
        <v>229.48312250828346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0.50473243261500844</v>
      </c>
      <c r="G19" s="35">
        <f>'Project Release Optimizer (GA)'!E21</f>
        <v>1.505632589600554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184.25604140032948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55.126330668772248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44.221449936079075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44.221449936079075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44.221449936079075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44.221449936079075</v>
      </c>
      <c r="AN19" s="37"/>
      <c r="AO19" s="39">
        <f t="shared" si="24"/>
        <v>387.20000000000005</v>
      </c>
      <c r="AP19" s="39">
        <f t="shared" si="25"/>
        <v>416.26817181341801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405.36329108072476</v>
      </c>
      <c r="AY19" s="39">
        <f t="shared" si="1"/>
        <v>121.27792747129892</v>
      </c>
      <c r="AZ19" s="39">
        <f t="shared" si="29"/>
        <v>405.36329108072476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0.56573702381684898</v>
      </c>
      <c r="G20" s="35">
        <f>'Project Release Optimizer (GA)'!E22</f>
        <v>1.5223694159994263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8.8380286060590123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7.2255786830679112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2.1211268654541628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2.1211268654541628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2.1211268654541628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2.1211268654541628</v>
      </c>
      <c r="AN20" s="37"/>
      <c r="AO20" s="39">
        <f t="shared" si="24"/>
        <v>35.200000000000003</v>
      </c>
      <c r="AP20" s="39">
        <f t="shared" si="25"/>
        <v>24.548114750943572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19.443662933329822</v>
      </c>
      <c r="AY20" s="39">
        <f t="shared" si="1"/>
        <v>15.896273102749406</v>
      </c>
      <c r="AZ20" s="39">
        <f t="shared" si="29"/>
        <v>19.443662933329822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0.54548102503673224</v>
      </c>
      <c r="G21" s="35">
        <f>'Project Release Optimizer (GA)'!E23</f>
        <v>0.28960655835170174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89.828972504956297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296.95460106107316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71.269104254657563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71.269104254657563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71.269104254657563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71.269104254657563</v>
      </c>
      <c r="AN21" s="37"/>
      <c r="AO21" s="39">
        <f t="shared" si="24"/>
        <v>297</v>
      </c>
      <c r="AP21" s="39">
        <f t="shared" si="25"/>
        <v>671.85999058465973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197.62373951090387</v>
      </c>
      <c r="AY21" s="39">
        <f t="shared" si="1"/>
        <v>653.30012233436094</v>
      </c>
      <c r="AZ21" s="39">
        <f t="shared" si="29"/>
        <v>653.30012233436094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0.51702007749047318</v>
      </c>
      <c r="G22" s="35">
        <f>'Project Release Optimizer (GA)'!E24</f>
        <v>1.5103923279234863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69.62979111901771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57.600928177124096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16.711149868564249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16.711149868564249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16.711149868564249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16.711149868564249</v>
      </c>
      <c r="AN22" s="37"/>
      <c r="AO22" s="39">
        <f t="shared" si="24"/>
        <v>270.59999999999991</v>
      </c>
      <c r="AP22" s="39">
        <f t="shared" si="25"/>
        <v>194.07531877039878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153.18554046183897</v>
      </c>
      <c r="AY22" s="39">
        <f t="shared" si="1"/>
        <v>126.72204198967299</v>
      </c>
      <c r="AZ22" s="39">
        <f t="shared" si="29"/>
        <v>153.18554046183897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0.26133465455247479</v>
      </c>
      <c r="G23" s="35">
        <f>'Project Release Optimizer (GA)'!E25</f>
        <v>1.4658348130622127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241.07020979626677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57.856850351104022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57.856850351104022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57.856850351104022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57.856850351104022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57.856850351104022</v>
      </c>
      <c r="AN23" s="37"/>
      <c r="AO23" s="39">
        <f t="shared" si="24"/>
        <v>314.59999999999997</v>
      </c>
      <c r="AP23" s="39">
        <f t="shared" si="25"/>
        <v>530.35446155178693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530.35446155178693</v>
      </c>
      <c r="AY23" s="39">
        <f t="shared" si="1"/>
        <v>120.06809937357532</v>
      </c>
      <c r="AZ23" s="39">
        <f t="shared" si="29"/>
        <v>530.35446155178693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0.49831697671895542</v>
      </c>
      <c r="G24" s="35">
        <f>'Project Release Optimizer (GA)'!E26</f>
        <v>1.4891434861698372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130.43906396281415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61.108953465630933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31.305375351075398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31.305375351075398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31.305375351075398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31.305375351075398</v>
      </c>
      <c r="AN24" s="37"/>
      <c r="AO24" s="39">
        <f t="shared" si="24"/>
        <v>343.2</v>
      </c>
      <c r="AP24" s="39">
        <f t="shared" si="25"/>
        <v>316.7695188327466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286.96594071819112</v>
      </c>
      <c r="AY24" s="39">
        <f t="shared" si="1"/>
        <v>134.43969762438806</v>
      </c>
      <c r="AZ24" s="39">
        <f t="shared" si="29"/>
        <v>286.96594071819112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0.54308915340872188</v>
      </c>
      <c r="G25" s="35">
        <f>'Project Release Optimizer (GA)'!E27</f>
        <v>2.0634188196757224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176.76655738280164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42.42397377187239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42.42397377187239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42.42397377187239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42.42397377187239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42.42397377187239</v>
      </c>
      <c r="AN25" s="37"/>
      <c r="AO25" s="39">
        <f t="shared" si="24"/>
        <v>299.19999999999993</v>
      </c>
      <c r="AP25" s="39">
        <f t="shared" si="25"/>
        <v>388.88642624216362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388.88642624216357</v>
      </c>
      <c r="AY25" s="39">
        <f t="shared" si="1"/>
        <v>42.647667628537803</v>
      </c>
      <c r="AZ25" s="39">
        <f t="shared" si="29"/>
        <v>388.88642624216357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0.51934301581647957</v>
      </c>
      <c r="G26" s="35">
        <f>'Project Release Optimizer (GA)'!E28</f>
        <v>2.0698847194440728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75.094877204975148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25.605290720844916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18.022770529194034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18.022770529194034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18.022770529194034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18.022770529194034</v>
      </c>
      <c r="AN26" s="37"/>
      <c r="AO26" s="39">
        <f t="shared" si="24"/>
        <v>202.39999999999998</v>
      </c>
      <c r="AP26" s="39">
        <f t="shared" si="25"/>
        <v>172.79125004259618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165.20872985094533</v>
      </c>
      <c r="AY26" s="39">
        <f t="shared" si="1"/>
        <v>56.331639585858809</v>
      </c>
      <c r="AZ26" s="39">
        <f t="shared" si="29"/>
        <v>165.20872985094533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1.0187621110315104</v>
      </c>
      <c r="G27" s="35">
        <f>'Project Release Optimizer (GA)'!E29</f>
        <v>2.7511315558398937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70.674006444054967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35.985192998077572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16.961761546573189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16.961761546573189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16.961761546573189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16.961761546573189</v>
      </c>
      <c r="AN27" s="37"/>
      <c r="AO27" s="39">
        <f t="shared" si="24"/>
        <v>376.19999999999993</v>
      </c>
      <c r="AP27" s="39">
        <f t="shared" si="25"/>
        <v>174.50624562842532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155.48281417692093</v>
      </c>
      <c r="AY27" s="39">
        <f t="shared" si="1"/>
        <v>79.16742459577064</v>
      </c>
      <c r="AZ27" s="39">
        <f t="shared" si="29"/>
        <v>155.48281417692093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0.5333333333333331</v>
      </c>
      <c r="G30" s="35">
        <f>'Project Release Optimizer (GA)'!E32</f>
        <v>1.599999673572899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88.490442996334679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56.89217351251208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25.780588583699402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25.780588583699402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25.780588583699402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25.780588583699402</v>
      </c>
      <c r="AN30" s="47"/>
      <c r="AO30" s="35">
        <f t="shared" ref="AO30:AQ30" si="36">AVERAGE(AO13:AO27)</f>
        <v>236.42666666666665</v>
      </c>
      <c r="AP30" s="35">
        <f t="shared" si="36"/>
        <v>248.50497084364437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194.60549740477242</v>
      </c>
      <c r="AY30" s="35">
        <f t="shared" si="39"/>
        <v>120.57378924727543</v>
      </c>
      <c r="AZ30" s="167">
        <f t="shared" ref="AZ30" si="40">AVERAGE(AZ13:AZ27)</f>
        <v>236.32206201724458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7.9999999999999964</v>
      </c>
      <c r="G31" s="35">
        <f>'Project Release Optimizer (GA)'!E33</f>
        <v>23.999995103593484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1327.3566449450202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853.38260268768124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386.70882875549103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386.70882875549103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386.70882875549103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386.70882875549103</v>
      </c>
      <c r="AN31" s="47"/>
      <c r="AO31" s="35">
        <f t="shared" ref="AO31:AQ31" si="47">SUM(AO13:AO27)</f>
        <v>3546.3999999999996</v>
      </c>
      <c r="AP31" s="35">
        <f t="shared" si="47"/>
        <v>3727.5745626546654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2919.0824610715863</v>
      </c>
      <c r="AY31" s="35">
        <f t="shared" si="50"/>
        <v>1808.6068387091314</v>
      </c>
      <c r="AZ31" s="35">
        <f t="shared" ref="AZ31" si="51">SUM(AZ13:AZ27)</f>
        <v>3544.8309302586686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966.14084637373162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304.63830417697562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236.32206201724458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94.678039702233249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294.00983001396526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1659.4670202669058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0.50085290929961801</v>
      </c>
      <c r="E15" s="74">
        <v>1.5393266988210266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41674.942100932931</v>
      </c>
      <c r="N15" s="12"/>
      <c r="O15" s="56">
        <v>0</v>
      </c>
      <c r="P15" s="58">
        <f>M15+O15+1</f>
        <v>41675.942100932931</v>
      </c>
      <c r="Q15" s="58">
        <f>P15+VLOOKUP($B15,'Project Facts (User Inputs)'!$B$13:$BL$28,18,0)</f>
        <v>41724.015066896995</v>
      </c>
      <c r="R15" s="12"/>
      <c r="S15" s="56">
        <v>0</v>
      </c>
      <c r="T15" s="58">
        <f>Q15+S15+1</f>
        <v>41725.015066896995</v>
      </c>
      <c r="U15" s="58">
        <f>T15+VLOOKUP($B15,'Project Facts (User Inputs)'!$B$13:$BL$28,23,0)</f>
        <v>41736.55257872837</v>
      </c>
      <c r="V15" s="12"/>
      <c r="W15" s="32">
        <v>4</v>
      </c>
      <c r="X15" s="58">
        <f>U15+W15+1</f>
        <v>41741.55257872837</v>
      </c>
      <c r="Y15" s="58">
        <f>X15+VLOOKUP($B15,'Project Facts (User Inputs)'!$B$13:$BL$28,28,0)</f>
        <v>41753.090090559745</v>
      </c>
      <c r="Z15" s="12"/>
      <c r="AA15" s="32">
        <v>6</v>
      </c>
      <c r="AB15" s="58">
        <f>Y15+AA15+1</f>
        <v>41760.090090559745</v>
      </c>
      <c r="AC15" s="58">
        <f>AB15+VLOOKUP($B15,'Project Facts (User Inputs)'!$B$13:$BL$28,33,0)</f>
        <v>41771.62760239112</v>
      </c>
      <c r="AD15" s="12"/>
      <c r="AE15" s="32">
        <v>0</v>
      </c>
      <c r="AF15" s="58">
        <f>AC15+AE15+1</f>
        <v>41772.62760239112</v>
      </c>
      <c r="AG15" s="58">
        <f>AF15+VLOOKUP($B15,'Project Facts (User Inputs)'!$B$13:$BL$28,38,0)</f>
        <v>41784.165114222495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4</v>
      </c>
      <c r="AQ15" s="78">
        <f>AA15</f>
        <v>6</v>
      </c>
      <c r="AR15" s="78">
        <f>AE15</f>
        <v>0</v>
      </c>
      <c r="AS15" s="78">
        <f>SUM(AM15:AR15)</f>
        <v>10</v>
      </c>
      <c r="AT15" s="60">
        <f>AK15*AM15*$AK$36</f>
        <v>0</v>
      </c>
      <c r="AV15" s="60">
        <f>AG15-L15</f>
        <v>143.16511422249459</v>
      </c>
      <c r="AW15" s="83">
        <f>MAX(AG15:AG29)-MIN(L15:L29)</f>
        <v>966.14084637373162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0.51845048972225494</v>
      </c>
      <c r="E16" s="74">
        <v>1.5315519025475475</v>
      </c>
      <c r="F16" s="5"/>
      <c r="G16" s="110"/>
      <c r="I16" s="57">
        <v>41640</v>
      </c>
      <c r="J16" s="12"/>
      <c r="K16" s="32">
        <v>16</v>
      </c>
      <c r="L16" s="58">
        <f t="shared" ref="L16:L29" si="0">I16+K16+1</f>
        <v>41657</v>
      </c>
      <c r="M16" s="58">
        <f>L16+VLOOKUP($B16,'Project Facts (User Inputs)'!$B$13:$BL$28,13,0)</f>
        <v>41685.932367308662</v>
      </c>
      <c r="N16" s="12"/>
      <c r="O16" s="56">
        <v>0</v>
      </c>
      <c r="P16" s="58">
        <f t="shared" ref="P16:P29" si="1">M16+O16+1</f>
        <v>41686.932367308662</v>
      </c>
      <c r="Q16" s="58">
        <f>P16+VLOOKUP($B16,'Project Facts (User Inputs)'!$B$13:$BL$28,18,0)</f>
        <v>41739.16696664998</v>
      </c>
      <c r="R16" s="12"/>
      <c r="S16" s="56">
        <v>0</v>
      </c>
      <c r="T16" s="58">
        <f t="shared" ref="T16:T29" si="2">Q16+S16+1</f>
        <v>41740.16696664998</v>
      </c>
      <c r="U16" s="58">
        <f>T16+VLOOKUP($B16,'Project Facts (User Inputs)'!$B$13:$BL$28,23,0)</f>
        <v>41752.703270491897</v>
      </c>
      <c r="V16" s="12"/>
      <c r="W16" s="32">
        <v>2</v>
      </c>
      <c r="X16" s="58">
        <f t="shared" ref="X16:X29" si="3">U16+W16+1</f>
        <v>41755.703270491897</v>
      </c>
      <c r="Y16" s="58">
        <f>X16+VLOOKUP($B16,'Project Facts (User Inputs)'!$B$13:$BL$28,28,0)</f>
        <v>41768.239574333813</v>
      </c>
      <c r="Z16" s="12"/>
      <c r="AA16" s="32">
        <v>0</v>
      </c>
      <c r="AB16" s="58">
        <f t="shared" ref="AB16:AB29" si="4">Y16+AA16+1</f>
        <v>41769.239574333813</v>
      </c>
      <c r="AC16" s="58">
        <f>AB16+VLOOKUP($B16,'Project Facts (User Inputs)'!$B$13:$BL$28,33,0)</f>
        <v>41781.775878175729</v>
      </c>
      <c r="AD16" s="12"/>
      <c r="AE16" s="32">
        <v>0</v>
      </c>
      <c r="AF16" s="58">
        <f t="shared" ref="AF16:AF29" si="5">AC16+AE16+1</f>
        <v>41782.775878175729</v>
      </c>
      <c r="AG16" s="58">
        <f>AF16+VLOOKUP($B16,'Project Facts (User Inputs)'!$B$13:$BL$28,38,0)</f>
        <v>41795.312182017646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16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2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18</v>
      </c>
      <c r="AT16" s="60">
        <f t="shared" ref="AT16:AT29" si="13">AK16*AM16*$AK$36</f>
        <v>14.143920595533501</v>
      </c>
      <c r="AV16" s="60">
        <f t="shared" ref="AV16:AV29" si="14">AG16-L16</f>
        <v>138.31218201764568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0.49870008420920708</v>
      </c>
      <c r="E17" s="74">
        <v>1.5774007917661543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41673.083411466374</v>
      </c>
      <c r="N17" s="12"/>
      <c r="O17" s="56">
        <v>0</v>
      </c>
      <c r="P17" s="58">
        <f t="shared" si="1"/>
        <v>41674.083411466374</v>
      </c>
      <c r="Q17" s="58">
        <f>P17+VLOOKUP($B17,'Project Facts (User Inputs)'!$B$13:$BL$28,18,0)</f>
        <v>41691.200177313673</v>
      </c>
      <c r="R17" s="12"/>
      <c r="S17" s="56">
        <v>0</v>
      </c>
      <c r="T17" s="58">
        <f t="shared" si="2"/>
        <v>41692.200177313673</v>
      </c>
      <c r="U17" s="58">
        <f>T17+VLOOKUP($B17,'Project Facts (User Inputs)'!$B$13:$BL$28,23,0)</f>
        <v>41699.900196065602</v>
      </c>
      <c r="V17" s="12"/>
      <c r="W17" s="32">
        <v>0</v>
      </c>
      <c r="X17" s="58">
        <f t="shared" si="3"/>
        <v>41700.900196065602</v>
      </c>
      <c r="Y17" s="58">
        <f>X17+VLOOKUP($B17,'Project Facts (User Inputs)'!$B$13:$BL$28,28,0)</f>
        <v>41708.600214817532</v>
      </c>
      <c r="Z17" s="12"/>
      <c r="AA17" s="32">
        <v>0</v>
      </c>
      <c r="AB17" s="58">
        <f t="shared" si="4"/>
        <v>41709.600214817532</v>
      </c>
      <c r="AC17" s="58">
        <f>AB17+VLOOKUP($B17,'Project Facts (User Inputs)'!$B$13:$BL$28,33,0)</f>
        <v>41717.300233569462</v>
      </c>
      <c r="AD17" s="12"/>
      <c r="AE17" s="32">
        <v>2</v>
      </c>
      <c r="AF17" s="58">
        <f t="shared" si="5"/>
        <v>41720.300233569462</v>
      </c>
      <c r="AG17" s="58">
        <f>AF17+VLOOKUP($B17,'Project Facts (User Inputs)'!$B$13:$BL$28,38,0)</f>
        <v>41728.000252321392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2</v>
      </c>
      <c r="AS17" s="78">
        <f t="shared" si="12"/>
        <v>2</v>
      </c>
      <c r="AT17" s="60">
        <f t="shared" si="13"/>
        <v>0</v>
      </c>
      <c r="AV17" s="60">
        <f t="shared" si="14"/>
        <v>87.000252321391599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0.50682308497030681</v>
      </c>
      <c r="E18" s="74">
        <v>1.5511414641418821</v>
      </c>
      <c r="F18" s="5"/>
      <c r="G18" s="110"/>
      <c r="I18" s="57">
        <v>41640</v>
      </c>
      <c r="J18" s="12"/>
      <c r="K18" s="32">
        <v>35</v>
      </c>
      <c r="L18" s="58">
        <f t="shared" si="0"/>
        <v>41676</v>
      </c>
      <c r="M18" s="58">
        <f>L18+VLOOKUP($B18,'Project Facts (User Inputs)'!$B$13:$BL$28,13,0)</f>
        <v>41745.057627874332</v>
      </c>
      <c r="N18" s="12"/>
      <c r="O18" s="56">
        <v>0</v>
      </c>
      <c r="P18" s="58">
        <f t="shared" si="1"/>
        <v>41746.057627874332</v>
      </c>
      <c r="Q18" s="58">
        <f>P18+VLOOKUP($B18,'Project Facts (User Inputs)'!$B$13:$BL$28,18,0)</f>
        <v>41762.631458564174</v>
      </c>
      <c r="R18" s="12"/>
      <c r="S18" s="56">
        <v>0</v>
      </c>
      <c r="T18" s="58">
        <f t="shared" si="2"/>
        <v>41763.631458564174</v>
      </c>
      <c r="U18" s="58">
        <f>T18+VLOOKUP($B18,'Project Facts (User Inputs)'!$B$13:$BL$28,23,0)</f>
        <v>41780.205289254016</v>
      </c>
      <c r="V18" s="12"/>
      <c r="W18" s="32">
        <v>0</v>
      </c>
      <c r="X18" s="58">
        <f t="shared" si="3"/>
        <v>41781.205289254016</v>
      </c>
      <c r="Y18" s="58">
        <f>X18+VLOOKUP($B18,'Project Facts (User Inputs)'!$B$13:$BL$28,28,0)</f>
        <v>41797.779119943858</v>
      </c>
      <c r="Z18" s="12"/>
      <c r="AA18" s="32">
        <v>0</v>
      </c>
      <c r="AB18" s="58">
        <f t="shared" si="4"/>
        <v>41798.779119943858</v>
      </c>
      <c r="AC18" s="58">
        <f>AB18+VLOOKUP($B18,'Project Facts (User Inputs)'!$B$13:$BL$28,33,0)</f>
        <v>41815.3529506337</v>
      </c>
      <c r="AD18" s="12"/>
      <c r="AE18" s="32">
        <v>0</v>
      </c>
      <c r="AF18" s="58">
        <f t="shared" si="5"/>
        <v>41816.3529506337</v>
      </c>
      <c r="AG18" s="58">
        <f>AF18+VLOOKUP($B18,'Project Facts (User Inputs)'!$B$13:$BL$28,38,0)</f>
        <v>41832.926781323542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35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35</v>
      </c>
      <c r="AT18" s="60">
        <f t="shared" si="13"/>
        <v>17.261166253101734</v>
      </c>
      <c r="AV18" s="60">
        <f t="shared" si="14"/>
        <v>156.92678132354195</v>
      </c>
      <c r="AW18" s="37"/>
      <c r="BM18" s="113"/>
    </row>
    <row r="19" spans="2:65">
      <c r="B19" s="16" t="str">
        <f>'Project Facts (User Inputs)'!B17</f>
        <v>Project-A05</v>
      </c>
      <c r="D19" s="74">
        <v>0.50284535510005623</v>
      </c>
      <c r="E19" s="74">
        <v>1.5442675500741989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41698.433078710405</v>
      </c>
      <c r="N19" s="12"/>
      <c r="O19" s="56">
        <v>0</v>
      </c>
      <c r="P19" s="58">
        <f t="shared" si="1"/>
        <v>41699.433078710405</v>
      </c>
      <c r="Q19" s="58">
        <f>P19+VLOOKUP($B19,'Project Facts (User Inputs)'!$B$13:$BL$28,18,0)</f>
        <v>41751.237573337101</v>
      </c>
      <c r="R19" s="12"/>
      <c r="S19" s="56">
        <v>0</v>
      </c>
      <c r="T19" s="58">
        <f t="shared" si="2"/>
        <v>41752.237573337101</v>
      </c>
      <c r="U19" s="58">
        <f>T19+VLOOKUP($B19,'Project Facts (User Inputs)'!$B$13:$BL$28,23,0)</f>
        <v>41764.670652047505</v>
      </c>
      <c r="V19" s="12"/>
      <c r="W19" s="32">
        <v>0</v>
      </c>
      <c r="X19" s="58">
        <f t="shared" si="3"/>
        <v>41765.670652047505</v>
      </c>
      <c r="Y19" s="58">
        <f>X19+VLOOKUP($B19,'Project Facts (User Inputs)'!$B$13:$BL$28,28,0)</f>
        <v>41778.10373075791</v>
      </c>
      <c r="Z19" s="12"/>
      <c r="AA19" s="32">
        <v>0</v>
      </c>
      <c r="AB19" s="58">
        <f t="shared" si="4"/>
        <v>41779.10373075791</v>
      </c>
      <c r="AC19" s="58">
        <f>AB19+VLOOKUP($B19,'Project Facts (User Inputs)'!$B$13:$BL$28,33,0)</f>
        <v>41791.536809468314</v>
      </c>
      <c r="AD19" s="12"/>
      <c r="AE19" s="32">
        <v>0</v>
      </c>
      <c r="AF19" s="58">
        <f t="shared" si="5"/>
        <v>41792.536809468314</v>
      </c>
      <c r="AG19" s="58">
        <f>AF19+VLOOKUP($B19,'Project Facts (User Inputs)'!$B$13:$BL$28,38,0)</f>
        <v>41804.969888178719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118.96988817871897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0.49851160621134838</v>
      </c>
      <c r="E20" s="74">
        <v>1.5888924101757689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42110.310510231036</v>
      </c>
      <c r="N20" s="12"/>
      <c r="O20" s="56">
        <v>0</v>
      </c>
      <c r="P20" s="58">
        <f t="shared" si="1"/>
        <v>42111.310510231036</v>
      </c>
      <c r="Q20" s="58">
        <f>P20+VLOOKUP($B20,'Project Facts (User Inputs)'!$B$13:$BL$28,18,0)</f>
        <v>42139.002756551941</v>
      </c>
      <c r="R20" s="12"/>
      <c r="S20" s="56">
        <v>0</v>
      </c>
      <c r="T20" s="58">
        <f t="shared" si="2"/>
        <v>42140.002756551941</v>
      </c>
      <c r="U20" s="58">
        <f>T20+VLOOKUP($B20,'Project Facts (User Inputs)'!$B$13:$BL$28,23,0)</f>
        <v>42165.037279007389</v>
      </c>
      <c r="V20" s="12"/>
      <c r="W20" s="32">
        <v>362</v>
      </c>
      <c r="X20" s="58">
        <f t="shared" si="3"/>
        <v>42528.037279007389</v>
      </c>
      <c r="Y20" s="58">
        <f>X20+VLOOKUP($B20,'Project Facts (User Inputs)'!$B$13:$BL$28,28,0)</f>
        <v>42553.071801462836</v>
      </c>
      <c r="Z20" s="12"/>
      <c r="AA20" s="32">
        <v>0</v>
      </c>
      <c r="AB20" s="58">
        <f t="shared" si="4"/>
        <v>42554.071801462836</v>
      </c>
      <c r="AC20" s="58">
        <f>AB20+VLOOKUP($B20,'Project Facts (User Inputs)'!$B$13:$BL$28,33,0)</f>
        <v>42579.106323918284</v>
      </c>
      <c r="AD20" s="12"/>
      <c r="AE20" s="32">
        <v>2</v>
      </c>
      <c r="AF20" s="58">
        <f t="shared" si="5"/>
        <v>42582.106323918284</v>
      </c>
      <c r="AG20" s="58">
        <f>AF20+VLOOKUP($B20,'Project Facts (User Inputs)'!$B$13:$BL$28,38,0)</f>
        <v>42607.140846373732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362</v>
      </c>
      <c r="AQ20" s="78">
        <f t="shared" si="10"/>
        <v>0</v>
      </c>
      <c r="AR20" s="78">
        <f t="shared" si="11"/>
        <v>2</v>
      </c>
      <c r="AS20" s="78">
        <f t="shared" si="12"/>
        <v>729</v>
      </c>
      <c r="AT20" s="60">
        <f t="shared" si="13"/>
        <v>326.05459057071965</v>
      </c>
      <c r="AV20" s="60">
        <f t="shared" si="14"/>
        <v>601.14084637373162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0.50473243261500844</v>
      </c>
      <c r="E21" s="74">
        <v>1.505632589600554</v>
      </c>
      <c r="F21" s="5"/>
      <c r="G21" s="110"/>
      <c r="I21" s="57">
        <v>41640</v>
      </c>
      <c r="J21" s="12"/>
      <c r="K21" s="32">
        <v>365</v>
      </c>
      <c r="L21" s="58">
        <f t="shared" si="0"/>
        <v>42006</v>
      </c>
      <c r="M21" s="58">
        <f>L21+VLOOKUP($B21,'Project Facts (User Inputs)'!$B$13:$BL$28,13,0)</f>
        <v>42190.256041400331</v>
      </c>
      <c r="N21" s="12"/>
      <c r="O21" s="56">
        <v>0</v>
      </c>
      <c r="P21" s="58">
        <f t="shared" si="1"/>
        <v>42191.256041400331</v>
      </c>
      <c r="Q21" s="58">
        <f>P21+VLOOKUP($B21,'Project Facts (User Inputs)'!$B$13:$BL$28,18,0)</f>
        <v>42246.3823720691</v>
      </c>
      <c r="R21" s="12"/>
      <c r="S21" s="56">
        <v>0</v>
      </c>
      <c r="T21" s="58">
        <f t="shared" si="2"/>
        <v>42247.3823720691</v>
      </c>
      <c r="U21" s="58">
        <f>T21+VLOOKUP($B21,'Project Facts (User Inputs)'!$B$13:$BL$28,23,0)</f>
        <v>42291.603822005178</v>
      </c>
      <c r="V21" s="12"/>
      <c r="W21" s="32">
        <v>0</v>
      </c>
      <c r="X21" s="58">
        <f t="shared" si="3"/>
        <v>42292.603822005178</v>
      </c>
      <c r="Y21" s="58">
        <f>X21+VLOOKUP($B21,'Project Facts (User Inputs)'!$B$13:$BL$28,28,0)</f>
        <v>42336.825271941256</v>
      </c>
      <c r="Z21" s="12"/>
      <c r="AA21" s="32">
        <v>0</v>
      </c>
      <c r="AB21" s="58">
        <f t="shared" si="4"/>
        <v>42337.825271941256</v>
      </c>
      <c r="AC21" s="58">
        <f>AB21+VLOOKUP($B21,'Project Facts (User Inputs)'!$B$13:$BL$28,33,0)</f>
        <v>42382.046721877334</v>
      </c>
      <c r="AD21" s="12"/>
      <c r="AE21" s="32">
        <v>3</v>
      </c>
      <c r="AF21" s="58">
        <f t="shared" si="5"/>
        <v>42386.046721877334</v>
      </c>
      <c r="AG21" s="58">
        <f>AF21+VLOOKUP($B21,'Project Facts (User Inputs)'!$B$13:$BL$28,38,0)</f>
        <v>42430.268171813412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365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3</v>
      </c>
      <c r="AS21" s="78">
        <f t="shared" si="12"/>
        <v>368</v>
      </c>
      <c r="AT21" s="60">
        <f t="shared" si="13"/>
        <v>597.76674937965277</v>
      </c>
      <c r="AV21" s="60">
        <f t="shared" si="14"/>
        <v>424.26817181341175</v>
      </c>
      <c r="AW21" s="37"/>
      <c r="BM21" s="113"/>
    </row>
    <row r="22" spans="2:65">
      <c r="B22" s="16" t="str">
        <f>'Project Facts (User Inputs)'!B20</f>
        <v>Project-A08</v>
      </c>
      <c r="D22" s="74">
        <v>0.56573702381684898</v>
      </c>
      <c r="E22" s="74">
        <v>1.5223694159994263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41649.838028606056</v>
      </c>
      <c r="N22" s="12"/>
      <c r="O22" s="56">
        <v>0</v>
      </c>
      <c r="P22" s="58">
        <f t="shared" si="1"/>
        <v>41650.838028606056</v>
      </c>
      <c r="Q22" s="58">
        <f>P22+VLOOKUP($B22,'Project Facts (User Inputs)'!$B$13:$BL$28,18,0)</f>
        <v>41658.063607289121</v>
      </c>
      <c r="R22" s="12"/>
      <c r="S22" s="56">
        <v>0</v>
      </c>
      <c r="T22" s="58">
        <f t="shared" si="2"/>
        <v>41659.063607289121</v>
      </c>
      <c r="U22" s="58">
        <f>T22+VLOOKUP($B22,'Project Facts (User Inputs)'!$B$13:$BL$28,23,0)</f>
        <v>41661.184734154573</v>
      </c>
      <c r="V22" s="12"/>
      <c r="W22" s="32">
        <v>0</v>
      </c>
      <c r="X22" s="58">
        <f t="shared" si="3"/>
        <v>41662.184734154573</v>
      </c>
      <c r="Y22" s="58">
        <f>X22+VLOOKUP($B22,'Project Facts (User Inputs)'!$B$13:$BL$28,28,0)</f>
        <v>41664.305861020024</v>
      </c>
      <c r="Z22" s="12"/>
      <c r="AA22" s="32">
        <v>0</v>
      </c>
      <c r="AB22" s="58">
        <f t="shared" si="4"/>
        <v>41665.305861020024</v>
      </c>
      <c r="AC22" s="58">
        <f>AB22+VLOOKUP($B22,'Project Facts (User Inputs)'!$B$13:$BL$28,33,0)</f>
        <v>41667.426987885476</v>
      </c>
      <c r="AD22" s="12"/>
      <c r="AE22" s="32">
        <v>2</v>
      </c>
      <c r="AF22" s="58">
        <f t="shared" si="5"/>
        <v>41670.426987885476</v>
      </c>
      <c r="AG22" s="58">
        <f>AF22+VLOOKUP($B22,'Project Facts (User Inputs)'!$B$13:$BL$28,38,0)</f>
        <v>41672.548114750927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2</v>
      </c>
      <c r="AS22" s="78">
        <f t="shared" si="12"/>
        <v>2</v>
      </c>
      <c r="AT22" s="60">
        <f t="shared" si="13"/>
        <v>0</v>
      </c>
      <c r="AV22" s="60">
        <f t="shared" si="14"/>
        <v>31.548114750927198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0.54548102503673224</v>
      </c>
      <c r="E23" s="74">
        <v>0.28960655835170174</v>
      </c>
      <c r="F23" s="5"/>
      <c r="G23" s="110"/>
      <c r="I23" s="57">
        <v>41640</v>
      </c>
      <c r="J23" s="12"/>
      <c r="K23" s="32">
        <v>14</v>
      </c>
      <c r="L23" s="58">
        <f t="shared" si="0"/>
        <v>41655</v>
      </c>
      <c r="M23" s="58">
        <f>L23+VLOOKUP($B23,'Project Facts (User Inputs)'!$B$13:$BL$28,13,0)</f>
        <v>41744.828972504954</v>
      </c>
      <c r="N23" s="12"/>
      <c r="O23" s="56">
        <v>0</v>
      </c>
      <c r="P23" s="58">
        <f t="shared" si="1"/>
        <v>41745.828972504954</v>
      </c>
      <c r="Q23" s="58">
        <f>P23+VLOOKUP($B23,'Project Facts (User Inputs)'!$B$13:$BL$28,18,0)</f>
        <v>42042.783573566026</v>
      </c>
      <c r="R23" s="12"/>
      <c r="S23" s="56">
        <v>0</v>
      </c>
      <c r="T23" s="58">
        <f t="shared" si="2"/>
        <v>42043.783573566026</v>
      </c>
      <c r="U23" s="58">
        <f>T23+VLOOKUP($B23,'Project Facts (User Inputs)'!$B$13:$BL$28,23,0)</f>
        <v>42115.052677820684</v>
      </c>
      <c r="V23" s="12"/>
      <c r="W23" s="32">
        <v>0</v>
      </c>
      <c r="X23" s="58">
        <f t="shared" si="3"/>
        <v>42116.052677820684</v>
      </c>
      <c r="Y23" s="58">
        <f>X23+VLOOKUP($B23,'Project Facts (User Inputs)'!$B$13:$BL$28,28,0)</f>
        <v>42187.321782075342</v>
      </c>
      <c r="Z23" s="12"/>
      <c r="AA23" s="32">
        <v>0</v>
      </c>
      <c r="AB23" s="58">
        <f t="shared" si="4"/>
        <v>42188.321782075342</v>
      </c>
      <c r="AC23" s="58">
        <f>AB23+VLOOKUP($B23,'Project Facts (User Inputs)'!$B$13:$BL$28,33,0)</f>
        <v>42259.590886329999</v>
      </c>
      <c r="AD23" s="12"/>
      <c r="AE23" s="32">
        <v>1</v>
      </c>
      <c r="AF23" s="58">
        <f t="shared" si="5"/>
        <v>42261.590886329999</v>
      </c>
      <c r="AG23" s="58">
        <f>AF23+VLOOKUP($B23,'Project Facts (User Inputs)'!$B$13:$BL$28,38,0)</f>
        <v>42332.859990584657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14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1</v>
      </c>
      <c r="AS23" s="78">
        <f t="shared" si="12"/>
        <v>15</v>
      </c>
      <c r="AT23" s="60">
        <f t="shared" si="13"/>
        <v>17.586848635235732</v>
      </c>
      <c r="AV23" s="60">
        <f t="shared" si="14"/>
        <v>677.85999058465677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0.51702007749047318</v>
      </c>
      <c r="E24" s="74">
        <v>1.5103923279234863</v>
      </c>
      <c r="F24" s="5"/>
      <c r="G24" s="110"/>
      <c r="I24" s="57">
        <v>41640</v>
      </c>
      <c r="J24" s="12"/>
      <c r="K24" s="32">
        <v>24</v>
      </c>
      <c r="L24" s="58">
        <f t="shared" si="0"/>
        <v>41665</v>
      </c>
      <c r="M24" s="58">
        <f>L24+VLOOKUP($B24,'Project Facts (User Inputs)'!$B$13:$BL$28,13,0)</f>
        <v>41734.62979111902</v>
      </c>
      <c r="N24" s="12"/>
      <c r="O24" s="56">
        <v>0</v>
      </c>
      <c r="P24" s="58">
        <f t="shared" si="1"/>
        <v>41735.62979111902</v>
      </c>
      <c r="Q24" s="58">
        <f>P24+VLOOKUP($B24,'Project Facts (User Inputs)'!$B$13:$BL$28,18,0)</f>
        <v>41793.230719296145</v>
      </c>
      <c r="R24" s="12"/>
      <c r="S24" s="56">
        <v>0</v>
      </c>
      <c r="T24" s="58">
        <f t="shared" si="2"/>
        <v>41794.230719296145</v>
      </c>
      <c r="U24" s="58">
        <f>T24+VLOOKUP($B24,'Project Facts (User Inputs)'!$B$13:$BL$28,23,0)</f>
        <v>41810.941869164708</v>
      </c>
      <c r="V24" s="12"/>
      <c r="W24" s="32">
        <v>0</v>
      </c>
      <c r="X24" s="58">
        <f t="shared" si="3"/>
        <v>41811.941869164708</v>
      </c>
      <c r="Y24" s="58">
        <f>X24+VLOOKUP($B24,'Project Facts (User Inputs)'!$B$13:$BL$28,28,0)</f>
        <v>41828.653019033271</v>
      </c>
      <c r="Z24" s="12"/>
      <c r="AA24" s="32">
        <v>0</v>
      </c>
      <c r="AB24" s="58">
        <f t="shared" si="4"/>
        <v>41829.653019033271</v>
      </c>
      <c r="AC24" s="58">
        <f>AB24+VLOOKUP($B24,'Project Facts (User Inputs)'!$B$13:$BL$28,33,0)</f>
        <v>41846.364168901833</v>
      </c>
      <c r="AD24" s="12"/>
      <c r="AE24" s="32">
        <v>5</v>
      </c>
      <c r="AF24" s="58">
        <f t="shared" si="5"/>
        <v>41852.364168901833</v>
      </c>
      <c r="AG24" s="58">
        <f>AF24+VLOOKUP($B24,'Project Facts (User Inputs)'!$B$13:$BL$28,38,0)</f>
        <v>41869.075318770396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24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5</v>
      </c>
      <c r="AS24" s="78">
        <f t="shared" si="12"/>
        <v>29</v>
      </c>
      <c r="AT24" s="60">
        <f t="shared" si="13"/>
        <v>27.468982630272944</v>
      </c>
      <c r="AV24" s="60">
        <f t="shared" si="14"/>
        <v>204.07531877039582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0.26133465455247479</v>
      </c>
      <c r="E25" s="74">
        <v>1.4658348130622127</v>
      </c>
      <c r="F25" s="5"/>
      <c r="G25" s="110"/>
      <c r="I25" s="57">
        <v>41640</v>
      </c>
      <c r="J25" s="12"/>
      <c r="K25" s="32">
        <v>42</v>
      </c>
      <c r="L25" s="58">
        <f t="shared" si="0"/>
        <v>41683</v>
      </c>
      <c r="M25" s="58">
        <f>L25+VLOOKUP($B25,'Project Facts (User Inputs)'!$B$13:$BL$28,13,0)</f>
        <v>41924.070209796264</v>
      </c>
      <c r="N25" s="12"/>
      <c r="O25" s="56">
        <v>0</v>
      </c>
      <c r="P25" s="58">
        <f t="shared" si="1"/>
        <v>41925.070209796264</v>
      </c>
      <c r="Q25" s="58">
        <f>P25+VLOOKUP($B25,'Project Facts (User Inputs)'!$B$13:$BL$28,18,0)</f>
        <v>41982.927060147369</v>
      </c>
      <c r="R25" s="12"/>
      <c r="S25" s="56">
        <v>0</v>
      </c>
      <c r="T25" s="58">
        <f t="shared" si="2"/>
        <v>41983.927060147369</v>
      </c>
      <c r="U25" s="58">
        <f>T25+VLOOKUP($B25,'Project Facts (User Inputs)'!$B$13:$BL$28,23,0)</f>
        <v>42041.783910498474</v>
      </c>
      <c r="V25" s="12"/>
      <c r="W25" s="32">
        <v>0</v>
      </c>
      <c r="X25" s="58">
        <f t="shared" si="3"/>
        <v>42042.783910498474</v>
      </c>
      <c r="Y25" s="58">
        <f>X25+VLOOKUP($B25,'Project Facts (User Inputs)'!$B$13:$BL$28,28,0)</f>
        <v>42100.640760849579</v>
      </c>
      <c r="Z25" s="12"/>
      <c r="AA25" s="32">
        <v>0</v>
      </c>
      <c r="AB25" s="58">
        <f t="shared" si="4"/>
        <v>42101.640760849579</v>
      </c>
      <c r="AC25" s="58">
        <f>AB25+VLOOKUP($B25,'Project Facts (User Inputs)'!$B$13:$BL$28,33,0)</f>
        <v>42159.497611200684</v>
      </c>
      <c r="AD25" s="12"/>
      <c r="AE25" s="32">
        <v>2</v>
      </c>
      <c r="AF25" s="58">
        <f t="shared" si="5"/>
        <v>42162.497611200684</v>
      </c>
      <c r="AG25" s="58">
        <f>AF25+VLOOKUP($B25,'Project Facts (User Inputs)'!$B$13:$BL$28,38,0)</f>
        <v>42220.354461551789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42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2</v>
      </c>
      <c r="AS25" s="78">
        <f t="shared" si="12"/>
        <v>44</v>
      </c>
      <c r="AT25" s="60">
        <f t="shared" si="13"/>
        <v>55.88709677419353</v>
      </c>
      <c r="AV25" s="60">
        <f t="shared" si="14"/>
        <v>537.35446155178943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0.49831697671895542</v>
      </c>
      <c r="E26" s="74">
        <v>1.4891434861698372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41818.439063962811</v>
      </c>
      <c r="N26" s="12"/>
      <c r="O26" s="56">
        <v>0</v>
      </c>
      <c r="P26" s="58">
        <f t="shared" si="1"/>
        <v>41819.439063962811</v>
      </c>
      <c r="Q26" s="58">
        <f>P26+VLOOKUP($B26,'Project Facts (User Inputs)'!$B$13:$BL$28,18,0)</f>
        <v>41880.548017428438</v>
      </c>
      <c r="R26" s="12"/>
      <c r="S26" s="56">
        <v>0</v>
      </c>
      <c r="T26" s="58">
        <f t="shared" si="2"/>
        <v>41881.548017428438</v>
      </c>
      <c r="U26" s="58">
        <f>T26+VLOOKUP($B26,'Project Facts (User Inputs)'!$B$13:$BL$28,23,0)</f>
        <v>41912.853392779514</v>
      </c>
      <c r="V26" s="12"/>
      <c r="W26" s="32">
        <v>0</v>
      </c>
      <c r="X26" s="58">
        <f t="shared" si="3"/>
        <v>41913.853392779514</v>
      </c>
      <c r="Y26" s="58">
        <f>X26+VLOOKUP($B26,'Project Facts (User Inputs)'!$B$13:$BL$28,28,0)</f>
        <v>41945.15876813059</v>
      </c>
      <c r="Z26" s="12"/>
      <c r="AA26" s="32">
        <v>0</v>
      </c>
      <c r="AB26" s="58">
        <f t="shared" si="4"/>
        <v>41946.15876813059</v>
      </c>
      <c r="AC26" s="58">
        <f>AB26+VLOOKUP($B26,'Project Facts (User Inputs)'!$B$13:$BL$28,33,0)</f>
        <v>41977.464143481666</v>
      </c>
      <c r="AD26" s="12"/>
      <c r="AE26" s="32">
        <v>2</v>
      </c>
      <c r="AF26" s="58">
        <f t="shared" si="5"/>
        <v>41980.464143481666</v>
      </c>
      <c r="AG26" s="58">
        <f>AF26+VLOOKUP($B26,'Project Facts (User Inputs)'!$B$13:$BL$28,38,0)</f>
        <v>42011.769518832742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2</v>
      </c>
      <c r="AS26" s="78">
        <f t="shared" si="12"/>
        <v>49</v>
      </c>
      <c r="AT26" s="60">
        <f t="shared" si="13"/>
        <v>68.225806451612897</v>
      </c>
      <c r="AV26" s="60">
        <f t="shared" si="14"/>
        <v>323.7695188327416</v>
      </c>
      <c r="AW26" s="37"/>
      <c r="BM26" s="115"/>
    </row>
    <row r="27" spans="2:65">
      <c r="B27" s="16" t="str">
        <f>'Project Facts (User Inputs)'!B25</f>
        <v>Project-A13</v>
      </c>
      <c r="D27" s="74">
        <v>0.54308915340872188</v>
      </c>
      <c r="E27" s="74">
        <v>2.0634188196757224</v>
      </c>
      <c r="F27" s="5"/>
      <c r="G27" s="110"/>
      <c r="I27" s="57">
        <v>41640</v>
      </c>
      <c r="J27" s="12"/>
      <c r="K27" s="32">
        <v>58</v>
      </c>
      <c r="L27" s="58">
        <f t="shared" si="0"/>
        <v>41699</v>
      </c>
      <c r="M27" s="58">
        <f>L27+VLOOKUP($B27,'Project Facts (User Inputs)'!$B$13:$BL$28,13,0)</f>
        <v>41875.766557382798</v>
      </c>
      <c r="N27" s="12"/>
      <c r="O27" s="56">
        <v>0</v>
      </c>
      <c r="P27" s="58">
        <f t="shared" si="1"/>
        <v>41876.766557382798</v>
      </c>
      <c r="Q27" s="58">
        <f>P27+VLOOKUP($B27,'Project Facts (User Inputs)'!$B$13:$BL$28,18,0)</f>
        <v>41919.190531154672</v>
      </c>
      <c r="R27" s="12"/>
      <c r="S27" s="56">
        <v>0</v>
      </c>
      <c r="T27" s="58">
        <f t="shared" si="2"/>
        <v>41920.190531154672</v>
      </c>
      <c r="U27" s="58">
        <f>T27+VLOOKUP($B27,'Project Facts (User Inputs)'!$B$13:$BL$28,23,0)</f>
        <v>41962.614504926547</v>
      </c>
      <c r="V27" s="12"/>
      <c r="W27" s="32">
        <v>0</v>
      </c>
      <c r="X27" s="58">
        <f t="shared" si="3"/>
        <v>41963.614504926547</v>
      </c>
      <c r="Y27" s="58">
        <f>X27+VLOOKUP($B27,'Project Facts (User Inputs)'!$B$13:$BL$28,28,0)</f>
        <v>42006.038478698421</v>
      </c>
      <c r="Z27" s="12"/>
      <c r="AA27" s="32">
        <v>0</v>
      </c>
      <c r="AB27" s="58">
        <f t="shared" si="4"/>
        <v>42007.038478698421</v>
      </c>
      <c r="AC27" s="58">
        <f>AB27+VLOOKUP($B27,'Project Facts (User Inputs)'!$B$13:$BL$28,33,0)</f>
        <v>42049.462452470296</v>
      </c>
      <c r="AD27" s="12"/>
      <c r="AE27" s="32">
        <v>0</v>
      </c>
      <c r="AF27" s="58">
        <f t="shared" si="5"/>
        <v>42050.462452470296</v>
      </c>
      <c r="AG27" s="58">
        <f>AF27+VLOOKUP($B27,'Project Facts (User Inputs)'!$B$13:$BL$28,38,0)</f>
        <v>42092.88642624217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58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58</v>
      </c>
      <c r="AT27" s="60">
        <f t="shared" si="13"/>
        <v>73.399503722084347</v>
      </c>
      <c r="AV27" s="60">
        <f t="shared" si="14"/>
        <v>393.88642624217027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0.51934301581647957</v>
      </c>
      <c r="E28" s="74">
        <v>2.0698847194440728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41785.094877204974</v>
      </c>
      <c r="N28" s="12"/>
      <c r="O28" s="56">
        <v>0</v>
      </c>
      <c r="P28" s="58">
        <f t="shared" si="1"/>
        <v>41786.094877204974</v>
      </c>
      <c r="Q28" s="58">
        <f>P28+VLOOKUP($B28,'Project Facts (User Inputs)'!$B$13:$BL$28,18,0)</f>
        <v>41811.700167925817</v>
      </c>
      <c r="R28" s="12"/>
      <c r="S28" s="56">
        <v>0</v>
      </c>
      <c r="T28" s="58">
        <f t="shared" si="2"/>
        <v>41812.700167925817</v>
      </c>
      <c r="U28" s="58">
        <f>T28+VLOOKUP($B28,'Project Facts (User Inputs)'!$B$13:$BL$28,23,0)</f>
        <v>41830.722938455008</v>
      </c>
      <c r="V28" s="12"/>
      <c r="W28" s="32">
        <v>0</v>
      </c>
      <c r="X28" s="58">
        <f t="shared" si="3"/>
        <v>41831.722938455008</v>
      </c>
      <c r="Y28" s="58">
        <f>X28+VLOOKUP($B28,'Project Facts (User Inputs)'!$B$13:$BL$28,28,0)</f>
        <v>41849.745708984199</v>
      </c>
      <c r="Z28" s="12"/>
      <c r="AA28" s="32">
        <v>0</v>
      </c>
      <c r="AB28" s="58">
        <f t="shared" si="4"/>
        <v>41850.745708984199</v>
      </c>
      <c r="AC28" s="58">
        <f>AB28+VLOOKUP($B28,'Project Facts (User Inputs)'!$B$13:$BL$28,33,0)</f>
        <v>41868.76847951339</v>
      </c>
      <c r="AD28" s="12"/>
      <c r="AE28" s="32">
        <v>364</v>
      </c>
      <c r="AF28" s="58">
        <f t="shared" si="5"/>
        <v>42233.76847951339</v>
      </c>
      <c r="AG28" s="58">
        <f>AF28+VLOOKUP($B28,'Project Facts (User Inputs)'!$B$13:$BL$28,38,0)</f>
        <v>42251.791250042581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364</v>
      </c>
      <c r="AS28" s="78">
        <f t="shared" si="12"/>
        <v>433</v>
      </c>
      <c r="AT28" s="60">
        <f t="shared" si="13"/>
        <v>59.069478908188572</v>
      </c>
      <c r="AV28" s="60">
        <f t="shared" si="14"/>
        <v>541.79125004258094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1.0187621110315104</v>
      </c>
      <c r="E29" s="74">
        <v>2.7511315558398937</v>
      </c>
      <c r="F29" s="5"/>
      <c r="G29" s="110"/>
      <c r="I29" s="57">
        <v>41640</v>
      </c>
      <c r="J29" s="12"/>
      <c r="K29" s="32">
        <v>80</v>
      </c>
      <c r="L29" s="58">
        <f t="shared" si="0"/>
        <v>41721</v>
      </c>
      <c r="M29" s="58">
        <f>L29+VLOOKUP($B29,'Project Facts (User Inputs)'!$B$13:$BL$28,13,0)</f>
        <v>41791.674006444053</v>
      </c>
      <c r="N29" s="12"/>
      <c r="O29" s="56">
        <v>0</v>
      </c>
      <c r="P29" s="58">
        <f t="shared" si="1"/>
        <v>41792.674006444053</v>
      </c>
      <c r="Q29" s="58">
        <f>P29+VLOOKUP($B29,'Project Facts (User Inputs)'!$B$13:$BL$28,18,0)</f>
        <v>41828.659199442132</v>
      </c>
      <c r="R29" s="12"/>
      <c r="S29" s="56">
        <v>0</v>
      </c>
      <c r="T29" s="58">
        <f t="shared" si="2"/>
        <v>41829.659199442132</v>
      </c>
      <c r="U29" s="58">
        <f>T29+VLOOKUP($B29,'Project Facts (User Inputs)'!$B$13:$BL$28,23,0)</f>
        <v>41846.620960988708</v>
      </c>
      <c r="V29" s="12"/>
      <c r="W29" s="32">
        <v>7</v>
      </c>
      <c r="X29" s="58">
        <f t="shared" si="3"/>
        <v>41854.620960988708</v>
      </c>
      <c r="Y29" s="58">
        <f>X29+VLOOKUP($B29,'Project Facts (User Inputs)'!$B$13:$BL$28,28,0)</f>
        <v>41871.582722535284</v>
      </c>
      <c r="Z29" s="12"/>
      <c r="AA29" s="32">
        <v>3</v>
      </c>
      <c r="AB29" s="58">
        <f t="shared" si="4"/>
        <v>41875.582722535284</v>
      </c>
      <c r="AC29" s="58">
        <f>AB29+VLOOKUP($B29,'Project Facts (User Inputs)'!$B$13:$BL$28,33,0)</f>
        <v>41892.54448408186</v>
      </c>
      <c r="AD29" s="12"/>
      <c r="AE29" s="32">
        <v>0</v>
      </c>
      <c r="AF29" s="58">
        <f t="shared" si="5"/>
        <v>41893.54448408186</v>
      </c>
      <c r="AG29" s="58">
        <f>AF29+VLOOKUP($B29,'Project Facts (User Inputs)'!$B$13:$BL$28,38,0)</f>
        <v>41910.506245628436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80</v>
      </c>
      <c r="AN29" s="78">
        <f t="shared" si="7"/>
        <v>0</v>
      </c>
      <c r="AO29" s="78">
        <f t="shared" si="8"/>
        <v>0</v>
      </c>
      <c r="AP29" s="78">
        <f t="shared" si="9"/>
        <v>7</v>
      </c>
      <c r="AQ29" s="78">
        <f t="shared" si="10"/>
        <v>3</v>
      </c>
      <c r="AR29" s="78">
        <f t="shared" si="11"/>
        <v>0</v>
      </c>
      <c r="AS29" s="78">
        <f t="shared" si="12"/>
        <v>90</v>
      </c>
      <c r="AT29" s="60">
        <f t="shared" si="13"/>
        <v>127.29528535980148</v>
      </c>
      <c r="AV29" s="60">
        <f t="shared" si="14"/>
        <v>189.50624562843586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0.5333333333333331</v>
      </c>
      <c r="E32" s="75">
        <f>AVERAGE(E15:E29)</f>
        <v>1.599999673572899</v>
      </c>
      <c r="F32" s="25"/>
      <c r="G32" s="9"/>
      <c r="I32" s="25"/>
      <c r="J32" s="3"/>
      <c r="K32" s="54">
        <f>AVERAGE(K15:K29)</f>
        <v>77.333333333333329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25</v>
      </c>
      <c r="X32" s="53"/>
      <c r="Y32" s="53"/>
      <c r="Z32" s="49"/>
      <c r="AA32" s="54">
        <f>AVERAGE(AA15:AA29)</f>
        <v>0.6</v>
      </c>
      <c r="AB32" s="53"/>
      <c r="AC32" s="53"/>
      <c r="AD32" s="49"/>
      <c r="AE32" s="54">
        <f>AVERAGE(AE15:AE29)</f>
        <v>25.533333333333335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77.333333333333329</v>
      </c>
      <c r="AN32" s="54">
        <f t="shared" si="15"/>
        <v>0</v>
      </c>
      <c r="AO32" s="54">
        <f t="shared" si="15"/>
        <v>0</v>
      </c>
      <c r="AP32" s="54">
        <f t="shared" si="15"/>
        <v>25</v>
      </c>
      <c r="AQ32" s="54">
        <f t="shared" si="15"/>
        <v>0.6</v>
      </c>
      <c r="AR32" s="54">
        <f t="shared" si="15"/>
        <v>25.533333333333335</v>
      </c>
      <c r="AS32" s="54">
        <f t="shared" ref="AS32:AT32" si="16">AVERAGE(AS15:AS29)</f>
        <v>128.46666666666667</v>
      </c>
      <c r="AT32" s="82">
        <f t="shared" si="16"/>
        <v>94.678039702233249</v>
      </c>
      <c r="AU32" s="8" t="s">
        <v>56</v>
      </c>
      <c r="AV32" s="82">
        <f t="shared" ref="AV32" si="17">AVERAGE(AV15:AV29)</f>
        <v>304.63830417697562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7.9999999999999964</v>
      </c>
      <c r="E33" s="77">
        <f>SUM(E15:E29)</f>
        <v>23.999995103593484</v>
      </c>
      <c r="F33" s="69"/>
      <c r="G33" s="9"/>
      <c r="I33" s="25"/>
      <c r="J33" s="3"/>
      <c r="K33" s="54">
        <f>SUM(K15:K29)</f>
        <v>1160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375</v>
      </c>
      <c r="X33" s="53"/>
      <c r="Y33" s="53"/>
      <c r="Z33" s="49"/>
      <c r="AA33" s="54">
        <f>SUM(AA15:AA29)</f>
        <v>9</v>
      </c>
      <c r="AB33" s="53"/>
      <c r="AC33" s="53"/>
      <c r="AD33" s="49"/>
      <c r="AE33" s="54">
        <f>SUM(AE15:AE29)</f>
        <v>383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1160</v>
      </c>
      <c r="AN33" s="54">
        <f t="shared" si="18"/>
        <v>0</v>
      </c>
      <c r="AO33" s="54">
        <f t="shared" si="18"/>
        <v>0</v>
      </c>
      <c r="AP33" s="54">
        <f t="shared" si="18"/>
        <v>375</v>
      </c>
      <c r="AQ33" s="54">
        <f t="shared" si="18"/>
        <v>9</v>
      </c>
      <c r="AR33" s="54">
        <f t="shared" si="18"/>
        <v>383</v>
      </c>
      <c r="AS33" s="54">
        <f t="shared" ref="AS33:AT33" si="19">SUM(AS15:AS29)</f>
        <v>1927</v>
      </c>
      <c r="AT33" s="35">
        <f t="shared" si="19"/>
        <v>1420.1705955334987</v>
      </c>
      <c r="AU33" s="8" t="s">
        <v>55</v>
      </c>
      <c r="AV33" s="35">
        <f t="shared" ref="AV33" si="20">SUM(AV15:AV29)</f>
        <v>4569.5745626546341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4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5.8801966002793051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2.1029324962073588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41725.015066896995</v>
      </c>
      <c r="E21" s="85">
        <f>'Project Release Optimizer (GA)'!U15</f>
        <v>41736.55257872837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41740.16696664998</v>
      </c>
      <c r="E22" s="85">
        <f>'Project Release Optimizer (GA)'!U16</f>
        <v>41752.703270491897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41692.200177313673</v>
      </c>
      <c r="E23" s="85">
        <f>'Project Release Optimizer (GA)'!U17</f>
        <v>41699.900196065602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41763.631458564174</v>
      </c>
      <c r="E24" s="85">
        <f>'Project Release Optimizer (GA)'!U18</f>
        <v>41780.205289254016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1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1.0391934833314735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41752.237573337101</v>
      </c>
      <c r="E25" s="85">
        <f>'Project Release Optimizer (GA)'!U19</f>
        <v>41764.670652047505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42140.002756551941</v>
      </c>
      <c r="E26" s="85">
        <f>'Project Release Optimizer (GA)'!U20</f>
        <v>42165.037279007389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42247.3823720691</v>
      </c>
      <c r="E27" s="85">
        <f>'Project Release Optimizer (GA)'!U21</f>
        <v>42291.603822005178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41659.063607289121</v>
      </c>
      <c r="E28" s="85">
        <f>'Project Release Optimizer (GA)'!U22</f>
        <v>41661.184734154573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42043.783573566026</v>
      </c>
      <c r="E29" s="85">
        <f>'Project Release Optimizer (GA)'!U23</f>
        <v>42115.052677820684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41794.230719296145</v>
      </c>
      <c r="E30" s="85">
        <f>'Project Release Optimizer (GA)'!U24</f>
        <v>41810.941869164708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41983.927060147369</v>
      </c>
      <c r="E31" s="85">
        <f>'Project Release Optimizer (GA)'!U25</f>
        <v>42041.783910498474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41881.548017428438</v>
      </c>
      <c r="E32" s="85">
        <f>'Project Release Optimizer (GA)'!U26</f>
        <v>41912.853392779514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41920.190531154672</v>
      </c>
      <c r="E33" s="85">
        <f>'Project Release Optimizer (GA)'!U27</f>
        <v>41962.614504926547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41812.700167925817</v>
      </c>
      <c r="E34" s="85">
        <f>'Project Release Optimizer (GA)'!U28</f>
        <v>41830.722938455008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1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1.0637390128758852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41829.659199442132</v>
      </c>
      <c r="E35" s="85">
        <f>'Project Release Optimizer (GA)'!U29</f>
        <v>41846.620960988708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41741.55257872837</v>
      </c>
      <c r="E43" s="85">
        <f>'Project Release Optimizer (GA)'!Y15</f>
        <v>41753.090090559745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41755.703270491897</v>
      </c>
      <c r="E44" s="85">
        <f>'Project Release Optimizer (GA)'!Y16</f>
        <v>41768.239574333813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41700.900196065602</v>
      </c>
      <c r="E45" s="85">
        <f>'Project Release Optimizer (GA)'!Y17</f>
        <v>41708.600214817532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41781.205289254016</v>
      </c>
      <c r="E46" s="85">
        <f>'Project Release Optimizer (GA)'!Y18</f>
        <v>41797.779119943858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41765.670652047505</v>
      </c>
      <c r="E47" s="85">
        <f>'Project Release Optimizer (GA)'!Y19</f>
        <v>41778.10373075791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42528.037279007389</v>
      </c>
      <c r="E48" s="85">
        <f>'Project Release Optimizer (GA)'!Y20</f>
        <v>42553.071801462836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42292.603822005178</v>
      </c>
      <c r="E49" s="85">
        <f>'Project Release Optimizer (GA)'!Y21</f>
        <v>42336.825271941256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41662.184734154573</v>
      </c>
      <c r="E50" s="85">
        <f>'Project Release Optimizer (GA)'!Y22</f>
        <v>41664.305861020024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42116.052677820684</v>
      </c>
      <c r="E51" s="85">
        <f>'Project Release Optimizer (GA)'!Y23</f>
        <v>42187.321782075342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41811.941869164708</v>
      </c>
      <c r="E52" s="85">
        <f>'Project Release Optimizer (GA)'!Y24</f>
        <v>41828.653019033271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42042.783910498474</v>
      </c>
      <c r="E53" s="85">
        <f>'Project Release Optimizer (GA)'!Y25</f>
        <v>42100.640760849579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41913.853392779514</v>
      </c>
      <c r="E54" s="85">
        <f>'Project Release Optimizer (GA)'!Y26</f>
        <v>41945.15876813059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41963.614504926547</v>
      </c>
      <c r="E55" s="85">
        <f>'Project Release Optimizer (GA)'!Y27</f>
        <v>42006.038478698421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41831.722938455008</v>
      </c>
      <c r="E56" s="85">
        <f>'Project Release Optimizer (GA)'!Y28</f>
        <v>41849.745708984199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41854.620960988708</v>
      </c>
      <c r="E57" s="85">
        <f>'Project Release Optimizer (GA)'!Y29</f>
        <v>41871.582722535284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2.3880280573066557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41760.090090559745</v>
      </c>
      <c r="E65" s="85">
        <f>'Project Release Optimizer (GA)'!AC15</f>
        <v>41771.62760239112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1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2.3880280573066557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41769.239574333813</v>
      </c>
      <c r="E66" s="85">
        <f>'Project Release Optimizer (GA)'!AC16</f>
        <v>41781.775878175729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41709.600214817532</v>
      </c>
      <c r="E67" s="85">
        <f>'Project Release Optimizer (GA)'!AC17</f>
        <v>41717.300233569462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41798.779119943858</v>
      </c>
      <c r="E68" s="85">
        <f>'Project Release Optimizer (GA)'!AC18</f>
        <v>41815.3529506337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41779.10373075791</v>
      </c>
      <c r="E69" s="85">
        <f>'Project Release Optimizer (GA)'!AC19</f>
        <v>41791.536809468314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42554.071801462836</v>
      </c>
      <c r="E70" s="85">
        <f>'Project Release Optimizer (GA)'!AC20</f>
        <v>42579.106323918284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42337.825271941256</v>
      </c>
      <c r="E71" s="85">
        <f>'Project Release Optimizer (GA)'!AC21</f>
        <v>42382.046721877334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41665.305861020024</v>
      </c>
      <c r="E72" s="85">
        <f>'Project Release Optimizer (GA)'!AC22</f>
        <v>41667.426987885476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42188.321782075342</v>
      </c>
      <c r="E73" s="85">
        <f>'Project Release Optimizer (GA)'!AC23</f>
        <v>42259.590886329999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41829.653019033271</v>
      </c>
      <c r="E74" s="85">
        <f>'Project Release Optimizer (GA)'!AC24</f>
        <v>41846.364168901833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42101.640760849579</v>
      </c>
      <c r="E75" s="85">
        <f>'Project Release Optimizer (GA)'!AC25</f>
        <v>42159.497611200684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41946.15876813059</v>
      </c>
      <c r="E76" s="85">
        <f>'Project Release Optimizer (GA)'!AC26</f>
        <v>41977.464143481666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42007.038478698421</v>
      </c>
      <c r="E77" s="85">
        <f>'Project Release Optimizer (GA)'!AC27</f>
        <v>42049.462452470296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41850.745708984199</v>
      </c>
      <c r="E78" s="85">
        <f>'Project Release Optimizer (GA)'!AC28</f>
        <v>41868.76847951339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41875.582722535284</v>
      </c>
      <c r="E79" s="85">
        <f>'Project Release Optimizer (GA)'!AC29</f>
        <v>41892.54448408186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1.3892360467652907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41772.62760239112</v>
      </c>
      <c r="E87" s="85">
        <f>'Project Release Optimizer (GA)'!AG15</f>
        <v>41784.165114222495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1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1.3892360467652907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41782.775878175729</v>
      </c>
      <c r="E88" s="85">
        <f>'Project Release Optimizer (GA)'!AG16</f>
        <v>41795.312182017646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41720.300233569462</v>
      </c>
      <c r="E89" s="85">
        <f>'Project Release Optimizer (GA)'!AG17</f>
        <v>41728.000252321392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41816.3529506337</v>
      </c>
      <c r="E90" s="85">
        <f>'Project Release Optimizer (GA)'!AG18</f>
        <v>41832.926781323542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41792.536809468314</v>
      </c>
      <c r="E91" s="85">
        <f>'Project Release Optimizer (GA)'!AG19</f>
        <v>41804.969888178719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42582.106323918284</v>
      </c>
      <c r="E92" s="85">
        <f>'Project Release Optimizer (GA)'!AG20</f>
        <v>42607.140846373732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42386.046721877334</v>
      </c>
      <c r="E93" s="85">
        <f>'Project Release Optimizer (GA)'!AG21</f>
        <v>42430.268171813412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41670.426987885476</v>
      </c>
      <c r="E94" s="85">
        <f>'Project Release Optimizer (GA)'!AG22</f>
        <v>41672.548114750927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42261.590886329999</v>
      </c>
      <c r="E95" s="85">
        <f>'Project Release Optimizer (GA)'!AG23</f>
        <v>42332.859990584657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41852.364168901833</v>
      </c>
      <c r="E96" s="85">
        <f>'Project Release Optimizer (GA)'!AG24</f>
        <v>41869.075318770396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42162.497611200684</v>
      </c>
      <c r="E97" s="85">
        <f>'Project Release Optimizer (GA)'!AG25</f>
        <v>42220.354461551789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41980.464143481666</v>
      </c>
      <c r="E98" s="85">
        <f>'Project Release Optimizer (GA)'!AG26</f>
        <v>42011.769518832742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42050.462452470296</v>
      </c>
      <c r="E99" s="85">
        <f>'Project Release Optimizer (GA)'!AG27</f>
        <v>42092.88642624217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42233.76847951339</v>
      </c>
      <c r="E100" s="85">
        <f>'Project Release Optimizer (GA)'!AG28</f>
        <v>42251.791250042581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41893.54448408186</v>
      </c>
      <c r="E101" s="85">
        <f>'Project Release Optimizer (GA)'!AG29</f>
        <v>41910.506245628436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0.14591939780785879</v>
      </c>
      <c r="B2" s="107">
        <f ca="1">A2*100</f>
        <v>14.591939780785879</v>
      </c>
      <c r="C2" s="107">
        <f ca="1">INT(B2)</f>
        <v>14</v>
      </c>
    </row>
    <row r="3" spans="1:3">
      <c r="A3" s="107">
        <f t="shared" ref="A3:A40" ca="1" si="0">RAND()</f>
        <v>0.73675053424066039</v>
      </c>
      <c r="B3" s="107">
        <f t="shared" ref="B3:B40" ca="1" si="1">A3*100</f>
        <v>73.675053424066036</v>
      </c>
      <c r="C3" s="107">
        <f t="shared" ref="C3:C40" ca="1" si="2">INT(B3)</f>
        <v>73</v>
      </c>
    </row>
    <row r="4" spans="1:3">
      <c r="A4" s="107">
        <f t="shared" ca="1" si="0"/>
        <v>0.71896378202401445</v>
      </c>
      <c r="B4" s="107">
        <f t="shared" ca="1" si="1"/>
        <v>71.896378202401451</v>
      </c>
      <c r="C4" s="107">
        <f t="shared" ca="1" si="2"/>
        <v>71</v>
      </c>
    </row>
    <row r="5" spans="1:3">
      <c r="A5" s="107">
        <f t="shared" ca="1" si="0"/>
        <v>0.41201246501817157</v>
      </c>
      <c r="B5" s="107">
        <f t="shared" ca="1" si="1"/>
        <v>41.20124650181716</v>
      </c>
      <c r="C5" s="107">
        <f t="shared" ca="1" si="2"/>
        <v>41</v>
      </c>
    </row>
    <row r="6" spans="1:3">
      <c r="A6" s="107">
        <f t="shared" ca="1" si="0"/>
        <v>0.63462627800130478</v>
      </c>
      <c r="B6" s="107">
        <f t="shared" ca="1" si="1"/>
        <v>63.462627800130477</v>
      </c>
      <c r="C6" s="107">
        <f t="shared" ca="1" si="2"/>
        <v>63</v>
      </c>
    </row>
    <row r="7" spans="1:3">
      <c r="A7" s="107">
        <f t="shared" ca="1" si="0"/>
        <v>0.64029850555963996</v>
      </c>
      <c r="B7" s="107">
        <f t="shared" ca="1" si="1"/>
        <v>64.029850555964003</v>
      </c>
      <c r="C7" s="107">
        <f t="shared" ca="1" si="2"/>
        <v>64</v>
      </c>
    </row>
    <row r="8" spans="1:3">
      <c r="A8" s="107">
        <f t="shared" ca="1" si="0"/>
        <v>0.59944733411253104</v>
      </c>
      <c r="B8" s="107">
        <f t="shared" ca="1" si="1"/>
        <v>59.944733411253104</v>
      </c>
      <c r="C8" s="107">
        <f t="shared" ca="1" si="2"/>
        <v>59</v>
      </c>
    </row>
    <row r="9" spans="1:3">
      <c r="A9" s="107">
        <f t="shared" ca="1" si="0"/>
        <v>9.9684979666143647E-3</v>
      </c>
      <c r="B9" s="107">
        <f t="shared" ca="1" si="1"/>
        <v>0.99684979666143647</v>
      </c>
      <c r="C9" s="107">
        <f t="shared" ca="1" si="2"/>
        <v>0</v>
      </c>
    </row>
    <row r="10" spans="1:3">
      <c r="A10" s="107">
        <f t="shared" ca="1" si="0"/>
        <v>0.73695245120204955</v>
      </c>
      <c r="B10" s="107">
        <f t="shared" ca="1" si="1"/>
        <v>73.695245120204959</v>
      </c>
      <c r="C10" s="107">
        <f t="shared" ca="1" si="2"/>
        <v>73</v>
      </c>
    </row>
    <row r="11" spans="1:3">
      <c r="A11" s="107">
        <f t="shared" ca="1" si="0"/>
        <v>0.65951004291137627</v>
      </c>
      <c r="B11" s="107">
        <f t="shared" ca="1" si="1"/>
        <v>65.951004291137622</v>
      </c>
      <c r="C11" s="107">
        <f t="shared" ca="1" si="2"/>
        <v>65</v>
      </c>
    </row>
    <row r="12" spans="1:3">
      <c r="A12" s="107">
        <f t="shared" ca="1" si="0"/>
        <v>0.78494850358277213</v>
      </c>
      <c r="B12" s="107">
        <f t="shared" ca="1" si="1"/>
        <v>78.494850358277219</v>
      </c>
      <c r="C12" s="107">
        <f t="shared" ca="1" si="2"/>
        <v>78</v>
      </c>
    </row>
    <row r="13" spans="1:3">
      <c r="A13" s="107">
        <f t="shared" ca="1" si="0"/>
        <v>0.89517182446488963</v>
      </c>
      <c r="B13" s="107">
        <f t="shared" ca="1" si="1"/>
        <v>89.51718244648896</v>
      </c>
      <c r="C13" s="107">
        <f t="shared" ca="1" si="2"/>
        <v>89</v>
      </c>
    </row>
    <row r="14" spans="1:3">
      <c r="A14" s="107">
        <f t="shared" ca="1" si="0"/>
        <v>1.3538611394937394E-2</v>
      </c>
      <c r="B14" s="107">
        <f t="shared" ca="1" si="1"/>
        <v>1.3538611394937394</v>
      </c>
      <c r="C14" s="107">
        <f t="shared" ca="1" si="2"/>
        <v>1</v>
      </c>
    </row>
    <row r="15" spans="1:3">
      <c r="A15" s="107">
        <f t="shared" ca="1" si="0"/>
        <v>0.87650384140811788</v>
      </c>
      <c r="B15" s="107">
        <f t="shared" ca="1" si="1"/>
        <v>87.650384140811781</v>
      </c>
      <c r="C15" s="107">
        <f t="shared" ca="1" si="2"/>
        <v>87</v>
      </c>
    </row>
    <row r="16" spans="1:3">
      <c r="A16" s="107">
        <f t="shared" ca="1" si="0"/>
        <v>0.10077493403975613</v>
      </c>
      <c r="B16" s="107">
        <f t="shared" ca="1" si="1"/>
        <v>10.077493403975613</v>
      </c>
      <c r="C16" s="107">
        <f t="shared" ca="1" si="2"/>
        <v>10</v>
      </c>
    </row>
    <row r="17" spans="1:3">
      <c r="A17" s="107">
        <f t="shared" ca="1" si="0"/>
        <v>0.67664510892801277</v>
      </c>
      <c r="B17" s="107">
        <f t="shared" ca="1" si="1"/>
        <v>67.664510892801275</v>
      </c>
      <c r="C17" s="107">
        <f t="shared" ca="1" si="2"/>
        <v>67</v>
      </c>
    </row>
    <row r="18" spans="1:3">
      <c r="A18" s="107">
        <f t="shared" ca="1" si="0"/>
        <v>0.17740127034136877</v>
      </c>
      <c r="B18" s="107">
        <f t="shared" ca="1" si="1"/>
        <v>17.740127034136876</v>
      </c>
      <c r="C18" s="107">
        <f t="shared" ca="1" si="2"/>
        <v>17</v>
      </c>
    </row>
    <row r="19" spans="1:3">
      <c r="A19" s="107">
        <f t="shared" ca="1" si="0"/>
        <v>0.54185982577742586</v>
      </c>
      <c r="B19" s="107">
        <f t="shared" ca="1" si="1"/>
        <v>54.185982577742585</v>
      </c>
      <c r="C19" s="107">
        <f t="shared" ca="1" si="2"/>
        <v>54</v>
      </c>
    </row>
    <row r="20" spans="1:3">
      <c r="A20" s="107">
        <f t="shared" ca="1" si="0"/>
        <v>0.92126596093942137</v>
      </c>
      <c r="B20" s="107">
        <f t="shared" ca="1" si="1"/>
        <v>92.12659609394214</v>
      </c>
      <c r="C20" s="107">
        <f t="shared" ca="1" si="2"/>
        <v>92</v>
      </c>
    </row>
    <row r="21" spans="1:3">
      <c r="A21" s="107">
        <f t="shared" ca="1" si="0"/>
        <v>0.42740666116721249</v>
      </c>
      <c r="B21" s="107">
        <f t="shared" ca="1" si="1"/>
        <v>42.74066611672125</v>
      </c>
      <c r="C21" s="107">
        <f t="shared" ca="1" si="2"/>
        <v>42</v>
      </c>
    </row>
    <row r="22" spans="1:3">
      <c r="A22" s="107">
        <f t="shared" ca="1" si="0"/>
        <v>0.58649383810138911</v>
      </c>
      <c r="B22" s="107">
        <f t="shared" ca="1" si="1"/>
        <v>58.649383810138914</v>
      </c>
      <c r="C22" s="107">
        <f t="shared" ca="1" si="2"/>
        <v>58</v>
      </c>
    </row>
    <row r="23" spans="1:3">
      <c r="A23" s="107">
        <f t="shared" ca="1" si="0"/>
        <v>0.54194551495393672</v>
      </c>
      <c r="B23" s="107">
        <f t="shared" ca="1" si="1"/>
        <v>54.194551495393675</v>
      </c>
      <c r="C23" s="107">
        <f t="shared" ca="1" si="2"/>
        <v>54</v>
      </c>
    </row>
    <row r="24" spans="1:3">
      <c r="A24" s="107">
        <f t="shared" ca="1" si="0"/>
        <v>0.8100433980571029</v>
      </c>
      <c r="B24" s="107">
        <f t="shared" ca="1" si="1"/>
        <v>81.004339805710288</v>
      </c>
      <c r="C24" s="107">
        <f t="shared" ca="1" si="2"/>
        <v>81</v>
      </c>
    </row>
    <row r="25" spans="1:3">
      <c r="A25" s="107">
        <f t="shared" ca="1" si="0"/>
        <v>8.1571291247331645E-2</v>
      </c>
      <c r="B25" s="107">
        <f t="shared" ca="1" si="1"/>
        <v>8.1571291247331636</v>
      </c>
      <c r="C25" s="107">
        <f t="shared" ca="1" si="2"/>
        <v>8</v>
      </c>
    </row>
    <row r="26" spans="1:3">
      <c r="A26" s="107">
        <f t="shared" ca="1" si="0"/>
        <v>0.50518852994080143</v>
      </c>
      <c r="B26" s="107">
        <f t="shared" ca="1" si="1"/>
        <v>50.518852994080142</v>
      </c>
      <c r="C26" s="107">
        <f t="shared" ca="1" si="2"/>
        <v>50</v>
      </c>
    </row>
    <row r="27" spans="1:3">
      <c r="A27" s="107">
        <f t="shared" ca="1" si="0"/>
        <v>5.2309376871723323E-2</v>
      </c>
      <c r="B27" s="107">
        <f t="shared" ca="1" si="1"/>
        <v>5.2309376871723323</v>
      </c>
      <c r="C27" s="107">
        <f t="shared" ca="1" si="2"/>
        <v>5</v>
      </c>
    </row>
    <row r="28" spans="1:3">
      <c r="A28" s="107">
        <f t="shared" ca="1" si="0"/>
        <v>0.67359485708112876</v>
      </c>
      <c r="B28" s="107">
        <f t="shared" ca="1" si="1"/>
        <v>67.359485708112871</v>
      </c>
      <c r="C28" s="107">
        <f t="shared" ca="1" si="2"/>
        <v>67</v>
      </c>
    </row>
    <row r="29" spans="1:3">
      <c r="A29" s="107">
        <f t="shared" ca="1" si="0"/>
        <v>0.64111947662479452</v>
      </c>
      <c r="B29" s="107">
        <f t="shared" ca="1" si="1"/>
        <v>64.111947662479452</v>
      </c>
      <c r="C29" s="107">
        <f t="shared" ca="1" si="2"/>
        <v>64</v>
      </c>
    </row>
    <row r="30" spans="1:3">
      <c r="A30" s="107">
        <f t="shared" ca="1" si="0"/>
        <v>0.49532682192043986</v>
      </c>
      <c r="B30" s="107">
        <f t="shared" ca="1" si="1"/>
        <v>49.532682192043985</v>
      </c>
      <c r="C30" s="107">
        <f t="shared" ca="1" si="2"/>
        <v>49</v>
      </c>
    </row>
    <row r="31" spans="1:3">
      <c r="A31" s="107">
        <f t="shared" ca="1" si="0"/>
        <v>0.34993693797294423</v>
      </c>
      <c r="B31" s="107">
        <f t="shared" ca="1" si="1"/>
        <v>34.993693797294426</v>
      </c>
      <c r="C31" s="107">
        <f t="shared" ca="1" si="2"/>
        <v>34</v>
      </c>
    </row>
    <row r="32" spans="1:3">
      <c r="A32" s="107">
        <f t="shared" ca="1" si="0"/>
        <v>0.17319032791522493</v>
      </c>
      <c r="B32" s="107">
        <f t="shared" ca="1" si="1"/>
        <v>17.319032791522492</v>
      </c>
      <c r="C32" s="107">
        <f t="shared" ca="1" si="2"/>
        <v>17</v>
      </c>
    </row>
    <row r="33" spans="1:3">
      <c r="A33" s="107">
        <f t="shared" ca="1" si="0"/>
        <v>0.67606992391104459</v>
      </c>
      <c r="B33" s="107">
        <f t="shared" ca="1" si="1"/>
        <v>67.606992391104455</v>
      </c>
      <c r="C33" s="107">
        <f t="shared" ca="1" si="2"/>
        <v>67</v>
      </c>
    </row>
    <row r="34" spans="1:3">
      <c r="A34" s="107">
        <f t="shared" ca="1" si="0"/>
        <v>6.9142106605153408E-2</v>
      </c>
      <c r="B34" s="107">
        <f t="shared" ca="1" si="1"/>
        <v>6.9142106605153408</v>
      </c>
      <c r="C34" s="107">
        <f t="shared" ca="1" si="2"/>
        <v>6</v>
      </c>
    </row>
    <row r="35" spans="1:3">
      <c r="A35" s="107">
        <f t="shared" ca="1" si="0"/>
        <v>0.75620555432510272</v>
      </c>
      <c r="B35" s="107">
        <f t="shared" ca="1" si="1"/>
        <v>75.620555432510272</v>
      </c>
      <c r="C35" s="107">
        <f t="shared" ca="1" si="2"/>
        <v>75</v>
      </c>
    </row>
    <row r="36" spans="1:3">
      <c r="A36" s="107">
        <f t="shared" ca="1" si="0"/>
        <v>0.14423422550025577</v>
      </c>
      <c r="B36" s="107">
        <f t="shared" ca="1" si="1"/>
        <v>14.423422550025577</v>
      </c>
      <c r="C36" s="107">
        <f t="shared" ca="1" si="2"/>
        <v>14</v>
      </c>
    </row>
    <row r="37" spans="1:3">
      <c r="A37" s="107">
        <f t="shared" ca="1" si="0"/>
        <v>4.5503391824317063E-2</v>
      </c>
      <c r="B37" s="107">
        <f t="shared" ca="1" si="1"/>
        <v>4.5503391824317063</v>
      </c>
      <c r="C37" s="107">
        <f t="shared" ca="1" si="2"/>
        <v>4</v>
      </c>
    </row>
    <row r="38" spans="1:3">
      <c r="A38" s="107">
        <f t="shared" ca="1" si="0"/>
        <v>0.99100590070722872</v>
      </c>
      <c r="B38" s="107">
        <f t="shared" ca="1" si="1"/>
        <v>99.100590070722873</v>
      </c>
      <c r="C38" s="107">
        <f t="shared" ca="1" si="2"/>
        <v>99</v>
      </c>
    </row>
    <row r="39" spans="1:3">
      <c r="A39" s="107">
        <f t="shared" ca="1" si="0"/>
        <v>0.78381898777206249</v>
      </c>
      <c r="B39" s="107">
        <f t="shared" ca="1" si="1"/>
        <v>78.381898777206246</v>
      </c>
      <c r="C39" s="107">
        <f t="shared" ca="1" si="2"/>
        <v>78</v>
      </c>
    </row>
    <row r="40" spans="1:3">
      <c r="A40" s="107">
        <f t="shared" ca="1" si="0"/>
        <v>0.39571157960557546</v>
      </c>
      <c r="B40" s="107">
        <f t="shared" ca="1" si="1"/>
        <v>39.571157960557542</v>
      </c>
      <c r="C40" s="107">
        <f t="shared" ca="1" si="2"/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1659.4670202669058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7.9999999999999964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23.999995103593484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2014-09-27T15:54:22Z</dcterms:modified>
</cp:coreProperties>
</file>