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<sst xmlns="http://schemas.openxmlformats.org/spreadsheetml/2006/main" count="511" uniqueCount="265">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</sst>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0.51221694082751135</v>
      </c>
      <c r="G13" s="35">
        <f>'Project Release Optimizer (GA)'!E15</f>
        <v>0.28602375386435186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62.092744955800988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258.71977064917081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62.092744955800988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62.092744955800988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62.092744955800988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62.092744955800988</v>
      </c>
      <c r="AN13" s="37"/>
      <c r="AO13" s="39">
        <f>M13+R13+W13+AB13+AG13+AL13</f>
        <v>200.20000000000002</v>
      </c>
      <c r="AP13" s="39">
        <f>N13+S13+X13+AC13+AH13+AM13</f>
        <v>569.18349542817577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73.015937230772721</v>
      </c>
      <c r="AY13" s="39">
        <f t="shared" ref="AY13:AY27" si="1">AV13/G13</f>
        <v>569.18349542817566</v>
      </c>
      <c r="AZ13" s="39">
        <f>MAX(AX13,AY13)</f>
        <v>569.18349542817566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0.52786297182068964</v>
      </c>
      <c r="G14" s="35">
        <f>'Project Release Optimizer (GA)'!E16</f>
        <v>1.6051449800892705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28.416465637402894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49.83973472324648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11.961536333579156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11.961536333579156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11.961536333579156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11.961536333579156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126.10234569496602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62.516224402286383</v>
      </c>
      <c r="AY14" s="39">
        <f t="shared" si="1"/>
        <v>109.64741639114224</v>
      </c>
      <c r="AZ14" s="39">
        <f t="shared" ref="AZ14:AZ27" si="29">MAX(AX14,AY14)</f>
        <v>109.64741639114224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0.51085573480567248</v>
      </c>
      <c r="G15" s="35">
        <f>'Project Release Optimizer (GA)'!E17</f>
        <v>2.4685452333992308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31.319996840372827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10.937616064187132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7.516799241689478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7.516799241689478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7.516799241689478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7.516799241689478</v>
      </c>
      <c r="AN15" s="37"/>
      <c r="AO15" s="39">
        <f t="shared" si="24"/>
        <v>94.6</v>
      </c>
      <c r="AP15" s="39">
        <f t="shared" si="25"/>
        <v>72.324809871317882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68.903993048820226</v>
      </c>
      <c r="AY15" s="39">
        <f t="shared" si="1"/>
        <v>24.062755341211684</v>
      </c>
      <c r="AZ15" s="39">
        <f t="shared" si="29"/>
        <v>68.903993048820226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0.53026892006361503</v>
      </c>
      <c r="G16" s="35">
        <f>'Project Release Optimizer (GA)'!E18</f>
        <v>1.5280417849660117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66.00424553602187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15.84101892864525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15.84101892864525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15.84101892864525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15.84101892864525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15.84101892864525</v>
      </c>
      <c r="AN16" s="37"/>
      <c r="AO16" s="39">
        <f t="shared" si="24"/>
        <v>116.6</v>
      </c>
      <c r="AP16" s="39">
        <f t="shared" si="25"/>
        <v>145.20934017924813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145.2093401792481</v>
      </c>
      <c r="AY16" s="39">
        <f t="shared" si="1"/>
        <v>25.915521675921202</v>
      </c>
      <c r="AZ16" s="39">
        <f t="shared" si="29"/>
        <v>145.2093401792481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0.50706065275568335</v>
      </c>
      <c r="G17" s="35">
        <f>'Project Release Optimizer (GA)'!E19</f>
        <v>1.4252581945554816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13.47124336723299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56.130180696804132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13.47124336723299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13.47124336723299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13.47124336723299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13.47124336723299</v>
      </c>
      <c r="AN17" s="37"/>
      <c r="AO17" s="39">
        <f t="shared" si="24"/>
        <v>189.2</v>
      </c>
      <c r="AP17" s="39">
        <f t="shared" si="25"/>
        <v>123.48639753296906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26.032388686171917</v>
      </c>
      <c r="AY17" s="39">
        <f t="shared" si="1"/>
        <v>123.48639753296906</v>
      </c>
      <c r="AZ17" s="39">
        <f t="shared" si="29"/>
        <v>123.48639753296906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0.54266467050831291</v>
      </c>
      <c r="G18" s="35">
        <f>'Project Release Optimizer (GA)'!E20</f>
        <v>1.6095598020420854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95.823448302414278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27.336666798074972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22.997627592579427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22.997627592579427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22.997627592579427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22.997627592579427</v>
      </c>
      <c r="AN18" s="37"/>
      <c r="AO18" s="39">
        <f t="shared" si="24"/>
        <v>211.2</v>
      </c>
      <c r="AP18" s="39">
        <f t="shared" si="25"/>
        <v>215.15062547080694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210.81158626531146</v>
      </c>
      <c r="AY18" s="39">
        <f t="shared" si="1"/>
        <v>60.140666955764942</v>
      </c>
      <c r="AZ18" s="39">
        <f t="shared" si="29"/>
        <v>210.81158626531146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0.49594062029079722</v>
      </c>
      <c r="G19" s="35">
        <f>'Project Release Optimizer (GA)'!E21</f>
        <v>0.36955347443152453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187.52244965429327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224.59537182724898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53.90288923853975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53.90288923853975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53.90288923853975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53.90288923853975</v>
      </c>
      <c r="AN19" s="37"/>
      <c r="AO19" s="39">
        <f t="shared" si="24"/>
        <v>387.20000000000005</v>
      </c>
      <c r="AP19" s="39">
        <f t="shared" si="25"/>
        <v>627.72937843570116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412.54938923944513</v>
      </c>
      <c r="AY19" s="39">
        <f t="shared" si="1"/>
        <v>494.10981801994768</v>
      </c>
      <c r="AZ19" s="39">
        <f t="shared" si="29"/>
        <v>494.10981801994768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0.5295268506228239</v>
      </c>
      <c r="G20" s="35">
        <f>'Project Release Optimizer (GA)'!E22</f>
        <v>2.3793492374630443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9.4423918147286638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4.6231128355619759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2.2661740355348789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2.2661740355348789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2.2661740355348789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2.2661740355348789</v>
      </c>
      <c r="AN20" s="37"/>
      <c r="AO20" s="39">
        <f t="shared" si="24"/>
        <v>35.200000000000003</v>
      </c>
      <c r="AP20" s="39">
        <f t="shared" si="25"/>
        <v>23.130200792430152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20.773261992403057</v>
      </c>
      <c r="AY20" s="39">
        <f t="shared" si="1"/>
        <v>10.170848238236349</v>
      </c>
      <c r="AZ20" s="39">
        <f t="shared" si="29"/>
        <v>20.773261992403057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0.2799052817613773</v>
      </c>
      <c r="G21" s="35">
        <f>'Project Release Optimizer (GA)'!E23</f>
        <v>1.473464921931551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175.05921893168528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58.365827865968761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42.014212543604465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42.014212543604465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42.014212543604465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42.014212543604465</v>
      </c>
      <c r="AN21" s="37"/>
      <c r="AO21" s="39">
        <f t="shared" si="24"/>
        <v>297</v>
      </c>
      <c r="AP21" s="39">
        <f t="shared" si="25"/>
        <v>401.48189697207187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385.13028164970763</v>
      </c>
      <c r="AY21" s="39">
        <f t="shared" si="1"/>
        <v>128.40482130513126</v>
      </c>
      <c r="AZ21" s="39">
        <f t="shared" si="29"/>
        <v>385.13028164970763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0.54562587480357394</v>
      </c>
      <c r="G22" s="35">
        <f>'Project Release Optimizer (GA)'!E24</f>
        <v>1.53308747739038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65.979275658362155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56.748229493134545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15.835026158006913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15.835026158006913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15.835026158006913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15.835026158006913</v>
      </c>
      <c r="AN22" s="37"/>
      <c r="AO22" s="39">
        <f t="shared" si="24"/>
        <v>270.59999999999991</v>
      </c>
      <c r="AP22" s="39">
        <f t="shared" si="25"/>
        <v>186.06760978352435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145.15440644839674</v>
      </c>
      <c r="AY22" s="39">
        <f t="shared" si="1"/>
        <v>124.84610488489598</v>
      </c>
      <c r="AZ22" s="39">
        <f t="shared" si="29"/>
        <v>145.15440644839674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0.50491163805424266</v>
      </c>
      <c r="G23" s="35">
        <f>'Project Release Optimizer (GA)'!E25</f>
        <v>1.5266582177426868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124.77430752592775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52.40203672979785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29.945833806222659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29.945833806222659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29.945833806222659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29.945833806222659</v>
      </c>
      <c r="AN23" s="37"/>
      <c r="AO23" s="39">
        <f t="shared" si="24"/>
        <v>314.59999999999997</v>
      </c>
      <c r="AP23" s="39">
        <f t="shared" si="25"/>
        <v>296.95967948061622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274.5034765570411</v>
      </c>
      <c r="AY23" s="39">
        <f t="shared" si="1"/>
        <v>115.28448080555525</v>
      </c>
      <c r="AZ23" s="39">
        <f t="shared" si="29"/>
        <v>274.5034765570411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0.50945995004216149</v>
      </c>
      <c r="G24" s="35">
        <f>'Project Release Optimizer (GA)'!E26</f>
        <v>0.25001149616146251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127.58608403785377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363.98326235858508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87.355982966060424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87.355982966060424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87.355982966060424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87.355982966060424</v>
      </c>
      <c r="AN24" s="37"/>
      <c r="AO24" s="39">
        <f t="shared" si="24"/>
        <v>343.2</v>
      </c>
      <c r="AP24" s="39">
        <f t="shared" si="25"/>
        <v>840.99327826068054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280.68938488327825</v>
      </c>
      <c r="AY24" s="39">
        <f t="shared" si="1"/>
        <v>800.76317718888731</v>
      </c>
      <c r="AZ24" s="39">
        <f t="shared" si="29"/>
        <v>800.76317718888731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0.5083644646755785</v>
      </c>
      <c r="G25" s="35">
        <f>'Project Release Optimizer (GA)'!E27</f>
        <v>1.9963188562766518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188.84089402524239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45.321814566058173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45.321814566058173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45.321814566058173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45.321814566058173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45.321814566058173</v>
      </c>
      <c r="AN25" s="37"/>
      <c r="AO25" s="39">
        <f t="shared" si="24"/>
        <v>299.19999999999993</v>
      </c>
      <c r="AP25" s="39">
        <f t="shared" si="25"/>
        <v>415.44996685553321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415.44996685553321</v>
      </c>
      <c r="AY25" s="39">
        <f t="shared" si="1"/>
        <v>44.081134495783601</v>
      </c>
      <c r="AZ25" s="39">
        <f t="shared" si="29"/>
        <v>415.44996685553321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0.49785716696210064</v>
      </c>
      <c r="G26" s="35">
        <f>'Project Release Optimizer (GA)'!E28</f>
        <v>3.5311580804853939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78.335720740902531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18.800572977816607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18.800572977816607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18.800572977816607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18.800572977816607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18.800572977816607</v>
      </c>
      <c r="AN26" s="37"/>
      <c r="AO26" s="39">
        <f t="shared" si="24"/>
        <v>202.39999999999998</v>
      </c>
      <c r="AP26" s="39">
        <f t="shared" si="25"/>
        <v>172.3385856299856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172.33858562998554</v>
      </c>
      <c r="AY26" s="39">
        <f t="shared" si="1"/>
        <v>33.020328555772878</v>
      </c>
      <c r="AZ26" s="39">
        <f t="shared" si="29"/>
        <v>172.33858562998554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0.99747826200585699</v>
      </c>
      <c r="G27" s="35">
        <f>'Project Release Optimizer (GA)'!E29</f>
        <v>2.0178244892007902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72.182024152800267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49.062740852754459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17.323685796672063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17.323685796672063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17.323685796672063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17.323685796672063</v>
      </c>
      <c r="AN27" s="37"/>
      <c r="AO27" s="39">
        <f t="shared" si="24"/>
        <v>376.19999999999993</v>
      </c>
      <c r="AP27" s="39">
        <f t="shared" si="25"/>
        <v>190.53950819224298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158.8004531361606</v>
      </c>
      <c r="AY27" s="39">
        <f t="shared" si="1"/>
        <v>107.93802987605979</v>
      </c>
      <c r="AZ27" s="39">
        <f t="shared" si="29"/>
        <v>158.8004531361606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0.5333333333333331</v>
      </c>
      <c r="G30" s="35">
        <f>'Project Release Optimizer (GA)'!E32</f>
        <v>1.5999999999999945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88.456700745402799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86.180530491137006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29.776477500536213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29.776477500536213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29.776477500536213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29.776477500536213</v>
      </c>
      <c r="AN30" s="47"/>
      <c r="AO30" s="35">
        <f t="shared" ref="AO30:AQ30" si="36">AVERAGE(AO13:AO27)</f>
        <v>236.42666666666665</v>
      </c>
      <c r="AP30" s="35">
        <f t="shared" si="36"/>
        <v>293.7431412386847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190.12524508030413</v>
      </c>
      <c r="AY30" s="35">
        <f t="shared" si="39"/>
        <v>184.73699977969699</v>
      </c>
      <c r="AZ30" s="167">
        <f t="shared" ref="AZ30" si="40">AVERAGE(AZ13:AZ27)</f>
        <v>272.95104375491536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7.9999999999999973</v>
      </c>
      <c r="G31" s="35">
        <f>'Project Release Optimizer (GA)'!E33</f>
        <v>23.999999999999918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1326.8505111810421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1292.7079573670551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446.64716250804321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446.64716250804321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446.64716250804321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446.64716250804321</v>
      </c>
      <c r="AN31" s="47"/>
      <c r="AO31" s="35">
        <f t="shared" ref="AO31:AQ31" si="47">SUM(AO13:AO27)</f>
        <v>3546.3999999999996</v>
      </c>
      <c r="AP31" s="35">
        <f t="shared" si="47"/>
        <v>4406.1471185802702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2851.878676204562</v>
      </c>
      <c r="AY31" s="35">
        <f t="shared" si="50"/>
        <v>2771.054996695455</v>
      </c>
      <c r="AZ31" s="35">
        <f t="shared" ref="AZ31" si="51">SUM(AZ13:AZ27)</f>
        <v>4094.2656563237301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979.18349542817305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302.00980790534766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272.95104375491536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92.499999999999986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2106.4579511155898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3480.1512544491106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0.51221694082751135</v>
      </c>
      <c r="E15" s="74">
        <v>0.28602375386435186</v>
      </c>
      <c r="F15" s="5"/>
      <c r="G15" s="110"/>
      <c r="I15" s="57">
        <v>41640</v>
      </c>
      <c r="J15" s="12"/>
      <c r="K15" s="32">
        <v>365</v>
      </c>
      <c r="L15" s="58">
        <f>I15+K15+1</f>
        <v>42006</v>
      </c>
      <c r="M15" s="58">
        <f>L15+VLOOKUP($B15,'Project Facts (User Inputs)'!$B$13:$BL$28,13,0)</f>
        <v>42068.0927449558</v>
      </c>
      <c r="N15" s="12"/>
      <c r="O15" s="56">
        <v>0</v>
      </c>
      <c r="P15" s="58">
        <f>M15+O15+1</f>
        <v>42069.0927449558</v>
      </c>
      <c r="Q15" s="58">
        <f>P15+VLOOKUP($B15,'Project Facts (User Inputs)'!$B$13:$BL$28,18,0)</f>
        <v>42327.812515604972</v>
      </c>
      <c r="R15" s="12"/>
      <c r="S15" s="56">
        <v>0</v>
      </c>
      <c r="T15" s="58">
        <f>Q15+S15+1</f>
        <v>42328.812515604972</v>
      </c>
      <c r="U15" s="58">
        <f>T15+VLOOKUP($B15,'Project Facts (User Inputs)'!$B$13:$BL$28,23,0)</f>
        <v>42390.905260560772</v>
      </c>
      <c r="V15" s="12"/>
      <c r="W15" s="32">
        <v>0</v>
      </c>
      <c r="X15" s="58">
        <f>U15+W15+1</f>
        <v>42391.905260560772</v>
      </c>
      <c r="Y15" s="58">
        <f>X15+VLOOKUP($B15,'Project Facts (User Inputs)'!$B$13:$BL$28,28,0)</f>
        <v>42453.998005516572</v>
      </c>
      <c r="Z15" s="12"/>
      <c r="AA15" s="32">
        <v>29</v>
      </c>
      <c r="AB15" s="58">
        <f>Y15+AA15+1</f>
        <v>42483.998005516572</v>
      </c>
      <c r="AC15" s="58">
        <f>AB15+VLOOKUP($B15,'Project Facts (User Inputs)'!$B$13:$BL$28,33,0)</f>
        <v>42546.090750472373</v>
      </c>
      <c r="AD15" s="12"/>
      <c r="AE15" s="32">
        <v>11</v>
      </c>
      <c r="AF15" s="58">
        <f>AC15+AE15+1</f>
        <v>42558.090750472373</v>
      </c>
      <c r="AG15" s="58">
        <f>AF15+VLOOKUP($B15,'Project Facts (User Inputs)'!$B$13:$BL$28,38,0)</f>
        <v>42620.183495428173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365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29</v>
      </c>
      <c r="AR15" s="78">
        <f>AE15</f>
        <v>11</v>
      </c>
      <c r="AS15" s="78">
        <f>SUM(AM15:AR15)</f>
        <v>405</v>
      </c>
      <c r="AT15" s="60">
        <f>AK15*AM15*$AK$36</f>
        <v>309.07258064516128</v>
      </c>
      <c r="AV15" s="60">
        <f>AG15-L15</f>
        <v>614.18349542817305</v>
      </c>
      <c r="AW15" s="83">
        <f>MAX(AG15:AG29)-MIN(L15:L29)</f>
        <v>979.18349542817305</v>
      </c>
      <c r="BM15" s="113" t="s">
        <v>126</v>
      </c>
    </row>
    <row r="16" spans="2:65">
      <c r="B16" s="16" t="str">
        <f>'Project Facts (User Inputs)'!B14</f>
        <v>Project-A02</v>
      </c>
      <c r="D16" s="74">
        <v>0.52786297182068964</v>
      </c>
      <c r="E16" s="74">
        <v>1.6051449800892705</v>
      </c>
      <c r="F16" s="5"/>
      <c r="G16" s="110"/>
      <c r="I16" s="57">
        <v>41640</v>
      </c>
      <c r="J16" s="12"/>
      <c r="K16" s="32">
        <v>15</v>
      </c>
      <c r="L16" s="58">
        <f t="shared" ref="L16:L29" si="0">I16+K16+1</f>
        <v>41656</v>
      </c>
      <c r="M16" s="58">
        <f>L16+VLOOKUP($B16,'Project Facts (User Inputs)'!$B$13:$BL$28,13,0)</f>
        <v>41684.416465637405</v>
      </c>
      <c r="N16" s="12"/>
      <c r="O16" s="56">
        <v>0</v>
      </c>
      <c r="P16" s="58">
        <f t="shared" ref="P16:P29" si="1">M16+O16+1</f>
        <v>41685.416465637405</v>
      </c>
      <c r="Q16" s="58">
        <f>P16+VLOOKUP($B16,'Project Facts (User Inputs)'!$B$13:$BL$28,18,0)</f>
        <v>41735.256200360651</v>
      </c>
      <c r="R16" s="12"/>
      <c r="S16" s="56">
        <v>0</v>
      </c>
      <c r="T16" s="58">
        <f t="shared" ref="T16:T29" si="2">Q16+S16+1</f>
        <v>41736.256200360651</v>
      </c>
      <c r="U16" s="58">
        <f>T16+VLOOKUP($B16,'Project Facts (User Inputs)'!$B$13:$BL$28,23,0)</f>
        <v>41748.217736694227</v>
      </c>
      <c r="V16" s="12"/>
      <c r="W16" s="32">
        <v>0</v>
      </c>
      <c r="X16" s="58">
        <f t="shared" ref="X16:X29" si="3">U16+W16+1</f>
        <v>41749.217736694227</v>
      </c>
      <c r="Y16" s="58">
        <f>X16+VLOOKUP($B16,'Project Facts (User Inputs)'!$B$13:$BL$28,28,0)</f>
        <v>41761.179273027803</v>
      </c>
      <c r="Z16" s="12"/>
      <c r="AA16" s="32">
        <v>0</v>
      </c>
      <c r="AB16" s="58">
        <f t="shared" ref="AB16:AB29" si="4">Y16+AA16+1</f>
        <v>41762.179273027803</v>
      </c>
      <c r="AC16" s="58">
        <f>AB16+VLOOKUP($B16,'Project Facts (User Inputs)'!$B$13:$BL$28,33,0)</f>
        <v>41774.140809361379</v>
      </c>
      <c r="AD16" s="12"/>
      <c r="AE16" s="32">
        <v>0</v>
      </c>
      <c r="AF16" s="58">
        <f t="shared" ref="AF16:AF29" si="5">AC16+AE16+1</f>
        <v>41775.140809361379</v>
      </c>
      <c r="AG16" s="58">
        <f>AF16+VLOOKUP($B16,'Project Facts (User Inputs)'!$B$13:$BL$28,38,0)</f>
        <v>41787.102345694955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15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15</v>
      </c>
      <c r="AT16" s="60">
        <f t="shared" ref="AT16:AT29" si="13">AK16*AM16*$AK$36</f>
        <v>13.259925558312657</v>
      </c>
      <c r="AV16" s="60">
        <f t="shared" ref="AV16:AV29" si="14">AG16-L16</f>
        <v>131.10234569495515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0.51085573480567248</v>
      </c>
      <c r="E17" s="74">
        <v>2.4685452333992308</v>
      </c>
      <c r="F17" s="5"/>
      <c r="G17" s="110"/>
      <c r="I17" s="57">
        <v>41640</v>
      </c>
      <c r="J17" s="12"/>
      <c r="K17" s="32">
        <v>23</v>
      </c>
      <c r="L17" s="58">
        <f t="shared" si="0"/>
        <v>41664</v>
      </c>
      <c r="M17" s="58">
        <f>L17+VLOOKUP($B17,'Project Facts (User Inputs)'!$B$13:$BL$28,13,0)</f>
        <v>41695.319996840371</v>
      </c>
      <c r="N17" s="12"/>
      <c r="O17" s="56">
        <v>0</v>
      </c>
      <c r="P17" s="58">
        <f t="shared" si="1"/>
        <v>41696.319996840371</v>
      </c>
      <c r="Q17" s="58">
        <f>P17+VLOOKUP($B17,'Project Facts (User Inputs)'!$B$13:$BL$28,18,0)</f>
        <v>41707.257612904556</v>
      </c>
      <c r="R17" s="12"/>
      <c r="S17" s="56">
        <v>0</v>
      </c>
      <c r="T17" s="58">
        <f t="shared" si="2"/>
        <v>41708.257612904556</v>
      </c>
      <c r="U17" s="58">
        <f>T17+VLOOKUP($B17,'Project Facts (User Inputs)'!$B$13:$BL$28,23,0)</f>
        <v>41715.774412146246</v>
      </c>
      <c r="V17" s="12"/>
      <c r="W17" s="32">
        <v>0</v>
      </c>
      <c r="X17" s="58">
        <f t="shared" si="3"/>
        <v>41716.774412146246</v>
      </c>
      <c r="Y17" s="58">
        <f>X17+VLOOKUP($B17,'Project Facts (User Inputs)'!$B$13:$BL$28,28,0)</f>
        <v>41724.291211387936</v>
      </c>
      <c r="Z17" s="12"/>
      <c r="AA17" s="32">
        <v>0</v>
      </c>
      <c r="AB17" s="58">
        <f t="shared" si="4"/>
        <v>41725.291211387936</v>
      </c>
      <c r="AC17" s="58">
        <f>AB17+VLOOKUP($B17,'Project Facts (User Inputs)'!$B$13:$BL$28,33,0)</f>
        <v>41732.808010629626</v>
      </c>
      <c r="AD17" s="12"/>
      <c r="AE17" s="32">
        <v>0</v>
      </c>
      <c r="AF17" s="58">
        <f t="shared" si="5"/>
        <v>41733.808010629626</v>
      </c>
      <c r="AG17" s="58">
        <f>AF17+VLOOKUP($B17,'Project Facts (User Inputs)'!$B$13:$BL$28,38,0)</f>
        <v>41741.324809871316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23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23</v>
      </c>
      <c r="AT17" s="60">
        <f t="shared" si="13"/>
        <v>9.2028535980148867</v>
      </c>
      <c r="AV17" s="60">
        <f t="shared" si="14"/>
        <v>77.324809871315665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0.53026892006361503</v>
      </c>
      <c r="E18" s="74">
        <v>1.5280417849660117</v>
      </c>
      <c r="F18" s="5"/>
      <c r="G18" s="110"/>
      <c r="I18" s="57">
        <v>41640</v>
      </c>
      <c r="J18" s="12"/>
      <c r="K18" s="32">
        <v>365</v>
      </c>
      <c r="L18" s="58">
        <f t="shared" si="0"/>
        <v>42006</v>
      </c>
      <c r="M18" s="58">
        <f>L18+VLOOKUP($B18,'Project Facts (User Inputs)'!$B$13:$BL$28,13,0)</f>
        <v>42072.004245536024</v>
      </c>
      <c r="N18" s="12"/>
      <c r="O18" s="56">
        <v>0</v>
      </c>
      <c r="P18" s="58">
        <f t="shared" si="1"/>
        <v>42073.004245536024</v>
      </c>
      <c r="Q18" s="58">
        <f>P18+VLOOKUP($B18,'Project Facts (User Inputs)'!$B$13:$BL$28,18,0)</f>
        <v>42088.845264464668</v>
      </c>
      <c r="R18" s="12"/>
      <c r="S18" s="56">
        <v>0</v>
      </c>
      <c r="T18" s="58">
        <f t="shared" si="2"/>
        <v>42089.845264464668</v>
      </c>
      <c r="U18" s="58">
        <f>T18+VLOOKUP($B18,'Project Facts (User Inputs)'!$B$13:$BL$28,23,0)</f>
        <v>42105.686283393312</v>
      </c>
      <c r="V18" s="12"/>
      <c r="W18" s="32">
        <v>0</v>
      </c>
      <c r="X18" s="58">
        <f t="shared" si="3"/>
        <v>42106.686283393312</v>
      </c>
      <c r="Y18" s="58">
        <f>X18+VLOOKUP($B18,'Project Facts (User Inputs)'!$B$13:$BL$28,28,0)</f>
        <v>42122.527302321956</v>
      </c>
      <c r="Z18" s="12"/>
      <c r="AA18" s="32">
        <v>3</v>
      </c>
      <c r="AB18" s="58">
        <f t="shared" si="4"/>
        <v>42126.527302321956</v>
      </c>
      <c r="AC18" s="58">
        <f>AB18+VLOOKUP($B18,'Project Facts (User Inputs)'!$B$13:$BL$28,33,0)</f>
        <v>42142.3683212506</v>
      </c>
      <c r="AD18" s="12"/>
      <c r="AE18" s="32">
        <v>5</v>
      </c>
      <c r="AF18" s="58">
        <f t="shared" si="5"/>
        <v>42148.3683212506</v>
      </c>
      <c r="AG18" s="58">
        <f>AF18+VLOOKUP($B18,'Project Facts (User Inputs)'!$B$13:$BL$28,38,0)</f>
        <v>42164.209340179244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365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3</v>
      </c>
      <c r="AR18" s="78">
        <f t="shared" si="11"/>
        <v>5</v>
      </c>
      <c r="AS18" s="78">
        <f t="shared" si="12"/>
        <v>373</v>
      </c>
      <c r="AT18" s="60">
        <f t="shared" si="13"/>
        <v>180.00930521091809</v>
      </c>
      <c r="AV18" s="60">
        <f t="shared" si="14"/>
        <v>158.20934017924446</v>
      </c>
      <c r="AW18" s="37"/>
      <c r="BM18" s="113"/>
    </row>
    <row r="19" spans="2:65">
      <c r="B19" s="16" t="str">
        <f>'Project Facts (User Inputs)'!B17</f>
        <v>Project-A05</v>
      </c>
      <c r="D19" s="74">
        <v>0.50706065275568335</v>
      </c>
      <c r="E19" s="74">
        <v>1.4252581945554816</v>
      </c>
      <c r="F19" s="5"/>
      <c r="G19" s="110"/>
      <c r="I19" s="57">
        <v>41640</v>
      </c>
      <c r="J19" s="12"/>
      <c r="K19" s="32">
        <v>47</v>
      </c>
      <c r="L19" s="58">
        <f t="shared" si="0"/>
        <v>41688</v>
      </c>
      <c r="M19" s="58">
        <f>L19+VLOOKUP($B19,'Project Facts (User Inputs)'!$B$13:$BL$28,13,0)</f>
        <v>41701.471243367232</v>
      </c>
      <c r="N19" s="12"/>
      <c r="O19" s="56">
        <v>0</v>
      </c>
      <c r="P19" s="58">
        <f t="shared" si="1"/>
        <v>41702.471243367232</v>
      </c>
      <c r="Q19" s="58">
        <f>P19+VLOOKUP($B19,'Project Facts (User Inputs)'!$B$13:$BL$28,18,0)</f>
        <v>41758.601424064036</v>
      </c>
      <c r="R19" s="12"/>
      <c r="S19" s="56">
        <v>0</v>
      </c>
      <c r="T19" s="58">
        <f t="shared" si="2"/>
        <v>41759.601424064036</v>
      </c>
      <c r="U19" s="58">
        <f>T19+VLOOKUP($B19,'Project Facts (User Inputs)'!$B$13:$BL$28,23,0)</f>
        <v>41773.072667431268</v>
      </c>
      <c r="V19" s="12"/>
      <c r="W19" s="32">
        <v>0</v>
      </c>
      <c r="X19" s="58">
        <f t="shared" si="3"/>
        <v>41774.072667431268</v>
      </c>
      <c r="Y19" s="58">
        <f>X19+VLOOKUP($B19,'Project Facts (User Inputs)'!$B$13:$BL$28,28,0)</f>
        <v>41787.5439107985</v>
      </c>
      <c r="Z19" s="12"/>
      <c r="AA19" s="32">
        <v>0</v>
      </c>
      <c r="AB19" s="58">
        <f t="shared" si="4"/>
        <v>41788.5439107985</v>
      </c>
      <c r="AC19" s="58">
        <f>AB19+VLOOKUP($B19,'Project Facts (User Inputs)'!$B$13:$BL$28,33,0)</f>
        <v>41802.015154165732</v>
      </c>
      <c r="AD19" s="12"/>
      <c r="AE19" s="32">
        <v>0</v>
      </c>
      <c r="AF19" s="58">
        <f t="shared" si="5"/>
        <v>41803.015154165732</v>
      </c>
      <c r="AG19" s="58">
        <f>AF19+VLOOKUP($B19,'Project Facts (User Inputs)'!$B$13:$BL$28,38,0)</f>
        <v>41816.486397532964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47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47</v>
      </c>
      <c r="AT19" s="60">
        <f t="shared" si="13"/>
        <v>37.611662531017366</v>
      </c>
      <c r="AV19" s="60">
        <f t="shared" si="14"/>
        <v>128.48639753296447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0.54266467050831291</v>
      </c>
      <c r="E20" s="74">
        <v>1.6095598020420854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42101.823448302413</v>
      </c>
      <c r="N20" s="12"/>
      <c r="O20" s="56">
        <v>0</v>
      </c>
      <c r="P20" s="58">
        <f t="shared" si="1"/>
        <v>42102.823448302413</v>
      </c>
      <c r="Q20" s="58">
        <f>P20+VLOOKUP($B20,'Project Facts (User Inputs)'!$B$13:$BL$28,18,0)</f>
        <v>42130.160115100487</v>
      </c>
      <c r="R20" s="12"/>
      <c r="S20" s="56">
        <v>0</v>
      </c>
      <c r="T20" s="58">
        <f t="shared" si="2"/>
        <v>42131.160115100487</v>
      </c>
      <c r="U20" s="58">
        <f>T20+VLOOKUP($B20,'Project Facts (User Inputs)'!$B$13:$BL$28,23,0)</f>
        <v>42154.157742693067</v>
      </c>
      <c r="V20" s="12"/>
      <c r="W20" s="32">
        <v>0</v>
      </c>
      <c r="X20" s="58">
        <f t="shared" si="3"/>
        <v>42155.157742693067</v>
      </c>
      <c r="Y20" s="58">
        <f>X20+VLOOKUP($B20,'Project Facts (User Inputs)'!$B$13:$BL$28,28,0)</f>
        <v>42178.155370285647</v>
      </c>
      <c r="Z20" s="12"/>
      <c r="AA20" s="32">
        <v>0</v>
      </c>
      <c r="AB20" s="58">
        <f t="shared" si="4"/>
        <v>42179.155370285647</v>
      </c>
      <c r="AC20" s="58">
        <f>AB20+VLOOKUP($B20,'Project Facts (User Inputs)'!$B$13:$BL$28,33,0)</f>
        <v>42202.152997878227</v>
      </c>
      <c r="AD20" s="12"/>
      <c r="AE20" s="32">
        <v>0</v>
      </c>
      <c r="AF20" s="58">
        <f t="shared" si="5"/>
        <v>42203.152997878227</v>
      </c>
      <c r="AG20" s="58">
        <f>AF20+VLOOKUP($B20,'Project Facts (User Inputs)'!$B$13:$BL$28,38,0)</f>
        <v>42226.150625470807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365</v>
      </c>
      <c r="AT20" s="60">
        <f t="shared" si="13"/>
        <v>326.05459057071965</v>
      </c>
      <c r="AV20" s="60">
        <f t="shared" si="14"/>
        <v>220.15062547080743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0.49594062029079722</v>
      </c>
      <c r="E21" s="74">
        <v>0.36955347443152453</v>
      </c>
      <c r="F21" s="5"/>
      <c r="G21" s="110"/>
      <c r="I21" s="57">
        <v>41640</v>
      </c>
      <c r="J21" s="12"/>
      <c r="K21" s="32">
        <v>71</v>
      </c>
      <c r="L21" s="58">
        <f t="shared" si="0"/>
        <v>41712</v>
      </c>
      <c r="M21" s="58">
        <f>L21+VLOOKUP($B21,'Project Facts (User Inputs)'!$B$13:$BL$28,13,0)</f>
        <v>41899.522449654294</v>
      </c>
      <c r="N21" s="12"/>
      <c r="O21" s="56">
        <v>0</v>
      </c>
      <c r="P21" s="58">
        <f t="shared" si="1"/>
        <v>41900.522449654294</v>
      </c>
      <c r="Q21" s="58">
        <f>P21+VLOOKUP($B21,'Project Facts (User Inputs)'!$B$13:$BL$28,18,0)</f>
        <v>42125.117821481545</v>
      </c>
      <c r="R21" s="12"/>
      <c r="S21" s="56">
        <v>0</v>
      </c>
      <c r="T21" s="58">
        <f t="shared" si="2"/>
        <v>42126.117821481545</v>
      </c>
      <c r="U21" s="58">
        <f>T21+VLOOKUP($B21,'Project Facts (User Inputs)'!$B$13:$BL$28,23,0)</f>
        <v>42180.020710720084</v>
      </c>
      <c r="V21" s="12"/>
      <c r="W21" s="32">
        <v>0</v>
      </c>
      <c r="X21" s="58">
        <f t="shared" si="3"/>
        <v>42181.020710720084</v>
      </c>
      <c r="Y21" s="58">
        <f>X21+VLOOKUP($B21,'Project Facts (User Inputs)'!$B$13:$BL$28,28,0)</f>
        <v>42234.923599958624</v>
      </c>
      <c r="Z21" s="12"/>
      <c r="AA21" s="32">
        <v>0</v>
      </c>
      <c r="AB21" s="58">
        <f t="shared" si="4"/>
        <v>42235.923599958624</v>
      </c>
      <c r="AC21" s="58">
        <f>AB21+VLOOKUP($B21,'Project Facts (User Inputs)'!$B$13:$BL$28,33,0)</f>
        <v>42289.826489197163</v>
      </c>
      <c r="AD21" s="12"/>
      <c r="AE21" s="32">
        <v>0</v>
      </c>
      <c r="AF21" s="58">
        <f t="shared" si="5"/>
        <v>42290.826489197163</v>
      </c>
      <c r="AG21" s="58">
        <f>AF21+VLOOKUP($B21,'Project Facts (User Inputs)'!$B$13:$BL$28,38,0)</f>
        <v>42344.729378435703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71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71</v>
      </c>
      <c r="AT21" s="60">
        <f t="shared" si="13"/>
        <v>116.27791563275437</v>
      </c>
      <c r="AV21" s="60">
        <f t="shared" si="14"/>
        <v>632.72937843570253</v>
      </c>
      <c r="AW21" s="37"/>
      <c r="BM21" s="113"/>
    </row>
    <row r="22" spans="2:65">
      <c r="B22" s="16" t="str">
        <f>'Project Facts (User Inputs)'!B20</f>
        <v>Project-A08</v>
      </c>
      <c r="D22" s="74">
        <v>0.5295268506228239</v>
      </c>
      <c r="E22" s="74">
        <v>2.3793492374630443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41650.442391814729</v>
      </c>
      <c r="N22" s="12"/>
      <c r="O22" s="56">
        <v>0</v>
      </c>
      <c r="P22" s="58">
        <f t="shared" si="1"/>
        <v>41651.442391814729</v>
      </c>
      <c r="Q22" s="58">
        <f>P22+VLOOKUP($B22,'Project Facts (User Inputs)'!$B$13:$BL$28,18,0)</f>
        <v>41656.065504650294</v>
      </c>
      <c r="R22" s="12"/>
      <c r="S22" s="56">
        <v>0</v>
      </c>
      <c r="T22" s="58">
        <f t="shared" si="2"/>
        <v>41657.065504650294</v>
      </c>
      <c r="U22" s="58">
        <f>T22+VLOOKUP($B22,'Project Facts (User Inputs)'!$B$13:$BL$28,23,0)</f>
        <v>41659.331678685827</v>
      </c>
      <c r="V22" s="12"/>
      <c r="W22" s="32">
        <v>0</v>
      </c>
      <c r="X22" s="58">
        <f t="shared" si="3"/>
        <v>41660.331678685827</v>
      </c>
      <c r="Y22" s="58">
        <f>X22+VLOOKUP($B22,'Project Facts (User Inputs)'!$B$13:$BL$28,28,0)</f>
        <v>41662.597852721359</v>
      </c>
      <c r="Z22" s="12"/>
      <c r="AA22" s="32">
        <v>0</v>
      </c>
      <c r="AB22" s="58">
        <f t="shared" si="4"/>
        <v>41663.597852721359</v>
      </c>
      <c r="AC22" s="58">
        <f>AB22+VLOOKUP($B22,'Project Facts (User Inputs)'!$B$13:$BL$28,33,0)</f>
        <v>41665.864026756892</v>
      </c>
      <c r="AD22" s="12"/>
      <c r="AE22" s="32">
        <v>0</v>
      </c>
      <c r="AF22" s="58">
        <f t="shared" si="5"/>
        <v>41666.864026756892</v>
      </c>
      <c r="AG22" s="58">
        <f>AF22+VLOOKUP($B22,'Project Facts (User Inputs)'!$B$13:$BL$28,38,0)</f>
        <v>41669.130200792424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28.130200792424148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0.2799052817613773</v>
      </c>
      <c r="E23" s="74">
        <v>1.473464921931551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41816.059218931689</v>
      </c>
      <c r="N23" s="12"/>
      <c r="O23" s="56">
        <v>0</v>
      </c>
      <c r="P23" s="58">
        <f t="shared" si="1"/>
        <v>41817.059218931689</v>
      </c>
      <c r="Q23" s="58">
        <f>P23+VLOOKUP($B23,'Project Facts (User Inputs)'!$B$13:$BL$28,18,0)</f>
        <v>41875.42504679766</v>
      </c>
      <c r="R23" s="12"/>
      <c r="S23" s="56">
        <v>0</v>
      </c>
      <c r="T23" s="58">
        <f t="shared" si="2"/>
        <v>41876.42504679766</v>
      </c>
      <c r="U23" s="58">
        <f>T23+VLOOKUP($B23,'Project Facts (User Inputs)'!$B$13:$BL$28,23,0)</f>
        <v>41918.439259341263</v>
      </c>
      <c r="V23" s="12"/>
      <c r="W23" s="32">
        <v>0</v>
      </c>
      <c r="X23" s="58">
        <f t="shared" si="3"/>
        <v>41919.439259341263</v>
      </c>
      <c r="Y23" s="58">
        <f>X23+VLOOKUP($B23,'Project Facts (User Inputs)'!$B$13:$BL$28,28,0)</f>
        <v>41961.453471884866</v>
      </c>
      <c r="Z23" s="12"/>
      <c r="AA23" s="32">
        <v>0</v>
      </c>
      <c r="AB23" s="58">
        <f t="shared" si="4"/>
        <v>41962.453471884866</v>
      </c>
      <c r="AC23" s="58">
        <f>AB23+VLOOKUP($B23,'Project Facts (User Inputs)'!$B$13:$BL$28,33,0)</f>
        <v>42004.46768442847</v>
      </c>
      <c r="AD23" s="12"/>
      <c r="AE23" s="32">
        <v>0</v>
      </c>
      <c r="AF23" s="58">
        <f t="shared" si="5"/>
        <v>42005.46768442847</v>
      </c>
      <c r="AG23" s="58">
        <f>AF23+VLOOKUP($B23,'Project Facts (User Inputs)'!$B$13:$BL$28,38,0)</f>
        <v>42047.481896972073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406.48189697207272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0.54562587480357394</v>
      </c>
      <c r="E24" s="74">
        <v>1.53308747739038</v>
      </c>
      <c r="F24" s="5"/>
      <c r="G24" s="110"/>
      <c r="I24" s="57">
        <v>41640</v>
      </c>
      <c r="J24" s="12"/>
      <c r="K24" s="32">
        <v>24</v>
      </c>
      <c r="L24" s="58">
        <f t="shared" si="0"/>
        <v>41665</v>
      </c>
      <c r="M24" s="58">
        <f>L24+VLOOKUP($B24,'Project Facts (User Inputs)'!$B$13:$BL$28,13,0)</f>
        <v>41730.979275658363</v>
      </c>
      <c r="N24" s="12"/>
      <c r="O24" s="56">
        <v>0</v>
      </c>
      <c r="P24" s="58">
        <f t="shared" si="1"/>
        <v>41731.979275658363</v>
      </c>
      <c r="Q24" s="58">
        <f>P24+VLOOKUP($B24,'Project Facts (User Inputs)'!$B$13:$BL$28,18,0)</f>
        <v>41788.727505151495</v>
      </c>
      <c r="R24" s="12"/>
      <c r="S24" s="56">
        <v>0</v>
      </c>
      <c r="T24" s="58">
        <f t="shared" si="2"/>
        <v>41789.727505151495</v>
      </c>
      <c r="U24" s="58">
        <f>T24+VLOOKUP($B24,'Project Facts (User Inputs)'!$B$13:$BL$28,23,0)</f>
        <v>41805.562531309501</v>
      </c>
      <c r="V24" s="12"/>
      <c r="W24" s="32">
        <v>0</v>
      </c>
      <c r="X24" s="58">
        <f t="shared" si="3"/>
        <v>41806.562531309501</v>
      </c>
      <c r="Y24" s="58">
        <f>X24+VLOOKUP($B24,'Project Facts (User Inputs)'!$B$13:$BL$28,28,0)</f>
        <v>41822.397557467506</v>
      </c>
      <c r="Z24" s="12"/>
      <c r="AA24" s="32">
        <v>0</v>
      </c>
      <c r="AB24" s="58">
        <f t="shared" si="4"/>
        <v>41823.397557467506</v>
      </c>
      <c r="AC24" s="58">
        <f>AB24+VLOOKUP($B24,'Project Facts (User Inputs)'!$B$13:$BL$28,33,0)</f>
        <v>41839.232583625511</v>
      </c>
      <c r="AD24" s="12"/>
      <c r="AE24" s="32">
        <v>0</v>
      </c>
      <c r="AF24" s="58">
        <f t="shared" si="5"/>
        <v>41840.232583625511</v>
      </c>
      <c r="AG24" s="58">
        <f>AF24+VLOOKUP($B24,'Project Facts (User Inputs)'!$B$13:$BL$28,38,0)</f>
        <v>41856.067609783517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24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24</v>
      </c>
      <c r="AT24" s="60">
        <f t="shared" si="13"/>
        <v>27.468982630272944</v>
      </c>
      <c r="AV24" s="60">
        <f t="shared" si="14"/>
        <v>191.06760978351667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0.50491163805424266</v>
      </c>
      <c r="E25" s="74">
        <v>1.5266582177426868</v>
      </c>
      <c r="F25" s="5"/>
      <c r="G25" s="110"/>
      <c r="I25" s="57">
        <v>41640</v>
      </c>
      <c r="J25" s="12"/>
      <c r="K25" s="32">
        <v>35</v>
      </c>
      <c r="L25" s="58">
        <f t="shared" si="0"/>
        <v>41676</v>
      </c>
      <c r="M25" s="58">
        <f>L25+VLOOKUP($B25,'Project Facts (User Inputs)'!$B$13:$BL$28,13,0)</f>
        <v>41800.774307525928</v>
      </c>
      <c r="N25" s="12"/>
      <c r="O25" s="56">
        <v>0</v>
      </c>
      <c r="P25" s="58">
        <f t="shared" si="1"/>
        <v>41801.774307525928</v>
      </c>
      <c r="Q25" s="58">
        <f>P25+VLOOKUP($B25,'Project Facts (User Inputs)'!$B$13:$BL$28,18,0)</f>
        <v>41854.176344255728</v>
      </c>
      <c r="R25" s="12"/>
      <c r="S25" s="56">
        <v>0</v>
      </c>
      <c r="T25" s="58">
        <f t="shared" si="2"/>
        <v>41855.176344255728</v>
      </c>
      <c r="U25" s="58">
        <f>T25+VLOOKUP($B25,'Project Facts (User Inputs)'!$B$13:$BL$28,23,0)</f>
        <v>41885.122178061953</v>
      </c>
      <c r="V25" s="12"/>
      <c r="W25" s="32">
        <v>0</v>
      </c>
      <c r="X25" s="58">
        <f t="shared" si="3"/>
        <v>41886.122178061953</v>
      </c>
      <c r="Y25" s="58">
        <f>X25+VLOOKUP($B25,'Project Facts (User Inputs)'!$B$13:$BL$28,28,0)</f>
        <v>41916.068011868178</v>
      </c>
      <c r="Z25" s="12"/>
      <c r="AA25" s="32">
        <v>1</v>
      </c>
      <c r="AB25" s="58">
        <f t="shared" si="4"/>
        <v>41918.068011868178</v>
      </c>
      <c r="AC25" s="58">
        <f>AB25+VLOOKUP($B25,'Project Facts (User Inputs)'!$B$13:$BL$28,33,0)</f>
        <v>41948.013845674403</v>
      </c>
      <c r="AD25" s="12"/>
      <c r="AE25" s="32">
        <v>0</v>
      </c>
      <c r="AF25" s="58">
        <f t="shared" si="5"/>
        <v>41949.013845674403</v>
      </c>
      <c r="AG25" s="58">
        <f>AF25+VLOOKUP($B25,'Project Facts (User Inputs)'!$B$13:$BL$28,38,0)</f>
        <v>41978.959679480628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35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1</v>
      </c>
      <c r="AR25" s="78">
        <f t="shared" si="11"/>
        <v>0</v>
      </c>
      <c r="AS25" s="78">
        <f t="shared" si="12"/>
        <v>36</v>
      </c>
      <c r="AT25" s="60">
        <f t="shared" si="13"/>
        <v>46.572580645161281</v>
      </c>
      <c r="AV25" s="60">
        <f t="shared" si="14"/>
        <v>302.95967948062753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0.50945995004216149</v>
      </c>
      <c r="E26" s="74">
        <v>0.25001149616146251</v>
      </c>
      <c r="F26" s="5"/>
      <c r="G26" s="110"/>
      <c r="I26" s="57">
        <v>41640</v>
      </c>
      <c r="J26" s="12"/>
      <c r="K26" s="32">
        <v>46</v>
      </c>
      <c r="L26" s="58">
        <f t="shared" si="0"/>
        <v>41687</v>
      </c>
      <c r="M26" s="58">
        <f>L26+VLOOKUP($B26,'Project Facts (User Inputs)'!$B$13:$BL$28,13,0)</f>
        <v>41814.586084037852</v>
      </c>
      <c r="N26" s="12"/>
      <c r="O26" s="56">
        <v>0</v>
      </c>
      <c r="P26" s="58">
        <f t="shared" si="1"/>
        <v>41815.586084037852</v>
      </c>
      <c r="Q26" s="58">
        <f>P26+VLOOKUP($B26,'Project Facts (User Inputs)'!$B$13:$BL$28,18,0)</f>
        <v>42179.569346396434</v>
      </c>
      <c r="R26" s="12"/>
      <c r="S26" s="56">
        <v>0</v>
      </c>
      <c r="T26" s="58">
        <f t="shared" si="2"/>
        <v>42180.569346396434</v>
      </c>
      <c r="U26" s="58">
        <f>T26+VLOOKUP($B26,'Project Facts (User Inputs)'!$B$13:$BL$28,23,0)</f>
        <v>42267.925329362493</v>
      </c>
      <c r="V26" s="12"/>
      <c r="W26" s="32">
        <v>0</v>
      </c>
      <c r="X26" s="58">
        <f t="shared" si="3"/>
        <v>42268.925329362493</v>
      </c>
      <c r="Y26" s="58">
        <f>X26+VLOOKUP($B26,'Project Facts (User Inputs)'!$B$13:$BL$28,28,0)</f>
        <v>42356.281312328552</v>
      </c>
      <c r="Z26" s="12"/>
      <c r="AA26" s="32">
        <v>0</v>
      </c>
      <c r="AB26" s="58">
        <f t="shared" si="4"/>
        <v>42357.281312328552</v>
      </c>
      <c r="AC26" s="58">
        <f>AB26+VLOOKUP($B26,'Project Facts (User Inputs)'!$B$13:$BL$28,33,0)</f>
        <v>42444.637295294611</v>
      </c>
      <c r="AD26" s="12"/>
      <c r="AE26" s="32">
        <v>0</v>
      </c>
      <c r="AF26" s="58">
        <f t="shared" si="5"/>
        <v>42445.637295294611</v>
      </c>
      <c r="AG26" s="58">
        <f>AF26+VLOOKUP($B26,'Project Facts (User Inputs)'!$B$13:$BL$28,38,0)</f>
        <v>42532.99327826067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46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46</v>
      </c>
      <c r="AT26" s="60">
        <f t="shared" si="13"/>
        <v>66.774193548387089</v>
      </c>
      <c r="AV26" s="60">
        <f t="shared" si="14"/>
        <v>845.99327826067019</v>
      </c>
      <c r="AW26" s="37"/>
      <c r="BM26" s="115"/>
    </row>
    <row r="27" spans="2:65">
      <c r="B27" s="16" t="str">
        <f>'Project Facts (User Inputs)'!B25</f>
        <v>Project-A13</v>
      </c>
      <c r="D27" s="74">
        <v>0.5083644646755785</v>
      </c>
      <c r="E27" s="74">
        <v>1.9963188562766518</v>
      </c>
      <c r="F27" s="5"/>
      <c r="G27" s="110"/>
      <c r="I27" s="57">
        <v>41640</v>
      </c>
      <c r="J27" s="12"/>
      <c r="K27" s="32">
        <v>57</v>
      </c>
      <c r="L27" s="58">
        <f t="shared" si="0"/>
        <v>41698</v>
      </c>
      <c r="M27" s="58">
        <f>L27+VLOOKUP($B27,'Project Facts (User Inputs)'!$B$13:$BL$28,13,0)</f>
        <v>41886.840894025241</v>
      </c>
      <c r="N27" s="12"/>
      <c r="O27" s="56">
        <v>0</v>
      </c>
      <c r="P27" s="58">
        <f t="shared" si="1"/>
        <v>41887.840894025241</v>
      </c>
      <c r="Q27" s="58">
        <f>P27+VLOOKUP($B27,'Project Facts (User Inputs)'!$B$13:$BL$28,18,0)</f>
        <v>41933.162708591299</v>
      </c>
      <c r="R27" s="12"/>
      <c r="S27" s="56">
        <v>0</v>
      </c>
      <c r="T27" s="58">
        <f t="shared" si="2"/>
        <v>41934.162708591299</v>
      </c>
      <c r="U27" s="58">
        <f>T27+VLOOKUP($B27,'Project Facts (User Inputs)'!$B$13:$BL$28,23,0)</f>
        <v>41979.484523157356</v>
      </c>
      <c r="V27" s="12"/>
      <c r="W27" s="32">
        <v>0</v>
      </c>
      <c r="X27" s="58">
        <f t="shared" si="3"/>
        <v>41980.484523157356</v>
      </c>
      <c r="Y27" s="58">
        <f>X27+VLOOKUP($B27,'Project Facts (User Inputs)'!$B$13:$BL$28,28,0)</f>
        <v>42025.806337723414</v>
      </c>
      <c r="Z27" s="12"/>
      <c r="AA27" s="32">
        <v>0</v>
      </c>
      <c r="AB27" s="58">
        <f t="shared" si="4"/>
        <v>42026.806337723414</v>
      </c>
      <c r="AC27" s="58">
        <f>AB27+VLOOKUP($B27,'Project Facts (User Inputs)'!$B$13:$BL$28,33,0)</f>
        <v>42072.128152289471</v>
      </c>
      <c r="AD27" s="12"/>
      <c r="AE27" s="32">
        <v>0</v>
      </c>
      <c r="AF27" s="58">
        <f t="shared" si="5"/>
        <v>42073.128152289471</v>
      </c>
      <c r="AG27" s="58">
        <f>AF27+VLOOKUP($B27,'Project Facts (User Inputs)'!$B$13:$BL$28,38,0)</f>
        <v>42118.449966855529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57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57</v>
      </c>
      <c r="AT27" s="60">
        <f t="shared" si="13"/>
        <v>72.133995037220828</v>
      </c>
      <c r="AV27" s="60">
        <f t="shared" si="14"/>
        <v>420.44996685552906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0.49785716696210064</v>
      </c>
      <c r="E28" s="74">
        <v>3.5311580804853939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41786.335720740899</v>
      </c>
      <c r="N28" s="12"/>
      <c r="O28" s="56">
        <v>0</v>
      </c>
      <c r="P28" s="58">
        <f t="shared" si="1"/>
        <v>41787.335720740899</v>
      </c>
      <c r="Q28" s="58">
        <f>P28+VLOOKUP($B28,'Project Facts (User Inputs)'!$B$13:$BL$28,18,0)</f>
        <v>41806.136293718715</v>
      </c>
      <c r="R28" s="12"/>
      <c r="S28" s="56">
        <v>0</v>
      </c>
      <c r="T28" s="58">
        <f t="shared" si="2"/>
        <v>41807.136293718715</v>
      </c>
      <c r="U28" s="58">
        <f>T28+VLOOKUP($B28,'Project Facts (User Inputs)'!$B$13:$BL$28,23,0)</f>
        <v>41825.936866696531</v>
      </c>
      <c r="V28" s="12"/>
      <c r="W28" s="32">
        <v>0</v>
      </c>
      <c r="X28" s="58">
        <f t="shared" si="3"/>
        <v>41826.936866696531</v>
      </c>
      <c r="Y28" s="58">
        <f>X28+VLOOKUP($B28,'Project Facts (User Inputs)'!$B$13:$BL$28,28,0)</f>
        <v>41845.737439674347</v>
      </c>
      <c r="Z28" s="12"/>
      <c r="AA28" s="32">
        <v>0</v>
      </c>
      <c r="AB28" s="58">
        <f t="shared" si="4"/>
        <v>41846.737439674347</v>
      </c>
      <c r="AC28" s="58">
        <f>AB28+VLOOKUP($B28,'Project Facts (User Inputs)'!$B$13:$BL$28,33,0)</f>
        <v>41865.538012652163</v>
      </c>
      <c r="AD28" s="12"/>
      <c r="AE28" s="32">
        <v>0</v>
      </c>
      <c r="AF28" s="58">
        <f t="shared" si="5"/>
        <v>41866.538012652163</v>
      </c>
      <c r="AG28" s="58">
        <f>AF28+VLOOKUP($B28,'Project Facts (User Inputs)'!$B$13:$BL$28,38,0)</f>
        <v>41885.338585629979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177.33858562997921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0.99747826200585699</v>
      </c>
      <c r="E29" s="74">
        <v>2.0178244892007902</v>
      </c>
      <c r="F29" s="5"/>
      <c r="G29" s="110"/>
      <c r="I29" s="57">
        <v>41640</v>
      </c>
      <c r="J29" s="12"/>
      <c r="K29" s="32">
        <v>79</v>
      </c>
      <c r="L29" s="58">
        <f t="shared" si="0"/>
        <v>41720</v>
      </c>
      <c r="M29" s="58">
        <f>L29+VLOOKUP($B29,'Project Facts (User Inputs)'!$B$13:$BL$28,13,0)</f>
        <v>41792.182024152797</v>
      </c>
      <c r="N29" s="12"/>
      <c r="O29" s="56">
        <v>0</v>
      </c>
      <c r="P29" s="58">
        <f t="shared" si="1"/>
        <v>41793.182024152797</v>
      </c>
      <c r="Q29" s="58">
        <f>P29+VLOOKUP($B29,'Project Facts (User Inputs)'!$B$13:$BL$28,18,0)</f>
        <v>41842.244765005555</v>
      </c>
      <c r="R29" s="12"/>
      <c r="S29" s="56">
        <v>0</v>
      </c>
      <c r="T29" s="58">
        <f t="shared" si="2"/>
        <v>41843.244765005555</v>
      </c>
      <c r="U29" s="58">
        <f>T29+VLOOKUP($B29,'Project Facts (User Inputs)'!$B$13:$BL$28,23,0)</f>
        <v>41860.568450802224</v>
      </c>
      <c r="V29" s="12"/>
      <c r="W29" s="32">
        <v>0</v>
      </c>
      <c r="X29" s="58">
        <f t="shared" si="3"/>
        <v>41861.568450802224</v>
      </c>
      <c r="Y29" s="58">
        <f>X29+VLOOKUP($B29,'Project Facts (User Inputs)'!$B$13:$BL$28,28,0)</f>
        <v>41878.892136598894</v>
      </c>
      <c r="Z29" s="12"/>
      <c r="AA29" s="32">
        <v>0</v>
      </c>
      <c r="AB29" s="58">
        <f t="shared" si="4"/>
        <v>41879.892136598894</v>
      </c>
      <c r="AC29" s="58">
        <f>AB29+VLOOKUP($B29,'Project Facts (User Inputs)'!$B$13:$BL$28,33,0)</f>
        <v>41897.215822395563</v>
      </c>
      <c r="AD29" s="12"/>
      <c r="AE29" s="32">
        <v>0</v>
      </c>
      <c r="AF29" s="58">
        <f t="shared" si="5"/>
        <v>41898.215822395563</v>
      </c>
      <c r="AG29" s="58">
        <f>AF29+VLOOKUP($B29,'Project Facts (User Inputs)'!$B$13:$BL$28,38,0)</f>
        <v>41915.539508192232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79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79</v>
      </c>
      <c r="AT29" s="60">
        <f t="shared" si="13"/>
        <v>125.70409429280394</v>
      </c>
      <c r="AV29" s="60">
        <f t="shared" si="14"/>
        <v>195.53950819223246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0.5333333333333331</v>
      </c>
      <c r="E32" s="75">
        <f>AVERAGE(E15:E29)</f>
        <v>1.5999999999999945</v>
      </c>
      <c r="F32" s="25"/>
      <c r="G32" s="9"/>
      <c r="I32" s="25"/>
      <c r="J32" s="3"/>
      <c r="K32" s="54">
        <f>AVERAGE(K15:K29)</f>
        <v>103.93333333333334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</v>
      </c>
      <c r="X32" s="53"/>
      <c r="Y32" s="53"/>
      <c r="Z32" s="49"/>
      <c r="AA32" s="54">
        <f>AVERAGE(AA15:AA29)</f>
        <v>2.2000000000000002</v>
      </c>
      <c r="AB32" s="53"/>
      <c r="AC32" s="53"/>
      <c r="AD32" s="49"/>
      <c r="AE32" s="54">
        <f>AVERAGE(AE15:AE29)</f>
        <v>1.0666666666666667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103.93333333333334</v>
      </c>
      <c r="AN32" s="54">
        <f t="shared" si="15"/>
        <v>0</v>
      </c>
      <c r="AO32" s="54">
        <f t="shared" si="15"/>
        <v>0</v>
      </c>
      <c r="AP32" s="54">
        <f t="shared" si="15"/>
        <v>0</v>
      </c>
      <c r="AQ32" s="54">
        <f t="shared" si="15"/>
        <v>2.2000000000000002</v>
      </c>
      <c r="AR32" s="54">
        <f t="shared" si="15"/>
        <v>1.0666666666666667</v>
      </c>
      <c r="AS32" s="54">
        <f t="shared" ref="AS32:AT32" si="16">AVERAGE(AS15:AS29)</f>
        <v>107.2</v>
      </c>
      <c r="AT32" s="82">
        <f t="shared" si="16"/>
        <v>92.499999999999986</v>
      </c>
      <c r="AU32" s="8" t="s">
        <v>56</v>
      </c>
      <c r="AV32" s="82">
        <f t="shared" ref="AV32" si="17">AVERAGE(AV15:AV29)</f>
        <v>302.00980790534766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7.9999999999999973</v>
      </c>
      <c r="E33" s="77">
        <f>SUM(E15:E29)</f>
        <v>23.999999999999918</v>
      </c>
      <c r="F33" s="69"/>
      <c r="G33" s="9"/>
      <c r="I33" s="25"/>
      <c r="J33" s="3"/>
      <c r="K33" s="54">
        <f>SUM(K15:K29)</f>
        <v>1559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0</v>
      </c>
      <c r="X33" s="53"/>
      <c r="Y33" s="53"/>
      <c r="Z33" s="49"/>
      <c r="AA33" s="54">
        <f>SUM(AA15:AA29)</f>
        <v>33</v>
      </c>
      <c r="AB33" s="53"/>
      <c r="AC33" s="53"/>
      <c r="AD33" s="49"/>
      <c r="AE33" s="54">
        <f>SUM(AE15:AE29)</f>
        <v>16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1559</v>
      </c>
      <c r="AN33" s="54">
        <f t="shared" si="18"/>
        <v>0</v>
      </c>
      <c r="AO33" s="54">
        <f t="shared" si="18"/>
        <v>0</v>
      </c>
      <c r="AP33" s="54">
        <f t="shared" si="18"/>
        <v>0</v>
      </c>
      <c r="AQ33" s="54">
        <f t="shared" si="18"/>
        <v>33</v>
      </c>
      <c r="AR33" s="54">
        <f t="shared" si="18"/>
        <v>16</v>
      </c>
      <c r="AS33" s="54">
        <f t="shared" ref="AS33:AT33" si="19">SUM(AS15:AS29)</f>
        <v>1608</v>
      </c>
      <c r="AT33" s="35">
        <f t="shared" si="19"/>
        <v>1387.4999999999998</v>
      </c>
      <c r="AU33" s="8" t="s">
        <v>55</v>
      </c>
      <c r="AV33" s="35">
        <f t="shared" ref="AV33" si="20">SUM(AV15:AV29)</f>
        <v>4530.1471185802147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42.129159022311796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42.129159022311796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42328.812515604972</v>
      </c>
      <c r="E21" s="85">
        <f>'Project Release Optimizer (GA)'!U15</f>
        <v>42390.905260560772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41736.256200360651</v>
      </c>
      <c r="E22" s="85">
        <f>'Project Release Optimizer (GA)'!U16</f>
        <v>41748.217736694227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41708.257612904556</v>
      </c>
      <c r="E23" s="85">
        <f>'Project Release Optimizer (GA)'!U17</f>
        <v>41715.774412146246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42089.845264464668</v>
      </c>
      <c r="E24" s="85">
        <f>'Project Release Optimizer (GA)'!U18</f>
        <v>42105.686283393312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41759.601424064036</v>
      </c>
      <c r="E25" s="85">
        <f>'Project Release Optimizer (GA)'!U19</f>
        <v>41773.072667431268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42131.160115100487</v>
      </c>
      <c r="E26" s="85">
        <f>'Project Release Optimizer (GA)'!U20</f>
        <v>42154.157742693067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1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28.039921211522596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42126.117821481545</v>
      </c>
      <c r="E27" s="85">
        <f>'Project Release Optimizer (GA)'!U21</f>
        <v>42180.020710720084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41657.065504650294</v>
      </c>
      <c r="E28" s="85">
        <f>'Project Release Optimizer (GA)'!U22</f>
        <v>41659.331678685827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41876.42504679766</v>
      </c>
      <c r="E29" s="85">
        <f>'Project Release Optimizer (GA)'!U23</f>
        <v>41918.439259341263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1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8.6971312642926932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41789.727505151495</v>
      </c>
      <c r="E30" s="85">
        <f>'Project Release Optimizer (GA)'!U24</f>
        <v>41805.562531309501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41855.176344255728</v>
      </c>
      <c r="E31" s="85">
        <f>'Project Release Optimizer (GA)'!U25</f>
        <v>41885.122178061953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5.3921065464965068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42180.569346396434</v>
      </c>
      <c r="E32" s="85">
        <f>'Project Release Optimizer (GA)'!U26</f>
        <v>42267.925329362493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41934.162708591299</v>
      </c>
      <c r="E33" s="85">
        <f>'Project Release Optimizer (GA)'!U27</f>
        <v>41979.484523157356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41807.136293718715</v>
      </c>
      <c r="E34" s="85">
        <f>'Project Release Optimizer (GA)'!U28</f>
        <v>41825.936866696531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41843.244765005555</v>
      </c>
      <c r="E35" s="85">
        <f>'Project Release Optimizer (GA)'!U29</f>
        <v>41860.568450802224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42391.905260560772</v>
      </c>
      <c r="E43" s="85">
        <f>'Project Release Optimizer (GA)'!Y15</f>
        <v>42453.998005516572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41749.217736694227</v>
      </c>
      <c r="E44" s="85">
        <f>'Project Release Optimizer (GA)'!Y16</f>
        <v>41761.179273027803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41716.774412146246</v>
      </c>
      <c r="E45" s="85">
        <f>'Project Release Optimizer (GA)'!Y17</f>
        <v>41724.291211387936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42106.686283393312</v>
      </c>
      <c r="E46" s="85">
        <f>'Project Release Optimizer (GA)'!Y18</f>
        <v>42122.527302321956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41774.072667431268</v>
      </c>
      <c r="E47" s="85">
        <f>'Project Release Optimizer (GA)'!Y19</f>
        <v>41787.5439107985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42155.157742693067</v>
      </c>
      <c r="E48" s="85">
        <f>'Project Release Optimizer (GA)'!Y20</f>
        <v>42178.155370285647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42181.020710720084</v>
      </c>
      <c r="E49" s="85">
        <f>'Project Release Optimizer (GA)'!Y21</f>
        <v>42234.923599958624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41660.331678685827</v>
      </c>
      <c r="E50" s="85">
        <f>'Project Release Optimizer (GA)'!Y22</f>
        <v>41662.597852721359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41919.439259341263</v>
      </c>
      <c r="E51" s="85">
        <f>'Project Release Optimizer (GA)'!Y23</f>
        <v>41961.453471884866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41806.562531309501</v>
      </c>
      <c r="E52" s="85">
        <f>'Project Release Optimizer (GA)'!Y24</f>
        <v>41822.397557467506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41886.122178061953</v>
      </c>
      <c r="E53" s="85">
        <f>'Project Release Optimizer (GA)'!Y25</f>
        <v>41916.068011868178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42268.925329362493</v>
      </c>
      <c r="E54" s="85">
        <f>'Project Release Optimizer (GA)'!Y26</f>
        <v>42356.281312328552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41980.484523157356</v>
      </c>
      <c r="E55" s="85">
        <f>'Project Release Optimizer (GA)'!Y27</f>
        <v>42025.806337723414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41826.936866696531</v>
      </c>
      <c r="E56" s="85">
        <f>'Project Release Optimizer (GA)'!Y28</f>
        <v>41845.737439674347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41861.568450802224</v>
      </c>
      <c r="E57" s="85">
        <f>'Project Release Optimizer (GA)'!Y29</f>
        <v>41878.892136598894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42483.998005516572</v>
      </c>
      <c r="E65" s="85">
        <f>'Project Release Optimizer (GA)'!AC15</f>
        <v>42546.090750472373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41762.179273027803</v>
      </c>
      <c r="E66" s="85">
        <f>'Project Release Optimizer (GA)'!AC16</f>
        <v>41774.140809361379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41725.291211387936</v>
      </c>
      <c r="E67" s="85">
        <f>'Project Release Optimizer (GA)'!AC17</f>
        <v>41732.808010629626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42126.527302321956</v>
      </c>
      <c r="E68" s="85">
        <f>'Project Release Optimizer (GA)'!AC18</f>
        <v>42142.3683212506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41788.5439107985</v>
      </c>
      <c r="E69" s="85">
        <f>'Project Release Optimizer (GA)'!AC19</f>
        <v>41802.015154165732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42179.155370285647</v>
      </c>
      <c r="E70" s="85">
        <f>'Project Release Optimizer (GA)'!AC20</f>
        <v>42202.152997878227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42235.923599958624</v>
      </c>
      <c r="E71" s="85">
        <f>'Project Release Optimizer (GA)'!AC21</f>
        <v>42289.826489197163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41663.597852721359</v>
      </c>
      <c r="E72" s="85">
        <f>'Project Release Optimizer (GA)'!AC22</f>
        <v>41665.864026756892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41962.453471884866</v>
      </c>
      <c r="E73" s="85">
        <f>'Project Release Optimizer (GA)'!AC23</f>
        <v>42004.46768442847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41823.397557467506</v>
      </c>
      <c r="E74" s="85">
        <f>'Project Release Optimizer (GA)'!AC24</f>
        <v>41839.232583625511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41918.068011868178</v>
      </c>
      <c r="E75" s="85">
        <f>'Project Release Optimizer (GA)'!AC25</f>
        <v>41948.013845674403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42357.281312328552</v>
      </c>
      <c r="E76" s="85">
        <f>'Project Release Optimizer (GA)'!AC26</f>
        <v>42444.637295294611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42026.806337723414</v>
      </c>
      <c r="E77" s="85">
        <f>'Project Release Optimizer (GA)'!AC27</f>
        <v>42072.128152289471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41846.737439674347</v>
      </c>
      <c r="E78" s="85">
        <f>'Project Release Optimizer (GA)'!AC28</f>
        <v>41865.538012652163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41879.892136598894</v>
      </c>
      <c r="E79" s="85">
        <f>'Project Release Optimizer (GA)'!AC29</f>
        <v>41897.215822395563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42558.090750472373</v>
      </c>
      <c r="E87" s="85">
        <f>'Project Release Optimizer (GA)'!AG15</f>
        <v>42620.183495428173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41775.140809361379</v>
      </c>
      <c r="E88" s="85">
        <f>'Project Release Optimizer (GA)'!AG16</f>
        <v>41787.102345694955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41733.808010629626</v>
      </c>
      <c r="E89" s="85">
        <f>'Project Release Optimizer (GA)'!AG17</f>
        <v>41741.324809871316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42148.3683212506</v>
      </c>
      <c r="E90" s="85">
        <f>'Project Release Optimizer (GA)'!AG18</f>
        <v>42164.209340179244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41803.015154165732</v>
      </c>
      <c r="E91" s="85">
        <f>'Project Release Optimizer (GA)'!AG19</f>
        <v>41816.486397532964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42203.152997878227</v>
      </c>
      <c r="E92" s="85">
        <f>'Project Release Optimizer (GA)'!AG20</f>
        <v>42226.150625470807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42290.826489197163</v>
      </c>
      <c r="E93" s="85">
        <f>'Project Release Optimizer (GA)'!AG21</f>
        <v>42344.729378435703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41666.864026756892</v>
      </c>
      <c r="E94" s="85">
        <f>'Project Release Optimizer (GA)'!AG22</f>
        <v>41669.130200792424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42005.46768442847</v>
      </c>
      <c r="E95" s="85">
        <f>'Project Release Optimizer (GA)'!AG23</f>
        <v>42047.481896972073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41840.232583625511</v>
      </c>
      <c r="E96" s="85">
        <f>'Project Release Optimizer (GA)'!AG24</f>
        <v>41856.067609783517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41949.013845674403</v>
      </c>
      <c r="E97" s="85">
        <f>'Project Release Optimizer (GA)'!AG25</f>
        <v>41978.959679480628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42445.637295294611</v>
      </c>
      <c r="E98" s="85">
        <f>'Project Release Optimizer (GA)'!AG26</f>
        <v>42532.99327826067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42073.128152289471</v>
      </c>
      <c r="E99" s="85">
        <f>'Project Release Optimizer (GA)'!AG27</f>
        <v>42118.449966855529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41866.538012652163</v>
      </c>
      <c r="E100" s="85">
        <f>'Project Release Optimizer (GA)'!AG28</f>
        <v>41885.338585629979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41898.215822395563</v>
      </c>
      <c r="E101" s="85">
        <f>'Project Release Optimizer (GA)'!AG29</f>
        <v>41915.539508192232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0.66992533360447482</v>
      </c>
      <c r="B2" s="107">
        <f ca="1">A2*100</f>
        <v>66.992533360447482</v>
      </c>
      <c r="C2" s="107">
        <f ca="1">INT(B2)</f>
        <v>66</v>
      </c>
    </row>
    <row r="3" spans="1:3">
      <c r="A3" s="107">
        <f t="shared" ref="A3:A40" ca="1" si="0">RAND()</f>
        <v>0.43360278010470132</v>
      </c>
      <c r="B3" s="107">
        <f t="shared" ref="B3:B40" ca="1" si="1">A3*100</f>
        <v>43.360278010470132</v>
      </c>
      <c r="C3" s="107">
        <f t="shared" ref="C3:C40" ca="1" si="2">INT(B3)</f>
        <v>43</v>
      </c>
    </row>
    <row r="4" spans="1:3">
      <c r="A4" s="107">
        <f t="shared" ca="1" si="0"/>
        <v>0.86886180063298113</v>
      </c>
      <c r="B4" s="107">
        <f t="shared" ca="1" si="1"/>
        <v>86.886180063298113</v>
      </c>
      <c r="C4" s="107">
        <f t="shared" ca="1" si="2"/>
        <v>86</v>
      </c>
    </row>
    <row r="5" spans="1:3">
      <c r="A5" s="107">
        <f t="shared" ca="1" si="0"/>
        <v>0.47726094946628717</v>
      </c>
      <c r="B5" s="107">
        <f t="shared" ca="1" si="1"/>
        <v>47.72609494662872</v>
      </c>
      <c r="C5" s="107">
        <f t="shared" ca="1" si="2"/>
        <v>47</v>
      </c>
    </row>
    <row r="6" spans="1:3">
      <c r="A6" s="107">
        <f t="shared" ca="1" si="0"/>
        <v>0.74694941371706691</v>
      </c>
      <c r="B6" s="107">
        <f t="shared" ca="1" si="1"/>
        <v>74.69494137170669</v>
      </c>
      <c r="C6" s="107">
        <f t="shared" ca="1" si="2"/>
        <v>74</v>
      </c>
    </row>
    <row r="7" spans="1:3">
      <c r="A7" s="107">
        <f t="shared" ca="1" si="0"/>
        <v>0.10721915716500519</v>
      </c>
      <c r="B7" s="107">
        <f t="shared" ca="1" si="1"/>
        <v>10.721915716500519</v>
      </c>
      <c r="C7" s="107">
        <f t="shared" ca="1" si="2"/>
        <v>10</v>
      </c>
    </row>
    <row r="8" spans="1:3">
      <c r="A8" s="107">
        <f t="shared" ca="1" si="0"/>
        <v>0.29822529327490521</v>
      </c>
      <c r="B8" s="107">
        <f t="shared" ca="1" si="1"/>
        <v>29.822529327490521</v>
      </c>
      <c r="C8" s="107">
        <f t="shared" ca="1" si="2"/>
        <v>29</v>
      </c>
    </row>
    <row r="9" spans="1:3">
      <c r="A9" s="107">
        <f t="shared" ca="1" si="0"/>
        <v>0.88433397443772321</v>
      </c>
      <c r="B9" s="107">
        <f t="shared" ca="1" si="1"/>
        <v>88.433397443772321</v>
      </c>
      <c r="C9" s="107">
        <f t="shared" ca="1" si="2"/>
        <v>88</v>
      </c>
    </row>
    <row r="10" spans="1:3">
      <c r="A10" s="107">
        <f t="shared" ca="1" si="0"/>
        <v>0.96897620849041655</v>
      </c>
      <c r="B10" s="107">
        <f t="shared" ca="1" si="1"/>
        <v>96.897620849041658</v>
      </c>
      <c r="C10" s="107">
        <f t="shared" ca="1" si="2"/>
        <v>96</v>
      </c>
    </row>
    <row r="11" spans="1:3">
      <c r="A11" s="107">
        <f t="shared" ca="1" si="0"/>
        <v>0.86735138033216774</v>
      </c>
      <c r="B11" s="107">
        <f t="shared" ca="1" si="1"/>
        <v>86.735138033216771</v>
      </c>
      <c r="C11" s="107">
        <f t="shared" ca="1" si="2"/>
        <v>86</v>
      </c>
    </row>
    <row r="12" spans="1:3">
      <c r="A12" s="107">
        <f t="shared" ca="1" si="0"/>
        <v>0.20329589742539422</v>
      </c>
      <c r="B12" s="107">
        <f t="shared" ca="1" si="1"/>
        <v>20.329589742539422</v>
      </c>
      <c r="C12" s="107">
        <f t="shared" ca="1" si="2"/>
        <v>20</v>
      </c>
    </row>
    <row r="13" spans="1:3">
      <c r="A13" s="107">
        <f t="shared" ca="1" si="0"/>
        <v>0.16357049284900271</v>
      </c>
      <c r="B13" s="107">
        <f t="shared" ca="1" si="1"/>
        <v>16.35704928490027</v>
      </c>
      <c r="C13" s="107">
        <f t="shared" ca="1" si="2"/>
        <v>16</v>
      </c>
    </row>
    <row r="14" spans="1:3">
      <c r="A14" s="107">
        <f t="shared" ca="1" si="0"/>
        <v>3.3345075733944185E-2</v>
      </c>
      <c r="B14" s="107">
        <f t="shared" ca="1" si="1"/>
        <v>3.3345075733944185</v>
      </c>
      <c r="C14" s="107">
        <f t="shared" ca="1" si="2"/>
        <v>3</v>
      </c>
    </row>
    <row r="15" spans="1:3">
      <c r="A15" s="107">
        <f t="shared" ca="1" si="0"/>
        <v>0.21797065601604082</v>
      </c>
      <c r="B15" s="107">
        <f t="shared" ca="1" si="1"/>
        <v>21.797065601604082</v>
      </c>
      <c r="C15" s="107">
        <f t="shared" ca="1" si="2"/>
        <v>21</v>
      </c>
    </row>
    <row r="16" spans="1:3">
      <c r="A16" s="107">
        <f t="shared" ca="1" si="0"/>
        <v>0.29446636559695571</v>
      </c>
      <c r="B16" s="107">
        <f t="shared" ca="1" si="1"/>
        <v>29.44663655969557</v>
      </c>
      <c r="C16" s="107">
        <f t="shared" ca="1" si="2"/>
        <v>29</v>
      </c>
    </row>
    <row r="17" spans="1:3">
      <c r="A17" s="107">
        <f t="shared" ca="1" si="0"/>
        <v>0.90466617661684889</v>
      </c>
      <c r="B17" s="107">
        <f t="shared" ca="1" si="1"/>
        <v>90.466617661684893</v>
      </c>
      <c r="C17" s="107">
        <f t="shared" ca="1" si="2"/>
        <v>90</v>
      </c>
    </row>
    <row r="18" spans="1:3">
      <c r="A18" s="107">
        <f t="shared" ca="1" si="0"/>
        <v>0.68600983238011737</v>
      </c>
      <c r="B18" s="107">
        <f t="shared" ca="1" si="1"/>
        <v>68.600983238011736</v>
      </c>
      <c r="C18" s="107">
        <f t="shared" ca="1" si="2"/>
        <v>68</v>
      </c>
    </row>
    <row r="19" spans="1:3">
      <c r="A19" s="107">
        <f t="shared" ca="1" si="0"/>
        <v>0.96302370989734154</v>
      </c>
      <c r="B19" s="107">
        <f t="shared" ca="1" si="1"/>
        <v>96.302370989734158</v>
      </c>
      <c r="C19" s="107">
        <f t="shared" ca="1" si="2"/>
        <v>96</v>
      </c>
    </row>
    <row r="20" spans="1:3">
      <c r="A20" s="107">
        <f t="shared" ca="1" si="0"/>
        <v>0.76678780017641435</v>
      </c>
      <c r="B20" s="107">
        <f t="shared" ca="1" si="1"/>
        <v>76.678780017641429</v>
      </c>
      <c r="C20" s="107">
        <f t="shared" ca="1" si="2"/>
        <v>76</v>
      </c>
    </row>
    <row r="21" spans="1:3">
      <c r="A21" s="107">
        <f t="shared" ca="1" si="0"/>
        <v>0.82440941454706618</v>
      </c>
      <c r="B21" s="107">
        <f t="shared" ca="1" si="1"/>
        <v>82.440941454706618</v>
      </c>
      <c r="C21" s="107">
        <f t="shared" ca="1" si="2"/>
        <v>82</v>
      </c>
    </row>
    <row r="22" spans="1:3">
      <c r="A22" s="107">
        <f t="shared" ca="1" si="0"/>
        <v>0.75434431226773579</v>
      </c>
      <c r="B22" s="107">
        <f t="shared" ca="1" si="1"/>
        <v>75.434431226773583</v>
      </c>
      <c r="C22" s="107">
        <f t="shared" ca="1" si="2"/>
        <v>75</v>
      </c>
    </row>
    <row r="23" spans="1:3">
      <c r="A23" s="107">
        <f t="shared" ca="1" si="0"/>
        <v>0.44997461890489987</v>
      </c>
      <c r="B23" s="107">
        <f t="shared" ca="1" si="1"/>
        <v>44.997461890489987</v>
      </c>
      <c r="C23" s="107">
        <f t="shared" ca="1" si="2"/>
        <v>44</v>
      </c>
    </row>
    <row r="24" spans="1:3">
      <c r="A24" s="107">
        <f t="shared" ca="1" si="0"/>
        <v>0.60534123559930864</v>
      </c>
      <c r="B24" s="107">
        <f t="shared" ca="1" si="1"/>
        <v>60.534123559930862</v>
      </c>
      <c r="C24" s="107">
        <f t="shared" ca="1" si="2"/>
        <v>60</v>
      </c>
    </row>
    <row r="25" spans="1:3">
      <c r="A25" s="107">
        <f t="shared" ca="1" si="0"/>
        <v>0.47485889810107751</v>
      </c>
      <c r="B25" s="107">
        <f t="shared" ca="1" si="1"/>
        <v>47.48588981010775</v>
      </c>
      <c r="C25" s="107">
        <f t="shared" ca="1" si="2"/>
        <v>47</v>
      </c>
    </row>
    <row r="26" spans="1:3">
      <c r="A26" s="107">
        <f t="shared" ca="1" si="0"/>
        <v>0.30070470474980238</v>
      </c>
      <c r="B26" s="107">
        <f t="shared" ca="1" si="1"/>
        <v>30.070470474980237</v>
      </c>
      <c r="C26" s="107">
        <f t="shared" ca="1" si="2"/>
        <v>30</v>
      </c>
    </row>
    <row r="27" spans="1:3">
      <c r="A27" s="107">
        <f t="shared" ca="1" si="0"/>
        <v>0.20088820150574538</v>
      </c>
      <c r="B27" s="107">
        <f t="shared" ca="1" si="1"/>
        <v>20.088820150574538</v>
      </c>
      <c r="C27" s="107">
        <f t="shared" ca="1" si="2"/>
        <v>20</v>
      </c>
    </row>
    <row r="28" spans="1:3">
      <c r="A28" s="107">
        <f t="shared" ca="1" si="0"/>
        <v>0.96465086096342345</v>
      </c>
      <c r="B28" s="107">
        <f t="shared" ca="1" si="1"/>
        <v>96.465086096342347</v>
      </c>
      <c r="C28" s="107">
        <f t="shared" ca="1" si="2"/>
        <v>96</v>
      </c>
    </row>
    <row r="29" spans="1:3">
      <c r="A29" s="107">
        <f t="shared" ca="1" si="0"/>
        <v>0.44597784365427184</v>
      </c>
      <c r="B29" s="107">
        <f t="shared" ca="1" si="1"/>
        <v>44.597784365427188</v>
      </c>
      <c r="C29" s="107">
        <f t="shared" ca="1" si="2"/>
        <v>44</v>
      </c>
    </row>
    <row r="30" spans="1:3">
      <c r="A30" s="107">
        <f t="shared" ca="1" si="0"/>
        <v>0.95031689985197154</v>
      </c>
      <c r="B30" s="107">
        <f t="shared" ca="1" si="1"/>
        <v>95.031689985197147</v>
      </c>
      <c r="C30" s="107">
        <f t="shared" ca="1" si="2"/>
        <v>95</v>
      </c>
    </row>
    <row r="31" spans="1:3">
      <c r="A31" s="107">
        <f t="shared" ca="1" si="0"/>
        <v>0.26164485456502451</v>
      </c>
      <c r="B31" s="107">
        <f t="shared" ca="1" si="1"/>
        <v>26.164485456502451</v>
      </c>
      <c r="C31" s="107">
        <f t="shared" ca="1" si="2"/>
        <v>26</v>
      </c>
    </row>
    <row r="32" spans="1:3">
      <c r="A32" s="107">
        <f t="shared" ca="1" si="0"/>
        <v>0.17046710085699712</v>
      </c>
      <c r="B32" s="107">
        <f t="shared" ca="1" si="1"/>
        <v>17.046710085699711</v>
      </c>
      <c r="C32" s="107">
        <f t="shared" ca="1" si="2"/>
        <v>17</v>
      </c>
    </row>
    <row r="33" spans="1:3">
      <c r="A33" s="107">
        <f t="shared" ca="1" si="0"/>
        <v>0.18798446676144209</v>
      </c>
      <c r="B33" s="107">
        <f t="shared" ca="1" si="1"/>
        <v>18.798446676144209</v>
      </c>
      <c r="C33" s="107">
        <f t="shared" ca="1" si="2"/>
        <v>18</v>
      </c>
    </row>
    <row r="34" spans="1:3">
      <c r="A34" s="107">
        <f t="shared" ca="1" si="0"/>
        <v>0.82596042782412149</v>
      </c>
      <c r="B34" s="107">
        <f t="shared" ca="1" si="1"/>
        <v>82.596042782412155</v>
      </c>
      <c r="C34" s="107">
        <f t="shared" ca="1" si="2"/>
        <v>82</v>
      </c>
    </row>
    <row r="35" spans="1:3">
      <c r="A35" s="107">
        <f t="shared" ca="1" si="0"/>
        <v>0.25750657260724052</v>
      </c>
      <c r="B35" s="107">
        <f t="shared" ca="1" si="1"/>
        <v>25.750657260724054</v>
      </c>
      <c r="C35" s="107">
        <f t="shared" ca="1" si="2"/>
        <v>25</v>
      </c>
    </row>
    <row r="36" spans="1:3">
      <c r="A36" s="107">
        <f t="shared" ca="1" si="0"/>
        <v>0.32621293269162344</v>
      </c>
      <c r="B36" s="107">
        <f t="shared" ca="1" si="1"/>
        <v>32.621293269162344</v>
      </c>
      <c r="C36" s="107">
        <f t="shared" ca="1" si="2"/>
        <v>32</v>
      </c>
    </row>
    <row r="37" spans="1:3">
      <c r="A37" s="107">
        <f t="shared" ca="1" si="0"/>
        <v>0.43634004156270922</v>
      </c>
      <c r="B37" s="107">
        <f t="shared" ca="1" si="1"/>
        <v>43.634004156270919</v>
      </c>
      <c r="C37" s="107">
        <f t="shared" ca="1" si="2"/>
        <v>43</v>
      </c>
    </row>
    <row r="38" spans="1:3">
      <c r="A38" s="107">
        <f t="shared" ca="1" si="0"/>
        <v>0.8572399040209655</v>
      </c>
      <c r="B38" s="107">
        <f t="shared" ca="1" si="1"/>
        <v>85.723990402096547</v>
      </c>
      <c r="C38" s="107">
        <f t="shared" ca="1" si="2"/>
        <v>85</v>
      </c>
    </row>
    <row r="39" spans="1:3">
      <c r="A39" s="107">
        <f t="shared" ca="1" si="0"/>
        <v>0.14120832343586764</v>
      </c>
      <c r="B39" s="107">
        <f t="shared" ca="1" si="1"/>
        <v>14.120832343586764</v>
      </c>
      <c r="C39" s="107">
        <f t="shared" ca="1" si="2"/>
        <v>14</v>
      </c>
    </row>
    <row r="40" spans="1:3">
      <c r="A40" s="107">
        <f t="shared" ca="1" si="0"/>
        <v>0.75004501539204838</v>
      </c>
      <c r="B40" s="107">
        <f t="shared" ca="1" si="1"/>
        <v>75.004501539204838</v>
      </c>
      <c r="C40" s="107">
        <f t="shared" ca="1" si="2"/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3480.1512544491106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7.9999999999999973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23.999999999999918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2014-09-27T16:00:13Z</dcterms:modified>
</cp:coreProperties>
</file>