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<sst xmlns="http://schemas.openxmlformats.org/spreadsheetml/2006/main" count="511" uniqueCount="265">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</sst>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0.56224729040916066</v>
      </c>
      <c r="G13" s="35">
        <f>'Project Release Optimizer (GA)'!E15</f>
        <v>0.28167250378267433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63.051947781537116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262.71644908973803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63.051947781537116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63.051947781537116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63.051947781537116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63.051947781537116</v>
      </c>
      <c r="AN13" s="37"/>
      <c r="AO13" s="39">
        <f>M13+R13+W13+AB13+AG13+AL13</f>
        <v>200.20000000000002</v>
      </c>
      <c r="AP13" s="39">
        <f>N13+S13+X13+AC13+AH13+AM13</f>
        <v>577.97618799742372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66.518773212376217</v>
      </c>
      <c r="AY13" s="39">
        <f t="shared" ref="AY13:AY27" si="1">AV13/G13</f>
        <v>577.97618799742349</v>
      </c>
      <c r="AZ13" s="39">
        <f>MAX(AX13,AY13)</f>
        <v>577.97618799742349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0.54868805353770544</v>
      </c>
      <c r="G14" s="35">
        <f>'Project Release Optimizer (GA)'!E16</f>
        <v>4.9999993485485863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27.337938020130796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16.000002084644795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6.5611051248313919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6.5611051248313919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6.5611051248313919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6.5611051248313919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69.582360604101154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60.143463644287763</v>
      </c>
      <c r="AY14" s="39">
        <f t="shared" si="1"/>
        <v>35.200004586218547</v>
      </c>
      <c r="AZ14" s="39">
        <f t="shared" ref="AZ14:AZ27" si="29">MAX(AX14,AY14)</f>
        <v>60.143463644287763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0.55091658452084835</v>
      </c>
      <c r="G15" s="35">
        <f>'Project Release Optimizer (GA)'!E17</f>
        <v>1.7717479317783207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29.04250924650556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15.239188101040895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6.970202219161334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6.970202219161334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6.970202219161334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6.970202219161334</v>
      </c>
      <c r="AN15" s="37"/>
      <c r="AO15" s="39">
        <f t="shared" si="24"/>
        <v>94.6</v>
      </c>
      <c r="AP15" s="39">
        <f t="shared" si="25"/>
        <v>72.162506224191802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63.893520342312236</v>
      </c>
      <c r="AY15" s="39">
        <f t="shared" si="1"/>
        <v>33.526213822289961</v>
      </c>
      <c r="AZ15" s="39">
        <f t="shared" si="29"/>
        <v>63.893520342312236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0.54791469406476745</v>
      </c>
      <c r="G16" s="35">
        <f>'Project Release Optimizer (GA)'!E18</f>
        <v>1.5281358526064055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63.878556970882677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15.330853673011843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15.330853673011843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15.330853673011843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15.330853673011843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15.330853673011843</v>
      </c>
      <c r="AN16" s="37"/>
      <c r="AO16" s="39">
        <f t="shared" si="24"/>
        <v>116.6</v>
      </c>
      <c r="AP16" s="39">
        <f t="shared" si="25"/>
        <v>140.53282533594188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140.53282533594188</v>
      </c>
      <c r="AY16" s="39">
        <f t="shared" si="1"/>
        <v>25.913926391071712</v>
      </c>
      <c r="AZ16" s="39">
        <f t="shared" si="29"/>
        <v>140.53282533594188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0.50677444370327507</v>
      </c>
      <c r="G17" s="35">
        <f>'Project Release Optimizer (GA)'!E19</f>
        <v>0.28366774271376416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67.684819628482828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282.0200817853451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67.684819628482828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67.684819628482828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67.684819628482828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67.684819628482828</v>
      </c>
      <c r="AN17" s="37"/>
      <c r="AO17" s="39">
        <f t="shared" si="24"/>
        <v>189.2</v>
      </c>
      <c r="AP17" s="39">
        <f t="shared" si="25"/>
        <v>620.44417992775925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26.047090898152746</v>
      </c>
      <c r="AY17" s="39">
        <f t="shared" si="1"/>
        <v>620.44417992775914</v>
      </c>
      <c r="AZ17" s="39">
        <f t="shared" si="29"/>
        <v>620.44417992775914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0.50718894717033003</v>
      </c>
      <c r="G18" s="35">
        <f>'Project Release Optimizer (GA)'!E20</f>
        <v>1.697167068505306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102.5258935355639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25.925556073127659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24.606214448535336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24.606214448535336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24.606214448535336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24.606214448535336</v>
      </c>
      <c r="AN18" s="37"/>
      <c r="AO18" s="39">
        <f t="shared" si="24"/>
        <v>211.2</v>
      </c>
      <c r="AP18" s="39">
        <f t="shared" si="25"/>
        <v>226.87630740283285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225.55696577824062</v>
      </c>
      <c r="AY18" s="39">
        <f t="shared" si="1"/>
        <v>57.036223360880854</v>
      </c>
      <c r="AZ18" s="39">
        <f t="shared" si="29"/>
        <v>225.55696577824062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0.28592788711052142</v>
      </c>
      <c r="G19" s="35">
        <f>'Project Release Optimizer (GA)'!E21</f>
        <v>1.5283460820276569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325.25683639963438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78.061640735912263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78.061640735912263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78.061640735912263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78.061640735912263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78.061640735912263</v>
      </c>
      <c r="AN19" s="37"/>
      <c r="AO19" s="39">
        <f t="shared" si="24"/>
        <v>387.20000000000005</v>
      </c>
      <c r="AP19" s="39">
        <f t="shared" si="25"/>
        <v>715.5650400791958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715.56504007919557</v>
      </c>
      <c r="AY19" s="39">
        <f t="shared" si="1"/>
        <v>119.47555736704905</v>
      </c>
      <c r="AZ19" s="39">
        <f t="shared" si="29"/>
        <v>715.56504007919557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0.58500394084001284</v>
      </c>
      <c r="G20" s="35">
        <f>'Project Release Optimizer (GA)'!E22</f>
        <v>1.5261372412463463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8.5469509706557734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7.2077397122008895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2.0512682329573853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2.0512682329573853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2.0512682329573853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2.0512682329573853</v>
      </c>
      <c r="AN20" s="37"/>
      <c r="AO20" s="39">
        <f t="shared" si="24"/>
        <v>35.200000000000003</v>
      </c>
      <c r="AP20" s="39">
        <f t="shared" si="25"/>
        <v>23.959763614686196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18.803292135442696</v>
      </c>
      <c r="AY20" s="39">
        <f t="shared" si="1"/>
        <v>15.85702736684196</v>
      </c>
      <c r="AZ20" s="39">
        <f t="shared" si="29"/>
        <v>18.803292135442696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0.54111926022007006</v>
      </c>
      <c r="G21" s="35">
        <f>'Project Release Optimizer (GA)'!E23</f>
        <v>1.5706562203264052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90.553051059524265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54.754184198326961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21.732732254285821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21.732732254285821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21.732732254285821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21.732732254285821</v>
      </c>
      <c r="AN21" s="37"/>
      <c r="AO21" s="39">
        <f t="shared" si="24"/>
        <v>297</v>
      </c>
      <c r="AP21" s="39">
        <f t="shared" si="25"/>
        <v>232.23816427499452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199.21671233095338</v>
      </c>
      <c r="AY21" s="39">
        <f t="shared" si="1"/>
        <v>120.45920523631931</v>
      </c>
      <c r="AZ21" s="39">
        <f t="shared" si="29"/>
        <v>199.21671233095338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0.55710592549870652</v>
      </c>
      <c r="G22" s="35">
        <f>'Project Release Optimizer (GA)'!E24</f>
        <v>1.4920051391010105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64.619668095925832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58.310791109218826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15.508720343022198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15.508720343022198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15.508720343022198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15.508720343022198</v>
      </c>
      <c r="AN22" s="37"/>
      <c r="AO22" s="39">
        <f t="shared" si="24"/>
        <v>270.59999999999991</v>
      </c>
      <c r="AP22" s="39">
        <f t="shared" si="25"/>
        <v>184.96534057723343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142.16326981103683</v>
      </c>
      <c r="AY22" s="39">
        <f t="shared" si="1"/>
        <v>128.28374044028141</v>
      </c>
      <c r="AZ22" s="39">
        <f t="shared" si="29"/>
        <v>142.16326981103683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0.51935573844414018</v>
      </c>
      <c r="G23" s="35">
        <f>'Project Release Optimizer (GA)'!E25</f>
        <v>1.5112843483575025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121.30413767783183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52.935107868314645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29.112993042679637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29.112993042679637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29.112993042679637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29.112993042679637</v>
      </c>
      <c r="AN23" s="37"/>
      <c r="AO23" s="39">
        <f t="shared" si="24"/>
        <v>314.59999999999997</v>
      </c>
      <c r="AP23" s="39">
        <f t="shared" si="25"/>
        <v>290.69121771686508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266.86910289123006</v>
      </c>
      <c r="AY23" s="39">
        <f t="shared" si="1"/>
        <v>116.4572373102922</v>
      </c>
      <c r="AZ23" s="39">
        <f t="shared" si="29"/>
        <v>266.86910289123006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0.50911721363404372</v>
      </c>
      <c r="G24" s="35">
        <f>'Project Release Optimizer (GA)'!E26</f>
        <v>1.4965295594490828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127.67197466381948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60.807352200580532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30.641273919316674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30.641273919316674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30.641273919316674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30.641273919316674</v>
      </c>
      <c r="AN24" s="37"/>
      <c r="AO24" s="39">
        <f t="shared" si="24"/>
        <v>343.2</v>
      </c>
      <c r="AP24" s="39">
        <f t="shared" si="25"/>
        <v>311.04442254166673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280.8783442604028</v>
      </c>
      <c r="AY24" s="39">
        <f t="shared" si="1"/>
        <v>133.77617484127717</v>
      </c>
      <c r="AZ24" s="39">
        <f t="shared" si="29"/>
        <v>280.8783442604028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0.51136037508858911</v>
      </c>
      <c r="G25" s="35">
        <f>'Project Release Optimizer (GA)'!E27</f>
        <v>2.0028417638273845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187.7345306299276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45.056287351182625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45.056287351182625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45.056287351182625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45.056287351182625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45.056287351182625</v>
      </c>
      <c r="AN25" s="37"/>
      <c r="AO25" s="39">
        <f t="shared" si="24"/>
        <v>299.19999999999993</v>
      </c>
      <c r="AP25" s="39">
        <f t="shared" si="25"/>
        <v>413.01596738584072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413.01596738584067</v>
      </c>
      <c r="AY25" s="39">
        <f t="shared" si="1"/>
        <v>43.937569901595225</v>
      </c>
      <c r="AZ25" s="39">
        <f t="shared" si="29"/>
        <v>413.01596738584067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0.2543665406161289</v>
      </c>
      <c r="G26" s="35">
        <f>'Project Release Optimizer (GA)'!E28</f>
        <v>2.0583689306270299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153.32205212813702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36.797292510752882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36.797292510752882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36.797292510752882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36.797292510752882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36.797292510752882</v>
      </c>
      <c r="AN26" s="37"/>
      <c r="AO26" s="39">
        <f t="shared" si="24"/>
        <v>202.39999999999998</v>
      </c>
      <c r="AP26" s="39">
        <f t="shared" si="25"/>
        <v>337.30851468190139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337.30851468190144</v>
      </c>
      <c r="AY26" s="39">
        <f t="shared" si="1"/>
        <v>56.646793616575216</v>
      </c>
      <c r="AZ26" s="39">
        <f t="shared" si="29"/>
        <v>337.30851468190144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1.0129130776668422</v>
      </c>
      <c r="G27" s="35">
        <f>'Project Release Optimizer (GA)'!E29</f>
        <v>0.25144026710252676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94.495604358834342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393.73168482847643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94.495604358834342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94.495604358834342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94.495604358834342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94.495604358834342</v>
      </c>
      <c r="AN27" s="37"/>
      <c r="AO27" s="39">
        <f t="shared" si="24"/>
        <v>376.19999999999993</v>
      </c>
      <c r="AP27" s="39">
        <f t="shared" si="25"/>
        <v>866.20970662264824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156.38064459080806</v>
      </c>
      <c r="AY27" s="39">
        <f t="shared" si="1"/>
        <v>866.20970662264801</v>
      </c>
      <c r="AZ27" s="39">
        <f t="shared" si="29"/>
        <v>866.20970662264801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0.53333333150167617</v>
      </c>
      <c r="G30" s="35">
        <f>'Project Release Optimizer (GA)'!E32</f>
        <v>1.6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101.80176474449289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93.659614088124968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35.844197041633585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35.844197041633585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35.844197041633585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35.844197041633585</v>
      </c>
      <c r="AN30" s="47"/>
      <c r="AO30" s="35">
        <f t="shared" ref="AO30:AQ30" si="36">AVERAGE(AO13:AO27)</f>
        <v>236.42666666666665</v>
      </c>
      <c r="AP30" s="35">
        <f t="shared" si="36"/>
        <v>338.83816699915218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207.52623515854154</v>
      </c>
      <c r="AY30" s="35">
        <f t="shared" si="39"/>
        <v>196.7466499192349</v>
      </c>
      <c r="AZ30" s="167">
        <f t="shared" ref="AZ30" si="40">AVERAGE(AZ13:AZ27)</f>
        <v>328.57180621497446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7.9999999725251429</v>
      </c>
      <c r="G31" s="35">
        <f>'Project Release Optimizer (GA)'!E33</f>
        <v>24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1527.0264711673933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1404.8942113218745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537.66295562450375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537.66295562450375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537.66295562450375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537.66295562450375</v>
      </c>
      <c r="AN31" s="47"/>
      <c r="AO31" s="35">
        <f t="shared" ref="AO31:AQ31" si="47">SUM(AO13:AO27)</f>
        <v>3546.3999999999996</v>
      </c>
      <c r="AP31" s="35">
        <f t="shared" si="47"/>
        <v>5082.5725049872826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3112.8935273781231</v>
      </c>
      <c r="AY31" s="35">
        <f t="shared" si="50"/>
        <v>2951.1997487885233</v>
      </c>
      <c r="AZ31" s="35">
        <f t="shared" ref="AZ31" si="51">SUM(AZ13:AZ27)</f>
        <v>4928.5770932246169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947.20970662263426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369.17150033248714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328.57180621497446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44.566377171215876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1918.5810304043116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3279.5286145306491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0.56224729040916066</v>
      </c>
      <c r="E15" s="74">
        <v>0.28167250378267433</v>
      </c>
      <c r="F15" s="5"/>
      <c r="G15" s="110"/>
      <c r="I15" s="57">
        <v>41640</v>
      </c>
      <c r="J15" s="12"/>
      <c r="K15" s="32">
        <v>3</v>
      </c>
      <c r="L15" s="58">
        <f>I15+K15+1</f>
        <v>41644</v>
      </c>
      <c r="M15" s="58">
        <f>L15+VLOOKUP($B15,'Project Facts (User Inputs)'!$B$13:$BL$28,13,0)</f>
        <v>41707.05194778154</v>
      </c>
      <c r="N15" s="12"/>
      <c r="O15" s="56">
        <v>0</v>
      </c>
      <c r="P15" s="58">
        <f>M15+O15+1</f>
        <v>41708.05194778154</v>
      </c>
      <c r="Q15" s="58">
        <f>P15+VLOOKUP($B15,'Project Facts (User Inputs)'!$B$13:$BL$28,18,0)</f>
        <v>41970.768396871281</v>
      </c>
      <c r="R15" s="12"/>
      <c r="S15" s="56">
        <v>0</v>
      </c>
      <c r="T15" s="58">
        <f>Q15+S15+1</f>
        <v>41971.768396871281</v>
      </c>
      <c r="U15" s="58">
        <f>T15+VLOOKUP($B15,'Project Facts (User Inputs)'!$B$13:$BL$28,23,0)</f>
        <v>42034.82034465282</v>
      </c>
      <c r="V15" s="12"/>
      <c r="W15" s="32">
        <v>0</v>
      </c>
      <c r="X15" s="58">
        <f>U15+W15+1</f>
        <v>42035.82034465282</v>
      </c>
      <c r="Y15" s="58">
        <f>X15+VLOOKUP($B15,'Project Facts (User Inputs)'!$B$13:$BL$28,28,0)</f>
        <v>42098.87229243436</v>
      </c>
      <c r="Z15" s="12"/>
      <c r="AA15" s="32">
        <v>0</v>
      </c>
      <c r="AB15" s="58">
        <f>Y15+AA15+1</f>
        <v>42099.87229243436</v>
      </c>
      <c r="AC15" s="58">
        <f>AB15+VLOOKUP($B15,'Project Facts (User Inputs)'!$B$13:$BL$28,33,0)</f>
        <v>42162.9242402159</v>
      </c>
      <c r="AD15" s="12"/>
      <c r="AE15" s="32">
        <v>0</v>
      </c>
      <c r="AF15" s="58">
        <f>AC15+AE15+1</f>
        <v>42163.9242402159</v>
      </c>
      <c r="AG15" s="58">
        <f>AF15+VLOOKUP($B15,'Project Facts (User Inputs)'!$B$13:$BL$28,38,0)</f>
        <v>42226.976187997439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3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3</v>
      </c>
      <c r="AT15" s="60">
        <f>AK15*AM15*$AK$36</f>
        <v>2.5403225806451615</v>
      </c>
      <c r="AV15" s="60">
        <f>AG15-L15</f>
        <v>582.97618799743941</v>
      </c>
      <c r="AW15" s="83">
        <f>MAX(AG15:AG29)-MIN(L15:L29)</f>
        <v>947.20970662263426</v>
      </c>
      <c r="BM15" s="113" t="s">
        <v>126</v>
      </c>
    </row>
    <row r="16" spans="2:65">
      <c r="B16" s="16" t="str">
        <f>'Project Facts (User Inputs)'!B14</f>
        <v>Project-A02</v>
      </c>
      <c r="D16" s="74">
        <v>0.54868805353770544</v>
      </c>
      <c r="E16" s="74">
        <v>4.9999993485485863</v>
      </c>
      <c r="F16" s="5"/>
      <c r="G16" s="110"/>
      <c r="I16" s="57">
        <v>41640</v>
      </c>
      <c r="J16" s="12"/>
      <c r="K16" s="32">
        <v>14</v>
      </c>
      <c r="L16" s="58">
        <f t="shared" ref="L16:L29" si="0">I16+K16+1</f>
        <v>41655</v>
      </c>
      <c r="M16" s="58">
        <f>L16+VLOOKUP($B16,'Project Facts (User Inputs)'!$B$13:$BL$28,13,0)</f>
        <v>41682.33793802013</v>
      </c>
      <c r="N16" s="12"/>
      <c r="O16" s="56">
        <v>0</v>
      </c>
      <c r="P16" s="58">
        <f t="shared" ref="P16:P29" si="1">M16+O16+1</f>
        <v>41683.33793802013</v>
      </c>
      <c r="Q16" s="58">
        <f>P16+VLOOKUP($B16,'Project Facts (User Inputs)'!$B$13:$BL$28,18,0)</f>
        <v>41699.337940104771</v>
      </c>
      <c r="R16" s="12"/>
      <c r="S16" s="56">
        <v>0</v>
      </c>
      <c r="T16" s="58">
        <f t="shared" ref="T16:T29" si="2">Q16+S16+1</f>
        <v>41700.337940104771</v>
      </c>
      <c r="U16" s="58">
        <f>T16+VLOOKUP($B16,'Project Facts (User Inputs)'!$B$13:$BL$28,23,0)</f>
        <v>41706.899045229606</v>
      </c>
      <c r="V16" s="12"/>
      <c r="W16" s="32">
        <v>0</v>
      </c>
      <c r="X16" s="58">
        <f t="shared" ref="X16:X29" si="3">U16+W16+1</f>
        <v>41707.899045229606</v>
      </c>
      <c r="Y16" s="58">
        <f>X16+VLOOKUP($B16,'Project Facts (User Inputs)'!$B$13:$BL$28,28,0)</f>
        <v>41714.46015035444</v>
      </c>
      <c r="Z16" s="12"/>
      <c r="AA16" s="32">
        <v>0</v>
      </c>
      <c r="AB16" s="58">
        <f t="shared" ref="AB16:AB29" si="4">Y16+AA16+1</f>
        <v>41715.46015035444</v>
      </c>
      <c r="AC16" s="58">
        <f>AB16+VLOOKUP($B16,'Project Facts (User Inputs)'!$B$13:$BL$28,33,0)</f>
        <v>41722.021255479274</v>
      </c>
      <c r="AD16" s="12"/>
      <c r="AE16" s="32">
        <v>0</v>
      </c>
      <c r="AF16" s="58">
        <f t="shared" ref="AF16:AF29" si="5">AC16+AE16+1</f>
        <v>41723.021255479274</v>
      </c>
      <c r="AG16" s="58">
        <f>AF16+VLOOKUP($B16,'Project Facts (User Inputs)'!$B$13:$BL$28,38,0)</f>
        <v>41729.582360604109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14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14</v>
      </c>
      <c r="AT16" s="60">
        <f t="shared" ref="AT16:AT29" si="13">AK16*AM16*$AK$36</f>
        <v>12.375930521091812</v>
      </c>
      <c r="AV16" s="60">
        <f t="shared" ref="AV16:AV29" si="14">AG16-L16</f>
        <v>74.582360604108544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0.55091658452084835</v>
      </c>
      <c r="E17" s="74">
        <v>1.7717479317783207</v>
      </c>
      <c r="F17" s="5"/>
      <c r="G17" s="110"/>
      <c r="I17" s="57">
        <v>41640</v>
      </c>
      <c r="J17" s="12"/>
      <c r="K17" s="32">
        <v>26</v>
      </c>
      <c r="L17" s="58">
        <f t="shared" si="0"/>
        <v>41667</v>
      </c>
      <c r="M17" s="58">
        <f>L17+VLOOKUP($B17,'Project Facts (User Inputs)'!$B$13:$BL$28,13,0)</f>
        <v>41696.042509246508</v>
      </c>
      <c r="N17" s="12"/>
      <c r="O17" s="56">
        <v>0</v>
      </c>
      <c r="P17" s="58">
        <f t="shared" si="1"/>
        <v>41697.042509246508</v>
      </c>
      <c r="Q17" s="58">
        <f>P17+VLOOKUP($B17,'Project Facts (User Inputs)'!$B$13:$BL$28,18,0)</f>
        <v>41712.281697347549</v>
      </c>
      <c r="R17" s="12"/>
      <c r="S17" s="56">
        <v>0</v>
      </c>
      <c r="T17" s="58">
        <f t="shared" si="2"/>
        <v>41713.281697347549</v>
      </c>
      <c r="U17" s="58">
        <f>T17+VLOOKUP($B17,'Project Facts (User Inputs)'!$B$13:$BL$28,23,0)</f>
        <v>41720.251899566712</v>
      </c>
      <c r="V17" s="12"/>
      <c r="W17" s="32">
        <v>0</v>
      </c>
      <c r="X17" s="58">
        <f t="shared" si="3"/>
        <v>41721.251899566712</v>
      </c>
      <c r="Y17" s="58">
        <f>X17+VLOOKUP($B17,'Project Facts (User Inputs)'!$B$13:$BL$28,28,0)</f>
        <v>41728.222101785876</v>
      </c>
      <c r="Z17" s="12"/>
      <c r="AA17" s="32">
        <v>0</v>
      </c>
      <c r="AB17" s="58">
        <f t="shared" si="4"/>
        <v>41729.222101785876</v>
      </c>
      <c r="AC17" s="58">
        <f>AB17+VLOOKUP($B17,'Project Facts (User Inputs)'!$B$13:$BL$28,33,0)</f>
        <v>41736.192304005039</v>
      </c>
      <c r="AD17" s="12"/>
      <c r="AE17" s="32">
        <v>0</v>
      </c>
      <c r="AF17" s="58">
        <f t="shared" si="5"/>
        <v>41737.192304005039</v>
      </c>
      <c r="AG17" s="58">
        <f>AF17+VLOOKUP($B17,'Project Facts (User Inputs)'!$B$13:$BL$28,38,0)</f>
        <v>41744.162506224202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26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26</v>
      </c>
      <c r="AT17" s="60">
        <f t="shared" si="13"/>
        <v>10.403225806451612</v>
      </c>
      <c r="AV17" s="60">
        <f t="shared" si="14"/>
        <v>77.162506224201934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0.54791469406476745</v>
      </c>
      <c r="E18" s="74">
        <v>1.5281358526064055</v>
      </c>
      <c r="F18" s="5"/>
      <c r="G18" s="110"/>
      <c r="I18" s="57">
        <v>41640</v>
      </c>
      <c r="J18" s="12"/>
      <c r="K18" s="32">
        <v>35</v>
      </c>
      <c r="L18" s="58">
        <f t="shared" si="0"/>
        <v>41676</v>
      </c>
      <c r="M18" s="58">
        <f>L18+VLOOKUP($B18,'Project Facts (User Inputs)'!$B$13:$BL$28,13,0)</f>
        <v>41739.878556970885</v>
      </c>
      <c r="N18" s="12"/>
      <c r="O18" s="56">
        <v>0</v>
      </c>
      <c r="P18" s="58">
        <f t="shared" si="1"/>
        <v>41740.878556970885</v>
      </c>
      <c r="Q18" s="58">
        <f>P18+VLOOKUP($B18,'Project Facts (User Inputs)'!$B$13:$BL$28,18,0)</f>
        <v>41756.209410643896</v>
      </c>
      <c r="R18" s="12"/>
      <c r="S18" s="56">
        <v>0</v>
      </c>
      <c r="T18" s="58">
        <f t="shared" si="2"/>
        <v>41757.209410643896</v>
      </c>
      <c r="U18" s="58">
        <f>T18+VLOOKUP($B18,'Project Facts (User Inputs)'!$B$13:$BL$28,23,0)</f>
        <v>41772.540264316907</v>
      </c>
      <c r="V18" s="12"/>
      <c r="W18" s="32">
        <v>0</v>
      </c>
      <c r="X18" s="58">
        <f t="shared" si="3"/>
        <v>41773.540264316907</v>
      </c>
      <c r="Y18" s="58">
        <f>X18+VLOOKUP($B18,'Project Facts (User Inputs)'!$B$13:$BL$28,28,0)</f>
        <v>41788.871117989918</v>
      </c>
      <c r="Z18" s="12"/>
      <c r="AA18" s="32">
        <v>0</v>
      </c>
      <c r="AB18" s="58">
        <f t="shared" si="4"/>
        <v>41789.871117989918</v>
      </c>
      <c r="AC18" s="58">
        <f>AB18+VLOOKUP($B18,'Project Facts (User Inputs)'!$B$13:$BL$28,33,0)</f>
        <v>41805.201971662929</v>
      </c>
      <c r="AD18" s="12"/>
      <c r="AE18" s="32">
        <v>0</v>
      </c>
      <c r="AF18" s="58">
        <f t="shared" si="5"/>
        <v>41806.201971662929</v>
      </c>
      <c r="AG18" s="58">
        <f>AF18+VLOOKUP($B18,'Project Facts (User Inputs)'!$B$13:$BL$28,38,0)</f>
        <v>41821.53282533594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35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35</v>
      </c>
      <c r="AT18" s="60">
        <f t="shared" si="13"/>
        <v>17.261166253101734</v>
      </c>
      <c r="AV18" s="60">
        <f t="shared" si="14"/>
        <v>145.53282533594029</v>
      </c>
      <c r="AW18" s="37"/>
      <c r="BM18" s="113"/>
    </row>
    <row r="19" spans="2:65">
      <c r="B19" s="16" t="str">
        <f>'Project Facts (User Inputs)'!B17</f>
        <v>Project-A05</v>
      </c>
      <c r="D19" s="74">
        <v>0.50677444370327507</v>
      </c>
      <c r="E19" s="74">
        <v>0.28366774271376416</v>
      </c>
      <c r="F19" s="5"/>
      <c r="G19" s="110"/>
      <c r="I19" s="57">
        <v>41640</v>
      </c>
      <c r="J19" s="12"/>
      <c r="K19" s="32">
        <v>46</v>
      </c>
      <c r="L19" s="58">
        <f t="shared" si="0"/>
        <v>41687</v>
      </c>
      <c r="M19" s="58">
        <f>L19+VLOOKUP($B19,'Project Facts (User Inputs)'!$B$13:$BL$28,13,0)</f>
        <v>41754.684819628485</v>
      </c>
      <c r="N19" s="12"/>
      <c r="O19" s="56">
        <v>0</v>
      </c>
      <c r="P19" s="58">
        <f t="shared" si="1"/>
        <v>41755.684819628485</v>
      </c>
      <c r="Q19" s="58">
        <f>P19+VLOOKUP($B19,'Project Facts (User Inputs)'!$B$13:$BL$28,18,0)</f>
        <v>42037.704901413832</v>
      </c>
      <c r="R19" s="12"/>
      <c r="S19" s="56">
        <v>0</v>
      </c>
      <c r="T19" s="58">
        <f t="shared" si="2"/>
        <v>42038.704901413832</v>
      </c>
      <c r="U19" s="58">
        <f>T19+VLOOKUP($B19,'Project Facts (User Inputs)'!$B$13:$BL$28,23,0)</f>
        <v>42106.389721042317</v>
      </c>
      <c r="V19" s="12"/>
      <c r="W19" s="32">
        <v>0</v>
      </c>
      <c r="X19" s="58">
        <f t="shared" si="3"/>
        <v>42107.389721042317</v>
      </c>
      <c r="Y19" s="58">
        <f>X19+VLOOKUP($B19,'Project Facts (User Inputs)'!$B$13:$BL$28,28,0)</f>
        <v>42175.074540670801</v>
      </c>
      <c r="Z19" s="12"/>
      <c r="AA19" s="32">
        <v>0</v>
      </c>
      <c r="AB19" s="58">
        <f t="shared" si="4"/>
        <v>42176.074540670801</v>
      </c>
      <c r="AC19" s="58">
        <f>AB19+VLOOKUP($B19,'Project Facts (User Inputs)'!$B$13:$BL$28,33,0)</f>
        <v>42243.759360299286</v>
      </c>
      <c r="AD19" s="12"/>
      <c r="AE19" s="32">
        <v>0</v>
      </c>
      <c r="AF19" s="58">
        <f t="shared" si="5"/>
        <v>42244.759360299286</v>
      </c>
      <c r="AG19" s="58">
        <f>AF19+VLOOKUP($B19,'Project Facts (User Inputs)'!$B$13:$BL$28,38,0)</f>
        <v>42312.44417992777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46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46</v>
      </c>
      <c r="AT19" s="60">
        <f t="shared" si="13"/>
        <v>36.811414392059547</v>
      </c>
      <c r="AV19" s="60">
        <f t="shared" si="14"/>
        <v>625.44417992777016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0.50718894717033003</v>
      </c>
      <c r="E20" s="74">
        <v>1.697167068505306</v>
      </c>
      <c r="F20" s="5"/>
      <c r="G20" s="110"/>
      <c r="I20" s="57">
        <v>41640</v>
      </c>
      <c r="J20" s="12"/>
      <c r="K20" s="32">
        <v>59</v>
      </c>
      <c r="L20" s="58">
        <f t="shared" si="0"/>
        <v>41700</v>
      </c>
      <c r="M20" s="58">
        <f>L20+VLOOKUP($B20,'Project Facts (User Inputs)'!$B$13:$BL$28,13,0)</f>
        <v>41802.525893535567</v>
      </c>
      <c r="N20" s="12"/>
      <c r="O20" s="56">
        <v>0</v>
      </c>
      <c r="P20" s="58">
        <f t="shared" si="1"/>
        <v>41803.525893535567</v>
      </c>
      <c r="Q20" s="58">
        <f>P20+VLOOKUP($B20,'Project Facts (User Inputs)'!$B$13:$BL$28,18,0)</f>
        <v>41829.451449608692</v>
      </c>
      <c r="R20" s="12"/>
      <c r="S20" s="56">
        <v>0</v>
      </c>
      <c r="T20" s="58">
        <f t="shared" si="2"/>
        <v>41830.451449608692</v>
      </c>
      <c r="U20" s="58">
        <f>T20+VLOOKUP($B20,'Project Facts (User Inputs)'!$B$13:$BL$28,23,0)</f>
        <v>41855.057664057225</v>
      </c>
      <c r="V20" s="12"/>
      <c r="W20" s="32">
        <v>0</v>
      </c>
      <c r="X20" s="58">
        <f t="shared" si="3"/>
        <v>41856.057664057225</v>
      </c>
      <c r="Y20" s="58">
        <f>X20+VLOOKUP($B20,'Project Facts (User Inputs)'!$B$13:$BL$28,28,0)</f>
        <v>41880.663878505758</v>
      </c>
      <c r="Z20" s="12"/>
      <c r="AA20" s="32">
        <v>0</v>
      </c>
      <c r="AB20" s="58">
        <f t="shared" si="4"/>
        <v>41881.663878505758</v>
      </c>
      <c r="AC20" s="58">
        <f>AB20+VLOOKUP($B20,'Project Facts (User Inputs)'!$B$13:$BL$28,33,0)</f>
        <v>41906.270092954292</v>
      </c>
      <c r="AD20" s="12"/>
      <c r="AE20" s="32">
        <v>0</v>
      </c>
      <c r="AF20" s="58">
        <f t="shared" si="5"/>
        <v>41907.270092954292</v>
      </c>
      <c r="AG20" s="58">
        <f>AF20+VLOOKUP($B20,'Project Facts (User Inputs)'!$B$13:$BL$28,38,0)</f>
        <v>41931.876307402825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59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59</v>
      </c>
      <c r="AT20" s="60">
        <f t="shared" si="13"/>
        <v>52.70471464019851</v>
      </c>
      <c r="AV20" s="60">
        <f t="shared" si="14"/>
        <v>231.87630740282475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0.28592788711052142</v>
      </c>
      <c r="E21" s="74">
        <v>1.5283460820276569</v>
      </c>
      <c r="F21" s="5"/>
      <c r="G21" s="110"/>
      <c r="I21" s="57">
        <v>41640</v>
      </c>
      <c r="J21" s="12"/>
      <c r="K21" s="32">
        <v>67</v>
      </c>
      <c r="L21" s="58">
        <f t="shared" si="0"/>
        <v>41708</v>
      </c>
      <c r="M21" s="58">
        <f>L21+VLOOKUP($B21,'Project Facts (User Inputs)'!$B$13:$BL$28,13,0)</f>
        <v>42033.256836399632</v>
      </c>
      <c r="N21" s="12"/>
      <c r="O21" s="56">
        <v>0</v>
      </c>
      <c r="P21" s="58">
        <f t="shared" si="1"/>
        <v>42034.256836399632</v>
      </c>
      <c r="Q21" s="58">
        <f>P21+VLOOKUP($B21,'Project Facts (User Inputs)'!$B$13:$BL$28,18,0)</f>
        <v>42112.318477135545</v>
      </c>
      <c r="R21" s="12"/>
      <c r="S21" s="56">
        <v>0</v>
      </c>
      <c r="T21" s="58">
        <f t="shared" si="2"/>
        <v>42113.318477135545</v>
      </c>
      <c r="U21" s="58">
        <f>T21+VLOOKUP($B21,'Project Facts (User Inputs)'!$B$13:$BL$28,23,0)</f>
        <v>42191.380117871457</v>
      </c>
      <c r="V21" s="12"/>
      <c r="W21" s="32">
        <v>0</v>
      </c>
      <c r="X21" s="58">
        <f t="shared" si="3"/>
        <v>42192.380117871457</v>
      </c>
      <c r="Y21" s="58">
        <f>X21+VLOOKUP($B21,'Project Facts (User Inputs)'!$B$13:$BL$28,28,0)</f>
        <v>42270.441758607369</v>
      </c>
      <c r="Z21" s="12"/>
      <c r="AA21" s="32">
        <v>0</v>
      </c>
      <c r="AB21" s="58">
        <f t="shared" si="4"/>
        <v>42271.441758607369</v>
      </c>
      <c r="AC21" s="58">
        <f>AB21+VLOOKUP($B21,'Project Facts (User Inputs)'!$B$13:$BL$28,33,0)</f>
        <v>42349.503399343281</v>
      </c>
      <c r="AD21" s="12"/>
      <c r="AE21" s="32">
        <v>0</v>
      </c>
      <c r="AF21" s="58">
        <f t="shared" si="5"/>
        <v>42350.503399343281</v>
      </c>
      <c r="AG21" s="58">
        <f>AF21+VLOOKUP($B21,'Project Facts (User Inputs)'!$B$13:$BL$28,38,0)</f>
        <v>42428.565040079193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67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67</v>
      </c>
      <c r="AT21" s="60">
        <f t="shared" si="13"/>
        <v>109.727047146402</v>
      </c>
      <c r="AV21" s="60">
        <f t="shared" si="14"/>
        <v>720.56504007919284</v>
      </c>
      <c r="AW21" s="37"/>
      <c r="BM21" s="113"/>
    </row>
    <row r="22" spans="2:65">
      <c r="B22" s="16" t="str">
        <f>'Project Facts (User Inputs)'!B20</f>
        <v>Project-A08</v>
      </c>
      <c r="D22" s="74">
        <v>0.58500394084001284</v>
      </c>
      <c r="E22" s="74">
        <v>1.5261372412463463</v>
      </c>
      <c r="F22" s="5"/>
      <c r="G22" s="110"/>
      <c r="I22" s="57">
        <v>41640</v>
      </c>
      <c r="J22" s="12"/>
      <c r="K22" s="32">
        <v>78</v>
      </c>
      <c r="L22" s="58">
        <f t="shared" si="0"/>
        <v>41719</v>
      </c>
      <c r="M22" s="58">
        <f>L22+VLOOKUP($B22,'Project Facts (User Inputs)'!$B$13:$BL$28,13,0)</f>
        <v>41727.546950970653</v>
      </c>
      <c r="N22" s="12"/>
      <c r="O22" s="56">
        <v>0</v>
      </c>
      <c r="P22" s="58">
        <f t="shared" si="1"/>
        <v>41728.546950970653</v>
      </c>
      <c r="Q22" s="58">
        <f>P22+VLOOKUP($B22,'Project Facts (User Inputs)'!$B$13:$BL$28,18,0)</f>
        <v>41735.75469068285</v>
      </c>
      <c r="R22" s="12"/>
      <c r="S22" s="56">
        <v>0</v>
      </c>
      <c r="T22" s="58">
        <f t="shared" si="2"/>
        <v>41736.75469068285</v>
      </c>
      <c r="U22" s="58">
        <f>T22+VLOOKUP($B22,'Project Facts (User Inputs)'!$B$13:$BL$28,23,0)</f>
        <v>41738.805958915807</v>
      </c>
      <c r="V22" s="12"/>
      <c r="W22" s="32">
        <v>0</v>
      </c>
      <c r="X22" s="58">
        <f t="shared" si="3"/>
        <v>41739.805958915807</v>
      </c>
      <c r="Y22" s="58">
        <f>X22+VLOOKUP($B22,'Project Facts (User Inputs)'!$B$13:$BL$28,28,0)</f>
        <v>41741.857227148765</v>
      </c>
      <c r="Z22" s="12"/>
      <c r="AA22" s="32">
        <v>3</v>
      </c>
      <c r="AB22" s="58">
        <f t="shared" si="4"/>
        <v>41745.857227148765</v>
      </c>
      <c r="AC22" s="58">
        <f>AB22+VLOOKUP($B22,'Project Facts (User Inputs)'!$B$13:$BL$28,33,0)</f>
        <v>41747.908495381722</v>
      </c>
      <c r="AD22" s="12"/>
      <c r="AE22" s="32">
        <v>0</v>
      </c>
      <c r="AF22" s="58">
        <f t="shared" si="5"/>
        <v>41748.908495381722</v>
      </c>
      <c r="AG22" s="58">
        <f>AF22+VLOOKUP($B22,'Project Facts (User Inputs)'!$B$13:$BL$28,38,0)</f>
        <v>41750.959763614679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78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3</v>
      </c>
      <c r="AR22" s="78">
        <f t="shared" si="11"/>
        <v>0</v>
      </c>
      <c r="AS22" s="78">
        <f t="shared" si="12"/>
        <v>81</v>
      </c>
      <c r="AT22" s="60">
        <f t="shared" si="13"/>
        <v>11.612903225806452</v>
      </c>
      <c r="AV22" s="60">
        <f t="shared" si="14"/>
        <v>31.959763614679105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0.54111926022007006</v>
      </c>
      <c r="E23" s="74">
        <v>1.5706562203264052</v>
      </c>
      <c r="F23" s="5"/>
      <c r="G23" s="110"/>
      <c r="I23" s="57">
        <v>41640</v>
      </c>
      <c r="J23" s="12"/>
      <c r="K23" s="32">
        <v>14</v>
      </c>
      <c r="L23" s="58">
        <f t="shared" si="0"/>
        <v>41655</v>
      </c>
      <c r="M23" s="58">
        <f>L23+VLOOKUP($B23,'Project Facts (User Inputs)'!$B$13:$BL$28,13,0)</f>
        <v>41745.553051059527</v>
      </c>
      <c r="N23" s="12"/>
      <c r="O23" s="56">
        <v>0</v>
      </c>
      <c r="P23" s="58">
        <f t="shared" si="1"/>
        <v>41746.553051059527</v>
      </c>
      <c r="Q23" s="58">
        <f>P23+VLOOKUP($B23,'Project Facts (User Inputs)'!$B$13:$BL$28,18,0)</f>
        <v>41801.307235257853</v>
      </c>
      <c r="R23" s="12"/>
      <c r="S23" s="56">
        <v>0</v>
      </c>
      <c r="T23" s="58">
        <f t="shared" si="2"/>
        <v>41802.307235257853</v>
      </c>
      <c r="U23" s="58">
        <f>T23+VLOOKUP($B23,'Project Facts (User Inputs)'!$B$13:$BL$28,23,0)</f>
        <v>41824.039967512137</v>
      </c>
      <c r="V23" s="12"/>
      <c r="W23" s="32">
        <v>0</v>
      </c>
      <c r="X23" s="58">
        <f t="shared" si="3"/>
        <v>41825.039967512137</v>
      </c>
      <c r="Y23" s="58">
        <f>X23+VLOOKUP($B23,'Project Facts (User Inputs)'!$B$13:$BL$28,28,0)</f>
        <v>41846.772699766421</v>
      </c>
      <c r="Z23" s="12"/>
      <c r="AA23" s="32">
        <v>0</v>
      </c>
      <c r="AB23" s="58">
        <f t="shared" si="4"/>
        <v>41847.772699766421</v>
      </c>
      <c r="AC23" s="58">
        <f>AB23+VLOOKUP($B23,'Project Facts (User Inputs)'!$B$13:$BL$28,33,0)</f>
        <v>41869.505432020705</v>
      </c>
      <c r="AD23" s="12"/>
      <c r="AE23" s="32">
        <v>0</v>
      </c>
      <c r="AF23" s="58">
        <f t="shared" si="5"/>
        <v>41870.505432020705</v>
      </c>
      <c r="AG23" s="58">
        <f>AF23+VLOOKUP($B23,'Project Facts (User Inputs)'!$B$13:$BL$28,38,0)</f>
        <v>41892.23816427499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14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14</v>
      </c>
      <c r="AT23" s="60">
        <f t="shared" si="13"/>
        <v>17.586848635235732</v>
      </c>
      <c r="AV23" s="60">
        <f t="shared" si="14"/>
        <v>237.23816427498969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0.55710592549870652</v>
      </c>
      <c r="E24" s="74">
        <v>1.4920051391010105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41728.619668095926</v>
      </c>
      <c r="N24" s="12"/>
      <c r="O24" s="56">
        <v>0</v>
      </c>
      <c r="P24" s="58">
        <f t="shared" si="1"/>
        <v>41729.619668095926</v>
      </c>
      <c r="Q24" s="58">
        <f>P24+VLOOKUP($B24,'Project Facts (User Inputs)'!$B$13:$BL$28,18,0)</f>
        <v>41787.930459205141</v>
      </c>
      <c r="R24" s="12"/>
      <c r="S24" s="56">
        <v>0</v>
      </c>
      <c r="T24" s="58">
        <f t="shared" si="2"/>
        <v>41788.930459205141</v>
      </c>
      <c r="U24" s="58">
        <f>T24+VLOOKUP($B24,'Project Facts (User Inputs)'!$B$13:$BL$28,23,0)</f>
        <v>41804.439179548164</v>
      </c>
      <c r="V24" s="12"/>
      <c r="W24" s="32">
        <v>0</v>
      </c>
      <c r="X24" s="58">
        <f t="shared" si="3"/>
        <v>41805.439179548164</v>
      </c>
      <c r="Y24" s="58">
        <f>X24+VLOOKUP($B24,'Project Facts (User Inputs)'!$B$13:$BL$28,28,0)</f>
        <v>41820.947899891187</v>
      </c>
      <c r="Z24" s="12"/>
      <c r="AA24" s="32">
        <v>0</v>
      </c>
      <c r="AB24" s="58">
        <f t="shared" si="4"/>
        <v>41821.947899891187</v>
      </c>
      <c r="AC24" s="58">
        <f>AB24+VLOOKUP($B24,'Project Facts (User Inputs)'!$B$13:$BL$28,33,0)</f>
        <v>41837.45662023421</v>
      </c>
      <c r="AD24" s="12"/>
      <c r="AE24" s="32">
        <v>0</v>
      </c>
      <c r="AF24" s="58">
        <f t="shared" si="5"/>
        <v>41838.45662023421</v>
      </c>
      <c r="AG24" s="58">
        <f>AF24+VLOOKUP($B24,'Project Facts (User Inputs)'!$B$13:$BL$28,38,0)</f>
        <v>41853.965340577233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189.96534057723329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0.51935573844414018</v>
      </c>
      <c r="E25" s="74">
        <v>1.5112843483575025</v>
      </c>
      <c r="F25" s="5"/>
      <c r="G25" s="110"/>
      <c r="I25" s="57">
        <v>41640</v>
      </c>
      <c r="J25" s="12"/>
      <c r="K25" s="32">
        <v>39</v>
      </c>
      <c r="L25" s="58">
        <f t="shared" si="0"/>
        <v>41680</v>
      </c>
      <c r="M25" s="58">
        <f>L25+VLOOKUP($B25,'Project Facts (User Inputs)'!$B$13:$BL$28,13,0)</f>
        <v>41801.304137677835</v>
      </c>
      <c r="N25" s="12"/>
      <c r="O25" s="56">
        <v>0</v>
      </c>
      <c r="P25" s="58">
        <f t="shared" si="1"/>
        <v>41802.304137677835</v>
      </c>
      <c r="Q25" s="58">
        <f>P25+VLOOKUP($B25,'Project Facts (User Inputs)'!$B$13:$BL$28,18,0)</f>
        <v>41855.239245546152</v>
      </c>
      <c r="R25" s="12"/>
      <c r="S25" s="56">
        <v>0</v>
      </c>
      <c r="T25" s="58">
        <f t="shared" si="2"/>
        <v>41856.239245546152</v>
      </c>
      <c r="U25" s="58">
        <f>T25+VLOOKUP($B25,'Project Facts (User Inputs)'!$B$13:$BL$28,23,0)</f>
        <v>41885.352238588835</v>
      </c>
      <c r="V25" s="12"/>
      <c r="W25" s="32">
        <v>0</v>
      </c>
      <c r="X25" s="58">
        <f t="shared" si="3"/>
        <v>41886.352238588835</v>
      </c>
      <c r="Y25" s="58">
        <f>X25+VLOOKUP($B25,'Project Facts (User Inputs)'!$B$13:$BL$28,28,0)</f>
        <v>41915.465231631519</v>
      </c>
      <c r="Z25" s="12"/>
      <c r="AA25" s="32">
        <v>0</v>
      </c>
      <c r="AB25" s="58">
        <f t="shared" si="4"/>
        <v>41916.465231631519</v>
      </c>
      <c r="AC25" s="58">
        <f>AB25+VLOOKUP($B25,'Project Facts (User Inputs)'!$B$13:$BL$28,33,0)</f>
        <v>41945.578224674202</v>
      </c>
      <c r="AD25" s="12"/>
      <c r="AE25" s="32">
        <v>365</v>
      </c>
      <c r="AF25" s="58">
        <f t="shared" si="5"/>
        <v>42311.578224674202</v>
      </c>
      <c r="AG25" s="58">
        <f>AF25+VLOOKUP($B25,'Project Facts (User Inputs)'!$B$13:$BL$28,38,0)</f>
        <v>42340.691217716885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39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365</v>
      </c>
      <c r="AS25" s="78">
        <f t="shared" si="12"/>
        <v>404</v>
      </c>
      <c r="AT25" s="60">
        <f t="shared" si="13"/>
        <v>51.895161290322562</v>
      </c>
      <c r="AV25" s="60">
        <f t="shared" si="14"/>
        <v>660.69121771688515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0.50911721363404372</v>
      </c>
      <c r="E26" s="74">
        <v>1.4965295594490828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41813.671974663819</v>
      </c>
      <c r="N26" s="12"/>
      <c r="O26" s="56">
        <v>0</v>
      </c>
      <c r="P26" s="58">
        <f t="shared" si="1"/>
        <v>41814.671974663819</v>
      </c>
      <c r="Q26" s="58">
        <f>P26+VLOOKUP($B26,'Project Facts (User Inputs)'!$B$13:$BL$28,18,0)</f>
        <v>41875.479326864399</v>
      </c>
      <c r="R26" s="12"/>
      <c r="S26" s="56">
        <v>0</v>
      </c>
      <c r="T26" s="58">
        <f t="shared" si="2"/>
        <v>41876.479326864399</v>
      </c>
      <c r="U26" s="58">
        <f>T26+VLOOKUP($B26,'Project Facts (User Inputs)'!$B$13:$BL$28,23,0)</f>
        <v>41907.120600783717</v>
      </c>
      <c r="V26" s="12"/>
      <c r="W26" s="32">
        <v>1</v>
      </c>
      <c r="X26" s="58">
        <f t="shared" si="3"/>
        <v>41909.120600783717</v>
      </c>
      <c r="Y26" s="58">
        <f>X26+VLOOKUP($B26,'Project Facts (User Inputs)'!$B$13:$BL$28,28,0)</f>
        <v>41939.761874703036</v>
      </c>
      <c r="Z26" s="12"/>
      <c r="AA26" s="32">
        <v>1</v>
      </c>
      <c r="AB26" s="58">
        <f t="shared" si="4"/>
        <v>41941.761874703036</v>
      </c>
      <c r="AC26" s="58">
        <f>AB26+VLOOKUP($B26,'Project Facts (User Inputs)'!$B$13:$BL$28,33,0)</f>
        <v>41972.403148622354</v>
      </c>
      <c r="AD26" s="12"/>
      <c r="AE26" s="32">
        <v>0</v>
      </c>
      <c r="AF26" s="58">
        <f t="shared" si="5"/>
        <v>41973.403148622354</v>
      </c>
      <c r="AG26" s="58">
        <f>AF26+VLOOKUP($B26,'Project Facts (User Inputs)'!$B$13:$BL$28,38,0)</f>
        <v>42004.044422541672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1</v>
      </c>
      <c r="AQ26" s="78">
        <f t="shared" si="10"/>
        <v>1</v>
      </c>
      <c r="AR26" s="78">
        <f t="shared" si="11"/>
        <v>0</v>
      </c>
      <c r="AS26" s="78">
        <f t="shared" si="12"/>
        <v>47</v>
      </c>
      <c r="AT26" s="60">
        <f t="shared" si="13"/>
        <v>65.322580645161281</v>
      </c>
      <c r="AV26" s="60">
        <f t="shared" si="14"/>
        <v>318.04442254167225</v>
      </c>
      <c r="AW26" s="37"/>
      <c r="BM26" s="115"/>
    </row>
    <row r="27" spans="2:65">
      <c r="B27" s="16" t="str">
        <f>'Project Facts (User Inputs)'!B25</f>
        <v>Project-A13</v>
      </c>
      <c r="D27" s="74">
        <v>0.51136037508858911</v>
      </c>
      <c r="E27" s="74">
        <v>2.0028417638273845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41884.734530629925</v>
      </c>
      <c r="N27" s="12"/>
      <c r="O27" s="56">
        <v>0</v>
      </c>
      <c r="P27" s="58">
        <f t="shared" si="1"/>
        <v>41885.734530629925</v>
      </c>
      <c r="Q27" s="58">
        <f>P27+VLOOKUP($B27,'Project Facts (User Inputs)'!$B$13:$BL$28,18,0)</f>
        <v>41930.790817981106</v>
      </c>
      <c r="R27" s="12"/>
      <c r="S27" s="56">
        <v>0</v>
      </c>
      <c r="T27" s="58">
        <f t="shared" si="2"/>
        <v>41931.790817981106</v>
      </c>
      <c r="U27" s="58">
        <f>T27+VLOOKUP($B27,'Project Facts (User Inputs)'!$B$13:$BL$28,23,0)</f>
        <v>41976.847105332286</v>
      </c>
      <c r="V27" s="12"/>
      <c r="W27" s="32">
        <v>6</v>
      </c>
      <c r="X27" s="58">
        <f t="shared" si="3"/>
        <v>41983.847105332286</v>
      </c>
      <c r="Y27" s="58">
        <f>X27+VLOOKUP($B27,'Project Facts (User Inputs)'!$B$13:$BL$28,28,0)</f>
        <v>42028.903392683467</v>
      </c>
      <c r="Z27" s="12"/>
      <c r="AA27" s="32">
        <v>0</v>
      </c>
      <c r="AB27" s="58">
        <f t="shared" si="4"/>
        <v>42029.903392683467</v>
      </c>
      <c r="AC27" s="58">
        <f>AB27+VLOOKUP($B27,'Project Facts (User Inputs)'!$B$13:$BL$28,33,0)</f>
        <v>42074.959680034648</v>
      </c>
      <c r="AD27" s="12"/>
      <c r="AE27" s="32">
        <v>0</v>
      </c>
      <c r="AF27" s="58">
        <f t="shared" si="5"/>
        <v>42075.959680034648</v>
      </c>
      <c r="AG27" s="58">
        <f>AF27+VLOOKUP($B27,'Project Facts (User Inputs)'!$B$13:$BL$28,38,0)</f>
        <v>42121.015967385829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6</v>
      </c>
      <c r="AQ27" s="78">
        <f t="shared" si="10"/>
        <v>0</v>
      </c>
      <c r="AR27" s="78">
        <f t="shared" si="11"/>
        <v>0</v>
      </c>
      <c r="AS27" s="78">
        <f t="shared" si="12"/>
        <v>62</v>
      </c>
      <c r="AT27" s="60">
        <f t="shared" si="13"/>
        <v>70.868486352357294</v>
      </c>
      <c r="AV27" s="60">
        <f t="shared" si="14"/>
        <v>424.01596738582884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0.2543665406161289</v>
      </c>
      <c r="E28" s="74">
        <v>2.0583689306270299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41861.32205212814</v>
      </c>
      <c r="N28" s="12"/>
      <c r="O28" s="56">
        <v>0</v>
      </c>
      <c r="P28" s="58">
        <f t="shared" si="1"/>
        <v>41862.32205212814</v>
      </c>
      <c r="Q28" s="58">
        <f>P28+VLOOKUP($B28,'Project Facts (User Inputs)'!$B$13:$BL$28,18,0)</f>
        <v>41899.119344638893</v>
      </c>
      <c r="R28" s="12"/>
      <c r="S28" s="56">
        <v>0</v>
      </c>
      <c r="T28" s="58">
        <f t="shared" si="2"/>
        <v>41900.119344638893</v>
      </c>
      <c r="U28" s="58">
        <f>T28+VLOOKUP($B28,'Project Facts (User Inputs)'!$B$13:$BL$28,23,0)</f>
        <v>41936.916637149647</v>
      </c>
      <c r="V28" s="12"/>
      <c r="W28" s="32">
        <v>4</v>
      </c>
      <c r="X28" s="58">
        <f t="shared" si="3"/>
        <v>41941.916637149647</v>
      </c>
      <c r="Y28" s="58">
        <f>X28+VLOOKUP($B28,'Project Facts (User Inputs)'!$B$13:$BL$28,28,0)</f>
        <v>41978.7139296604</v>
      </c>
      <c r="Z28" s="12"/>
      <c r="AA28" s="32">
        <v>0</v>
      </c>
      <c r="AB28" s="58">
        <f t="shared" si="4"/>
        <v>41979.7139296604</v>
      </c>
      <c r="AC28" s="58">
        <f>AB28+VLOOKUP($B28,'Project Facts (User Inputs)'!$B$13:$BL$28,33,0)</f>
        <v>42016.511222171153</v>
      </c>
      <c r="AD28" s="12"/>
      <c r="AE28" s="32">
        <v>0</v>
      </c>
      <c r="AF28" s="58">
        <f t="shared" si="5"/>
        <v>42017.511222171153</v>
      </c>
      <c r="AG28" s="58">
        <f>AF28+VLOOKUP($B28,'Project Facts (User Inputs)'!$B$13:$BL$28,38,0)</f>
        <v>42054.308514681907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4</v>
      </c>
      <c r="AQ28" s="78">
        <f t="shared" si="10"/>
        <v>0</v>
      </c>
      <c r="AR28" s="78">
        <f t="shared" si="11"/>
        <v>0</v>
      </c>
      <c r="AS28" s="78">
        <f t="shared" si="12"/>
        <v>71</v>
      </c>
      <c r="AT28" s="60">
        <f t="shared" si="13"/>
        <v>57.357320099255574</v>
      </c>
      <c r="AV28" s="60">
        <f t="shared" si="14"/>
        <v>346.30851468190667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1.0129130776668422</v>
      </c>
      <c r="E29" s="74">
        <v>0.25144026710252676</v>
      </c>
      <c r="F29" s="5"/>
      <c r="G29" s="110"/>
      <c r="I29" s="57">
        <v>41640</v>
      </c>
      <c r="J29" s="12"/>
      <c r="K29" s="32">
        <v>79</v>
      </c>
      <c r="L29" s="58">
        <f t="shared" si="0"/>
        <v>41720</v>
      </c>
      <c r="M29" s="58">
        <f>L29+VLOOKUP($B29,'Project Facts (User Inputs)'!$B$13:$BL$28,13,0)</f>
        <v>41814.495604358832</v>
      </c>
      <c r="N29" s="12"/>
      <c r="O29" s="56">
        <v>0</v>
      </c>
      <c r="P29" s="58">
        <f t="shared" si="1"/>
        <v>41815.495604358832</v>
      </c>
      <c r="Q29" s="58">
        <f>P29+VLOOKUP($B29,'Project Facts (User Inputs)'!$B$13:$BL$28,18,0)</f>
        <v>42209.227289187307</v>
      </c>
      <c r="R29" s="12"/>
      <c r="S29" s="56">
        <v>0</v>
      </c>
      <c r="T29" s="58">
        <f t="shared" si="2"/>
        <v>42210.227289187307</v>
      </c>
      <c r="U29" s="58">
        <f>T29+VLOOKUP($B29,'Project Facts (User Inputs)'!$B$13:$BL$28,23,0)</f>
        <v>42304.722893546139</v>
      </c>
      <c r="V29" s="12"/>
      <c r="W29" s="32">
        <v>0</v>
      </c>
      <c r="X29" s="58">
        <f t="shared" si="3"/>
        <v>42305.722893546139</v>
      </c>
      <c r="Y29" s="58">
        <f>X29+VLOOKUP($B29,'Project Facts (User Inputs)'!$B$13:$BL$28,28,0)</f>
        <v>42400.218497904971</v>
      </c>
      <c r="Z29" s="12"/>
      <c r="AA29" s="32">
        <v>0</v>
      </c>
      <c r="AB29" s="58">
        <f t="shared" si="4"/>
        <v>42401.218497904971</v>
      </c>
      <c r="AC29" s="58">
        <f>AB29+VLOOKUP($B29,'Project Facts (User Inputs)'!$B$13:$BL$28,33,0)</f>
        <v>42495.714102263802</v>
      </c>
      <c r="AD29" s="12"/>
      <c r="AE29" s="32">
        <v>0</v>
      </c>
      <c r="AF29" s="58">
        <f t="shared" si="5"/>
        <v>42496.714102263802</v>
      </c>
      <c r="AG29" s="58">
        <f>AF29+VLOOKUP($B29,'Project Facts (User Inputs)'!$B$13:$BL$28,38,0)</f>
        <v>42591.209706622634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79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79</v>
      </c>
      <c r="AT29" s="60">
        <f t="shared" si="13"/>
        <v>125.70409429280394</v>
      </c>
      <c r="AV29" s="60">
        <f t="shared" si="14"/>
        <v>871.20970662263426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0.53333333150167617</v>
      </c>
      <c r="E32" s="75">
        <f>AVERAGE(E15:E29)</f>
        <v>1.6</v>
      </c>
      <c r="F32" s="25"/>
      <c r="G32" s="9"/>
      <c r="I32" s="25"/>
      <c r="J32" s="3"/>
      <c r="K32" s="54">
        <f>AVERAGE(K15:K29)</f>
        <v>43.4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0.73333333333333328</v>
      </c>
      <c r="X32" s="53"/>
      <c r="Y32" s="53"/>
      <c r="Z32" s="49"/>
      <c r="AA32" s="54">
        <f>AVERAGE(AA15:AA29)</f>
        <v>0.26666666666666666</v>
      </c>
      <c r="AB32" s="53"/>
      <c r="AC32" s="53"/>
      <c r="AD32" s="49"/>
      <c r="AE32" s="54">
        <f>AVERAGE(AE15:AE29)</f>
        <v>24.333333333333332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43.4</v>
      </c>
      <c r="AN32" s="54">
        <f t="shared" si="15"/>
        <v>0</v>
      </c>
      <c r="AO32" s="54">
        <f t="shared" si="15"/>
        <v>0</v>
      </c>
      <c r="AP32" s="54">
        <f t="shared" si="15"/>
        <v>0.73333333333333328</v>
      </c>
      <c r="AQ32" s="54">
        <f t="shared" si="15"/>
        <v>0.26666666666666666</v>
      </c>
      <c r="AR32" s="54">
        <f t="shared" si="15"/>
        <v>24.333333333333332</v>
      </c>
      <c r="AS32" s="54">
        <f t="shared" ref="AS32:AT32" si="16">AVERAGE(AS15:AS29)</f>
        <v>68.733333333333334</v>
      </c>
      <c r="AT32" s="82">
        <f t="shared" si="16"/>
        <v>44.566377171215876</v>
      </c>
      <c r="AU32" s="8" t="s">
        <v>56</v>
      </c>
      <c r="AV32" s="82">
        <f t="shared" ref="AV32" si="17">AVERAGE(AV15:AV29)</f>
        <v>369.17150033248714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7.9999999725251429</v>
      </c>
      <c r="E33" s="77">
        <f>SUM(E15:E29)</f>
        <v>24</v>
      </c>
      <c r="F33" s="69"/>
      <c r="G33" s="9"/>
      <c r="I33" s="25"/>
      <c r="J33" s="3"/>
      <c r="K33" s="54">
        <f>SUM(K15:K29)</f>
        <v>651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11</v>
      </c>
      <c r="X33" s="53"/>
      <c r="Y33" s="53"/>
      <c r="Z33" s="49"/>
      <c r="AA33" s="54">
        <f>SUM(AA15:AA29)</f>
        <v>4</v>
      </c>
      <c r="AB33" s="53"/>
      <c r="AC33" s="53"/>
      <c r="AD33" s="49"/>
      <c r="AE33" s="54">
        <f>SUM(AE15:AE29)</f>
        <v>365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651</v>
      </c>
      <c r="AN33" s="54">
        <f t="shared" si="18"/>
        <v>0</v>
      </c>
      <c r="AO33" s="54">
        <f t="shared" si="18"/>
        <v>0</v>
      </c>
      <c r="AP33" s="54">
        <f t="shared" si="18"/>
        <v>11</v>
      </c>
      <c r="AQ33" s="54">
        <f t="shared" si="18"/>
        <v>4</v>
      </c>
      <c r="AR33" s="54">
        <f t="shared" si="18"/>
        <v>365</v>
      </c>
      <c r="AS33" s="54">
        <f t="shared" ref="AS33:AT33" si="19">SUM(AS15:AS29)</f>
        <v>1031</v>
      </c>
      <c r="AT33" s="35">
        <f t="shared" si="19"/>
        <v>668.49565756823813</v>
      </c>
      <c r="AU33" s="8" t="s">
        <v>55</v>
      </c>
      <c r="AV33" s="35">
        <f t="shared" ref="AV33" si="20">SUM(AV15:AV29)</f>
        <v>5537.5725049873072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7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38.371620608086232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5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28.210639789118432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41971.768396871281</v>
      </c>
      <c r="E21" s="85">
        <f>'Project Release Optimizer (GA)'!U15</f>
        <v>42034.82034465282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1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5.0787084610055899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41700.337940104771</v>
      </c>
      <c r="E22" s="85">
        <f>'Project Release Optimizer (GA)'!U16</f>
        <v>41706.899045229606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41713.281697347549</v>
      </c>
      <c r="E23" s="85">
        <f>'Project Release Optimizer (GA)'!U17</f>
        <v>41720.251899566712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41757.209410643896</v>
      </c>
      <c r="E24" s="85">
        <f>'Project Release Optimizer (GA)'!U18</f>
        <v>41772.540264316907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42038.704901413832</v>
      </c>
      <c r="E25" s="85">
        <f>'Project Release Optimizer (GA)'!U19</f>
        <v>42106.389721042317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41830.451449608692</v>
      </c>
      <c r="E26" s="85">
        <f>'Project Release Optimizer (GA)'!U20</f>
        <v>41855.057664057225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42113.318477135545</v>
      </c>
      <c r="E27" s="85">
        <f>'Project Release Optimizer (GA)'!U21</f>
        <v>42191.380117871457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41736.75469068285</v>
      </c>
      <c r="E28" s="85">
        <f>'Project Release Optimizer (GA)'!U22</f>
        <v>41738.805958915807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41802.307235257853</v>
      </c>
      <c r="E29" s="85">
        <f>'Project Release Optimizer (GA)'!U23</f>
        <v>41824.039967512137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1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2.1319442903113668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41788.930459205141</v>
      </c>
      <c r="E30" s="85">
        <f>'Project Release Optimizer (GA)'!U24</f>
        <v>41804.439179548164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41856.239245546152</v>
      </c>
      <c r="E31" s="85">
        <f>'Project Release Optimizer (GA)'!U25</f>
        <v>41885.352238588835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1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8.8729117244365625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41876.479326864399</v>
      </c>
      <c r="E32" s="85">
        <f>'Project Release Optimizer (GA)'!U26</f>
        <v>41907.120600783717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1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7.0012561448238557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41931.790817981106</v>
      </c>
      <c r="E33" s="85">
        <f>'Project Release Optimizer (GA)'!U27</f>
        <v>41976.847105332286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1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5.1258191685410566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41900.119344638893</v>
      </c>
      <c r="E34" s="85">
        <f>'Project Release Optimizer (GA)'!U28</f>
        <v>41936.916637149647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42210.227289187307</v>
      </c>
      <c r="E35" s="85">
        <f>'Project Release Optimizer (GA)'!U29</f>
        <v>42304.722893546139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1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6.3446308478014544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42035.82034465282</v>
      </c>
      <c r="E43" s="85">
        <f>'Project Release Optimizer (GA)'!Y15</f>
        <v>42098.87229243436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41707.899045229606</v>
      </c>
      <c r="E44" s="85">
        <f>'Project Release Optimizer (GA)'!Y16</f>
        <v>41714.46015035444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41721.251899566712</v>
      </c>
      <c r="E45" s="85">
        <f>'Project Release Optimizer (GA)'!Y17</f>
        <v>41728.222101785876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41773.540264316907</v>
      </c>
      <c r="E46" s="85">
        <f>'Project Release Optimizer (GA)'!Y18</f>
        <v>41788.871117989918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42107.389721042317</v>
      </c>
      <c r="E47" s="85">
        <f>'Project Release Optimizer (GA)'!Y19</f>
        <v>42175.074540670801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41856.057664057225</v>
      </c>
      <c r="E48" s="85">
        <f>'Project Release Optimizer (GA)'!Y20</f>
        <v>41880.663878505758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42192.380117871457</v>
      </c>
      <c r="E49" s="85">
        <f>'Project Release Optimizer (GA)'!Y21</f>
        <v>42270.441758607369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41739.805958915807</v>
      </c>
      <c r="E50" s="85">
        <f>'Project Release Optimizer (GA)'!Y22</f>
        <v>41741.857227148765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41825.039967512137</v>
      </c>
      <c r="E51" s="85">
        <f>'Project Release Optimizer (GA)'!Y23</f>
        <v>41846.772699766421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41805.439179548164</v>
      </c>
      <c r="E52" s="85">
        <f>'Project Release Optimizer (GA)'!Y24</f>
        <v>41820.947899891187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41886.352238588835</v>
      </c>
      <c r="E53" s="85">
        <f>'Project Release Optimizer (GA)'!Y25</f>
        <v>41915.465231631519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1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6.3446308478014544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41909.120600783717</v>
      </c>
      <c r="E54" s="85">
        <f>'Project Release Optimizer (GA)'!Y26</f>
        <v>41939.761874703036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41983.847105332286</v>
      </c>
      <c r="E55" s="85">
        <f>'Project Release Optimizer (GA)'!Y27</f>
        <v>42028.903392683467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41941.916637149647</v>
      </c>
      <c r="E56" s="85">
        <f>'Project Release Optimizer (GA)'!Y28</f>
        <v>41978.7139296604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42305.722893546139</v>
      </c>
      <c r="E57" s="85">
        <f>'Project Release Optimizer (GA)'!Y29</f>
        <v>42400.218497904971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1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3.8163499711663462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42099.87229243436</v>
      </c>
      <c r="E65" s="85">
        <f>'Project Release Optimizer (GA)'!AC15</f>
        <v>42162.9242402159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41715.46015035444</v>
      </c>
      <c r="E66" s="85">
        <f>'Project Release Optimizer (GA)'!AC16</f>
        <v>41722.021255479274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41729.222101785876</v>
      </c>
      <c r="E67" s="85">
        <f>'Project Release Optimizer (GA)'!AC17</f>
        <v>41736.192304005039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41789.871117989918</v>
      </c>
      <c r="E68" s="85">
        <f>'Project Release Optimizer (GA)'!AC18</f>
        <v>41805.201971662929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42176.074540670801</v>
      </c>
      <c r="E69" s="85">
        <f>'Project Release Optimizer (GA)'!AC19</f>
        <v>42243.759360299286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41881.663878505758</v>
      </c>
      <c r="E70" s="85">
        <f>'Project Release Optimizer (GA)'!AC20</f>
        <v>41906.270092954292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42271.441758607369</v>
      </c>
      <c r="E71" s="85">
        <f>'Project Release Optimizer (GA)'!AC21</f>
        <v>42349.503399343281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41745.857227148765</v>
      </c>
      <c r="E72" s="85">
        <f>'Project Release Optimizer (GA)'!AC22</f>
        <v>41747.908495381722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41847.772699766421</v>
      </c>
      <c r="E73" s="85">
        <f>'Project Release Optimizer (GA)'!AC23</f>
        <v>41869.505432020705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41821.947899891187</v>
      </c>
      <c r="E74" s="85">
        <f>'Project Release Optimizer (GA)'!AC24</f>
        <v>41837.45662023421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41916.465231631519</v>
      </c>
      <c r="E75" s="85">
        <f>'Project Release Optimizer (GA)'!AC25</f>
        <v>41945.578224674202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1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3.8163499711663462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41941.761874703036</v>
      </c>
      <c r="E76" s="85">
        <f>'Project Release Optimizer (GA)'!AC26</f>
        <v>41972.403148622354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42029.903392683467</v>
      </c>
      <c r="E77" s="85">
        <f>'Project Release Optimizer (GA)'!AC27</f>
        <v>42074.959680034648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41979.7139296604</v>
      </c>
      <c r="E78" s="85">
        <f>'Project Release Optimizer (GA)'!AC28</f>
        <v>42016.511222171153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42401.218497904971</v>
      </c>
      <c r="E79" s="85">
        <f>'Project Release Optimizer (GA)'!AC29</f>
        <v>42495.714102263802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42163.9242402159</v>
      </c>
      <c r="E87" s="85">
        <f>'Project Release Optimizer (GA)'!AG15</f>
        <v>42226.976187997439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41723.021255479274</v>
      </c>
      <c r="E88" s="85">
        <f>'Project Release Optimizer (GA)'!AG16</f>
        <v>41729.582360604109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41737.192304005039</v>
      </c>
      <c r="E89" s="85">
        <f>'Project Release Optimizer (GA)'!AG17</f>
        <v>41744.162506224202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41806.201971662929</v>
      </c>
      <c r="E90" s="85">
        <f>'Project Release Optimizer (GA)'!AG18</f>
        <v>41821.53282533594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42244.759360299286</v>
      </c>
      <c r="E91" s="85">
        <f>'Project Release Optimizer (GA)'!AG19</f>
        <v>42312.44417992777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41907.270092954292</v>
      </c>
      <c r="E92" s="85">
        <f>'Project Release Optimizer (GA)'!AG20</f>
        <v>41931.876307402825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42350.503399343281</v>
      </c>
      <c r="E93" s="85">
        <f>'Project Release Optimizer (GA)'!AG21</f>
        <v>42428.565040079193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41748.908495381722</v>
      </c>
      <c r="E94" s="85">
        <f>'Project Release Optimizer (GA)'!AG22</f>
        <v>41750.959763614679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41870.505432020705</v>
      </c>
      <c r="E95" s="85">
        <f>'Project Release Optimizer (GA)'!AG23</f>
        <v>41892.23816427499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41838.45662023421</v>
      </c>
      <c r="E96" s="85">
        <f>'Project Release Optimizer (GA)'!AG24</f>
        <v>41853.965340577233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42311.578224674202</v>
      </c>
      <c r="E97" s="85">
        <f>'Project Release Optimizer (GA)'!AG25</f>
        <v>42340.691217716885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41973.403148622354</v>
      </c>
      <c r="E98" s="85">
        <f>'Project Release Optimizer (GA)'!AG26</f>
        <v>42004.044422541672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42075.959680034648</v>
      </c>
      <c r="E99" s="85">
        <f>'Project Release Optimizer (GA)'!AG27</f>
        <v>42121.015967385829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42017.511222171153</v>
      </c>
      <c r="E100" s="85">
        <f>'Project Release Optimizer (GA)'!AG28</f>
        <v>42054.308514681907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42496.714102263802</v>
      </c>
      <c r="E101" s="85">
        <f>'Project Release Optimizer (GA)'!AG29</f>
        <v>42591.209706622634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0.208477478431357</v>
      </c>
      <c r="B2" s="107">
        <f ca="1">A2*100</f>
        <v>20.8477478431357</v>
      </c>
      <c r="C2" s="107">
        <f ca="1">INT(B2)</f>
        <v>20</v>
      </c>
    </row>
    <row r="3" spans="1:3">
      <c r="A3" s="107">
        <f t="shared" ref="A3:A40" ca="1" si="0">RAND()</f>
        <v>6.2510532253066353E-2</v>
      </c>
      <c r="B3" s="107">
        <f t="shared" ref="B3:B40" ca="1" si="1">A3*100</f>
        <v>6.2510532253066353</v>
      </c>
      <c r="C3" s="107">
        <f t="shared" ref="C3:C40" ca="1" si="2">INT(B3)</f>
        <v>6</v>
      </c>
    </row>
    <row r="4" spans="1:3">
      <c r="A4" s="107">
        <f t="shared" ca="1" si="0"/>
        <v>0.10517718504723761</v>
      </c>
      <c r="B4" s="107">
        <f t="shared" ca="1" si="1"/>
        <v>10.51771850472376</v>
      </c>
      <c r="C4" s="107">
        <f t="shared" ca="1" si="2"/>
        <v>10</v>
      </c>
    </row>
    <row r="5" spans="1:3">
      <c r="A5" s="107">
        <f t="shared" ca="1" si="0"/>
        <v>0.87568490246866437</v>
      </c>
      <c r="B5" s="107">
        <f t="shared" ca="1" si="1"/>
        <v>87.568490246866432</v>
      </c>
      <c r="C5" s="107">
        <f t="shared" ca="1" si="2"/>
        <v>87</v>
      </c>
    </row>
    <row r="6" spans="1:3">
      <c r="A6" s="107">
        <f t="shared" ca="1" si="0"/>
        <v>0.18328024443147495</v>
      </c>
      <c r="B6" s="107">
        <f t="shared" ca="1" si="1"/>
        <v>18.328024443147495</v>
      </c>
      <c r="C6" s="107">
        <f t="shared" ca="1" si="2"/>
        <v>18</v>
      </c>
    </row>
    <row r="7" spans="1:3">
      <c r="A7" s="107">
        <f t="shared" ca="1" si="0"/>
        <v>7.019839709743092E-2</v>
      </c>
      <c r="B7" s="107">
        <f t="shared" ca="1" si="1"/>
        <v>7.019839709743092</v>
      </c>
      <c r="C7" s="107">
        <f t="shared" ca="1" si="2"/>
        <v>7</v>
      </c>
    </row>
    <row r="8" spans="1:3">
      <c r="A8" s="107">
        <f t="shared" ca="1" si="0"/>
        <v>0.42690112313872586</v>
      </c>
      <c r="B8" s="107">
        <f t="shared" ca="1" si="1"/>
        <v>42.690112313872589</v>
      </c>
      <c r="C8" s="107">
        <f t="shared" ca="1" si="2"/>
        <v>42</v>
      </c>
    </row>
    <row r="9" spans="1:3">
      <c r="A9" s="107">
        <f t="shared" ca="1" si="0"/>
        <v>0.8961533019536323</v>
      </c>
      <c r="B9" s="107">
        <f t="shared" ca="1" si="1"/>
        <v>89.615330195363228</v>
      </c>
      <c r="C9" s="107">
        <f t="shared" ca="1" si="2"/>
        <v>89</v>
      </c>
    </row>
    <row r="10" spans="1:3">
      <c r="A10" s="107">
        <f t="shared" ca="1" si="0"/>
        <v>6.1807256426152701E-2</v>
      </c>
      <c r="B10" s="107">
        <f t="shared" ca="1" si="1"/>
        <v>6.1807256426152701</v>
      </c>
      <c r="C10" s="107">
        <f t="shared" ca="1" si="2"/>
        <v>6</v>
      </c>
    </row>
    <row r="11" spans="1:3">
      <c r="A11" s="107">
        <f t="shared" ca="1" si="0"/>
        <v>0.79510311346413687</v>
      </c>
      <c r="B11" s="107">
        <f t="shared" ca="1" si="1"/>
        <v>79.510311346413687</v>
      </c>
      <c r="C11" s="107">
        <f t="shared" ca="1" si="2"/>
        <v>79</v>
      </c>
    </row>
    <row r="12" spans="1:3">
      <c r="A12" s="107">
        <f t="shared" ca="1" si="0"/>
        <v>0.73541104418555747</v>
      </c>
      <c r="B12" s="107">
        <f t="shared" ca="1" si="1"/>
        <v>73.541104418555747</v>
      </c>
      <c r="C12" s="107">
        <f t="shared" ca="1" si="2"/>
        <v>73</v>
      </c>
    </row>
    <row r="13" spans="1:3">
      <c r="A13" s="107">
        <f t="shared" ca="1" si="0"/>
        <v>0.59771301317216396</v>
      </c>
      <c r="B13" s="107">
        <f t="shared" ca="1" si="1"/>
        <v>59.771301317216398</v>
      </c>
      <c r="C13" s="107">
        <f t="shared" ca="1" si="2"/>
        <v>59</v>
      </c>
    </row>
    <row r="14" spans="1:3">
      <c r="A14" s="107">
        <f t="shared" ca="1" si="0"/>
        <v>0.79545614181435309</v>
      </c>
      <c r="B14" s="107">
        <f t="shared" ca="1" si="1"/>
        <v>79.545614181435312</v>
      </c>
      <c r="C14" s="107">
        <f t="shared" ca="1" si="2"/>
        <v>79</v>
      </c>
    </row>
    <row r="15" spans="1:3">
      <c r="A15" s="107">
        <f t="shared" ca="1" si="0"/>
        <v>0.99737119590595968</v>
      </c>
      <c r="B15" s="107">
        <f t="shared" ca="1" si="1"/>
        <v>99.737119590595967</v>
      </c>
      <c r="C15" s="107">
        <f t="shared" ca="1" si="2"/>
        <v>99</v>
      </c>
    </row>
    <row r="16" spans="1:3">
      <c r="A16" s="107">
        <f t="shared" ca="1" si="0"/>
        <v>0.86438691167376636</v>
      </c>
      <c r="B16" s="107">
        <f t="shared" ca="1" si="1"/>
        <v>86.438691167376632</v>
      </c>
      <c r="C16" s="107">
        <f t="shared" ca="1" si="2"/>
        <v>86</v>
      </c>
    </row>
    <row r="17" spans="1:3">
      <c r="A17" s="107">
        <f t="shared" ca="1" si="0"/>
        <v>0.8763781424157906</v>
      </c>
      <c r="B17" s="107">
        <f t="shared" ca="1" si="1"/>
        <v>87.637814241579065</v>
      </c>
      <c r="C17" s="107">
        <f t="shared" ca="1" si="2"/>
        <v>87</v>
      </c>
    </row>
    <row r="18" spans="1:3">
      <c r="A18" s="107">
        <f t="shared" ca="1" si="0"/>
        <v>0.36232288350068309</v>
      </c>
      <c r="B18" s="107">
        <f t="shared" ca="1" si="1"/>
        <v>36.232288350068309</v>
      </c>
      <c r="C18" s="107">
        <f t="shared" ca="1" si="2"/>
        <v>36</v>
      </c>
    </row>
    <row r="19" spans="1:3">
      <c r="A19" s="107">
        <f t="shared" ca="1" si="0"/>
        <v>0.15232559545306601</v>
      </c>
      <c r="B19" s="107">
        <f t="shared" ca="1" si="1"/>
        <v>15.2325595453066</v>
      </c>
      <c r="C19" s="107">
        <f t="shared" ca="1" si="2"/>
        <v>15</v>
      </c>
    </row>
    <row r="20" spans="1:3">
      <c r="A20" s="107">
        <f t="shared" ca="1" si="0"/>
        <v>0.76082129484219685</v>
      </c>
      <c r="B20" s="107">
        <f t="shared" ca="1" si="1"/>
        <v>76.082129484219678</v>
      </c>
      <c r="C20" s="107">
        <f t="shared" ca="1" si="2"/>
        <v>76</v>
      </c>
    </row>
    <row r="21" spans="1:3">
      <c r="A21" s="107">
        <f t="shared" ca="1" si="0"/>
        <v>0.55055694671830713</v>
      </c>
      <c r="B21" s="107">
        <f t="shared" ca="1" si="1"/>
        <v>55.055694671830715</v>
      </c>
      <c r="C21" s="107">
        <f t="shared" ca="1" si="2"/>
        <v>55</v>
      </c>
    </row>
    <row r="22" spans="1:3">
      <c r="A22" s="107">
        <f t="shared" ca="1" si="0"/>
        <v>0.67819885788055512</v>
      </c>
      <c r="B22" s="107">
        <f t="shared" ca="1" si="1"/>
        <v>67.819885788055515</v>
      </c>
      <c r="C22" s="107">
        <f t="shared" ca="1" si="2"/>
        <v>67</v>
      </c>
    </row>
    <row r="23" spans="1:3">
      <c r="A23" s="107">
        <f t="shared" ca="1" si="0"/>
        <v>0.34610350054905847</v>
      </c>
      <c r="B23" s="107">
        <f t="shared" ca="1" si="1"/>
        <v>34.610350054905851</v>
      </c>
      <c r="C23" s="107">
        <f t="shared" ca="1" si="2"/>
        <v>34</v>
      </c>
    </row>
    <row r="24" spans="1:3">
      <c r="A24" s="107">
        <f t="shared" ca="1" si="0"/>
        <v>0.86671056984890793</v>
      </c>
      <c r="B24" s="107">
        <f t="shared" ca="1" si="1"/>
        <v>86.671056984890797</v>
      </c>
      <c r="C24" s="107">
        <f t="shared" ca="1" si="2"/>
        <v>86</v>
      </c>
    </row>
    <row r="25" spans="1:3">
      <c r="A25" s="107">
        <f t="shared" ca="1" si="0"/>
        <v>9.5851499501327098E-3</v>
      </c>
      <c r="B25" s="107">
        <f t="shared" ca="1" si="1"/>
        <v>0.95851499501327098</v>
      </c>
      <c r="C25" s="107">
        <f t="shared" ca="1" si="2"/>
        <v>0</v>
      </c>
    </row>
    <row r="26" spans="1:3">
      <c r="A26" s="107">
        <f t="shared" ca="1" si="0"/>
        <v>0.72850040461016619</v>
      </c>
      <c r="B26" s="107">
        <f t="shared" ca="1" si="1"/>
        <v>72.850040461016619</v>
      </c>
      <c r="C26" s="107">
        <f t="shared" ca="1" si="2"/>
        <v>72</v>
      </c>
    </row>
    <row r="27" spans="1:3">
      <c r="A27" s="107">
        <f t="shared" ca="1" si="0"/>
        <v>0.57111467131186799</v>
      </c>
      <c r="B27" s="107">
        <f t="shared" ca="1" si="1"/>
        <v>57.111467131186799</v>
      </c>
      <c r="C27" s="107">
        <f t="shared" ca="1" si="2"/>
        <v>57</v>
      </c>
    </row>
    <row r="28" spans="1:3">
      <c r="A28" s="107">
        <f t="shared" ca="1" si="0"/>
        <v>0.52004153569177447</v>
      </c>
      <c r="B28" s="107">
        <f t="shared" ca="1" si="1"/>
        <v>52.004153569177447</v>
      </c>
      <c r="C28" s="107">
        <f t="shared" ca="1" si="2"/>
        <v>52</v>
      </c>
    </row>
    <row r="29" spans="1:3">
      <c r="A29" s="107">
        <f t="shared" ca="1" si="0"/>
        <v>0.29960923963297503</v>
      </c>
      <c r="B29" s="107">
        <f t="shared" ca="1" si="1"/>
        <v>29.960923963297503</v>
      </c>
      <c r="C29" s="107">
        <f t="shared" ca="1" si="2"/>
        <v>29</v>
      </c>
    </row>
    <row r="30" spans="1:3">
      <c r="A30" s="107">
        <f t="shared" ca="1" si="0"/>
        <v>0.87426528749194521</v>
      </c>
      <c r="B30" s="107">
        <f t="shared" ca="1" si="1"/>
        <v>87.426528749194517</v>
      </c>
      <c r="C30" s="107">
        <f t="shared" ca="1" si="2"/>
        <v>87</v>
      </c>
    </row>
    <row r="31" spans="1:3">
      <c r="A31" s="107">
        <f t="shared" ca="1" si="0"/>
        <v>0.24554257306502891</v>
      </c>
      <c r="B31" s="107">
        <f t="shared" ca="1" si="1"/>
        <v>24.55425730650289</v>
      </c>
      <c r="C31" s="107">
        <f t="shared" ca="1" si="2"/>
        <v>24</v>
      </c>
    </row>
    <row r="32" spans="1:3">
      <c r="A32" s="107">
        <f t="shared" ca="1" si="0"/>
        <v>0.62664255834822402</v>
      </c>
      <c r="B32" s="107">
        <f t="shared" ca="1" si="1"/>
        <v>62.664255834822399</v>
      </c>
      <c r="C32" s="107">
        <f t="shared" ca="1" si="2"/>
        <v>62</v>
      </c>
    </row>
    <row r="33" spans="1:3">
      <c r="A33" s="107">
        <f t="shared" ca="1" si="0"/>
        <v>0.51805479521969944</v>
      </c>
      <c r="B33" s="107">
        <f t="shared" ca="1" si="1"/>
        <v>51.805479521969943</v>
      </c>
      <c r="C33" s="107">
        <f t="shared" ca="1" si="2"/>
        <v>51</v>
      </c>
    </row>
    <row r="34" spans="1:3">
      <c r="A34" s="107">
        <f t="shared" ca="1" si="0"/>
        <v>0.54082482572134016</v>
      </c>
      <c r="B34" s="107">
        <f t="shared" ca="1" si="1"/>
        <v>54.082482572134019</v>
      </c>
      <c r="C34" s="107">
        <f t="shared" ca="1" si="2"/>
        <v>54</v>
      </c>
    </row>
    <row r="35" spans="1:3">
      <c r="A35" s="107">
        <f t="shared" ca="1" si="0"/>
        <v>9.7379125714993187E-2</v>
      </c>
      <c r="B35" s="107">
        <f t="shared" ca="1" si="1"/>
        <v>9.7379125714993187</v>
      </c>
      <c r="C35" s="107">
        <f t="shared" ca="1" si="2"/>
        <v>9</v>
      </c>
    </row>
    <row r="36" spans="1:3">
      <c r="A36" s="107">
        <f t="shared" ca="1" si="0"/>
        <v>0.43298534880289519</v>
      </c>
      <c r="B36" s="107">
        <f t="shared" ca="1" si="1"/>
        <v>43.298534880289516</v>
      </c>
      <c r="C36" s="107">
        <f t="shared" ca="1" si="2"/>
        <v>43</v>
      </c>
    </row>
    <row r="37" spans="1:3">
      <c r="A37" s="107">
        <f t="shared" ca="1" si="0"/>
        <v>0.37796785695244761</v>
      </c>
      <c r="B37" s="107">
        <f t="shared" ca="1" si="1"/>
        <v>37.796785695244765</v>
      </c>
      <c r="C37" s="107">
        <f t="shared" ca="1" si="2"/>
        <v>37</v>
      </c>
    </row>
    <row r="38" spans="1:3">
      <c r="A38" s="107">
        <f t="shared" ca="1" si="0"/>
        <v>0.82361109993984627</v>
      </c>
      <c r="B38" s="107">
        <f t="shared" ca="1" si="1"/>
        <v>82.361109993984627</v>
      </c>
      <c r="C38" s="107">
        <f t="shared" ca="1" si="2"/>
        <v>82</v>
      </c>
    </row>
    <row r="39" spans="1:3">
      <c r="A39" s="107">
        <f t="shared" ca="1" si="0"/>
        <v>0.45020758339701317</v>
      </c>
      <c r="B39" s="107">
        <f t="shared" ca="1" si="1"/>
        <v>45.020758339701317</v>
      </c>
      <c r="C39" s="107">
        <f t="shared" ca="1" si="2"/>
        <v>45</v>
      </c>
    </row>
    <row r="40" spans="1:3">
      <c r="A40" s="107">
        <f t="shared" ca="1" si="0"/>
        <v>0.35495057139152975</v>
      </c>
      <c r="B40" s="107">
        <f t="shared" ca="1" si="1"/>
        <v>35.495057139152976</v>
      </c>
      <c r="C40" s="107">
        <f t="shared" ca="1" si="2"/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3279.5286145306491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0.9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7.9999999725251429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2014-09-27T16:06:13Z</dcterms:modified>
</cp:coreProperties>
</file>