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8"/>
  <c r="H16"/>
  <c r="C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<sst xmlns="http://schemas.openxmlformats.org/spreadsheetml/2006/main" count="511" uniqueCount="265">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</sst>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0.52648670440858414</v>
      </c>
      <c r="G13" s="35">
        <f>'Project Release Optimizer (GA)'!E15</f>
        <v>0.2893755853661244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61.373525957726024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255.72302482385845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61.373525957726024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61.373525957726024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61.373525957726024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61.373525957726024</v>
      </c>
      <c r="AN13" s="37"/>
      <c r="AO13" s="39">
        <f>M13+R13+W13+AB13+AG13+AL13</f>
        <v>200.20000000000002</v>
      </c>
      <c r="AP13" s="39">
        <f>N13+S13+X13+AC13+AH13+AM13</f>
        <v>562.59065461248861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71.036931582179946</v>
      </c>
      <c r="AY13" s="39">
        <f t="shared" ref="AY13:AY27" si="1">AV13/G13</f>
        <v>562.59065461248838</v>
      </c>
      <c r="AZ13" s="39">
        <f>MAX(AX13,AY13)</f>
        <v>562.59065461248838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0.52853858593959679</v>
      </c>
      <c r="G14" s="35">
        <f>'Project Release Optimizer (GA)'!E16</f>
        <v>1.5218340833039261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28.380141770224988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52.56814844514372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12.616355626834492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12.616355626834492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12.616355626834492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12.616355626834492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131.41371272270666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62.436311894494985</v>
      </c>
      <c r="AY14" s="39">
        <f t="shared" si="1"/>
        <v>115.64992657931616</v>
      </c>
      <c r="AZ14" s="39">
        <f t="shared" ref="AZ14:AZ27" si="29">MAX(AX14,AY14)</f>
        <v>115.64992657931616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0.49916545534101114</v>
      </c>
      <c r="G15" s="35">
        <f>'Project Release Optimizer (GA)'!E17</f>
        <v>4.9888506128995855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32.053500154712026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7.6928400371308863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7.6928400371308863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7.6928400371308863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7.6928400371308863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7.6928400371308863</v>
      </c>
      <c r="AN15" s="37"/>
      <c r="AO15" s="39">
        <f t="shared" si="24"/>
        <v>94.6</v>
      </c>
      <c r="AP15" s="39">
        <f t="shared" si="25"/>
        <v>70.51770034036646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70.51770034036646</v>
      </c>
      <c r="AY15" s="39">
        <f t="shared" si="1"/>
        <v>11.9065501473246</v>
      </c>
      <c r="AZ15" s="39">
        <f t="shared" si="29"/>
        <v>70.51770034036646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0.50386746991817499</v>
      </c>
      <c r="G16" s="35">
        <f>'Project Release Optimizer (GA)'!E18</f>
        <v>1.5031891423961068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69.462710116379981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16.671050427931196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16.671050427931196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16.671050427931196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16.671050427931196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16.671050427931196</v>
      </c>
      <c r="AN16" s="37"/>
      <c r="AO16" s="39">
        <f t="shared" si="24"/>
        <v>116.6</v>
      </c>
      <c r="AP16" s="39">
        <f t="shared" si="25"/>
        <v>152.81796225603594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152.81796225603597</v>
      </c>
      <c r="AY16" s="39">
        <f t="shared" si="1"/>
        <v>26.343990176031333</v>
      </c>
      <c r="AZ16" s="39">
        <f t="shared" si="29"/>
        <v>152.81796225603597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0.53951670982985067</v>
      </c>
      <c r="G17" s="35">
        <f>'Project Release Optimizer (GA)'!E19</f>
        <v>0.27239427107532743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70.486063910978743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293.69193296241144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70.486063910978743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70.486063910978743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70.486063910978743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70.486063910978743</v>
      </c>
      <c r="AN17" s="37"/>
      <c r="AO17" s="39">
        <f t="shared" si="24"/>
        <v>189.2</v>
      </c>
      <c r="AP17" s="39">
        <f t="shared" si="25"/>
        <v>646.12225251730501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24.466341374603445</v>
      </c>
      <c r="AY17" s="39">
        <f t="shared" si="1"/>
        <v>646.12225251730513</v>
      </c>
      <c r="AZ17" s="39">
        <f t="shared" si="29"/>
        <v>646.12225251730513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0.51550169159054382</v>
      </c>
      <c r="G18" s="35">
        <f>'Project Release Optimizer (GA)'!E20</f>
        <v>1.4923336819836166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100.87260788525775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29.48402259574749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24.209425892461862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24.209425892461862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24.209425892461862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24.209425892461862</v>
      </c>
      <c r="AN18" s="37"/>
      <c r="AO18" s="39">
        <f t="shared" si="24"/>
        <v>211.2</v>
      </c>
      <c r="AP18" s="39">
        <f t="shared" si="25"/>
        <v>227.19433405085272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221.91973734756709</v>
      </c>
      <c r="AY18" s="39">
        <f t="shared" si="1"/>
        <v>64.864849710644478</v>
      </c>
      <c r="AZ18" s="39">
        <f t="shared" si="29"/>
        <v>221.91973734756709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0.501169217653053</v>
      </c>
      <c r="G19" s="35">
        <f>'Project Release Optimizer (GA)'!E21</f>
        <v>1.4838554798651293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185.56606576021113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55.935366433086891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44.535855782450675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44.535855782450675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44.535855782450675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44.535855782450675</v>
      </c>
      <c r="AN19" s="37"/>
      <c r="AO19" s="39">
        <f t="shared" si="24"/>
        <v>387.20000000000005</v>
      </c>
      <c r="AP19" s="39">
        <f t="shared" si="25"/>
        <v>419.64485532310067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408.24534467246446</v>
      </c>
      <c r="AY19" s="39">
        <f t="shared" si="1"/>
        <v>123.05780615279114</v>
      </c>
      <c r="AZ19" s="39">
        <f t="shared" si="29"/>
        <v>408.24534467246446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0.49988317013427297</v>
      </c>
      <c r="G20" s="35">
        <f>'Project Release Optimizer (GA)'!E22</f>
        <v>1.6143545689074559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10.002337143410843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6.8138686580138659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2.4005609144186022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2.4005609144186022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2.4005609144186022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2.4005609144186022</v>
      </c>
      <c r="AN20" s="37"/>
      <c r="AO20" s="39">
        <f t="shared" si="24"/>
        <v>35.200000000000003</v>
      </c>
      <c r="AP20" s="39">
        <f t="shared" si="25"/>
        <v>26.418449459099115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22.00514171550385</v>
      </c>
      <c r="AY20" s="39">
        <f t="shared" si="1"/>
        <v>14.990511047630507</v>
      </c>
      <c r="AZ20" s="39">
        <f t="shared" si="29"/>
        <v>22.00514171550385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0.52823314422764223</v>
      </c>
      <c r="G21" s="35">
        <f>'Project Release Optimizer (GA)'!E23</f>
        <v>1.4901848374117841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92.76207018710555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57.71096164779695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22.262896844905335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22.262896844905335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22.262896844905335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22.262896844905335</v>
      </c>
      <c r="AN21" s="37"/>
      <c r="AO21" s="39">
        <f t="shared" si="24"/>
        <v>297</v>
      </c>
      <c r="AP21" s="39">
        <f t="shared" si="25"/>
        <v>239.5246192145238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204.07655441163223</v>
      </c>
      <c r="AY21" s="39">
        <f t="shared" si="1"/>
        <v>126.96411562515327</v>
      </c>
      <c r="AZ21" s="39">
        <f t="shared" si="29"/>
        <v>204.07655441163223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0.55443771710763523</v>
      </c>
      <c r="G22" s="35">
        <f>'Project Release Optimizer (GA)'!E24</f>
        <v>1.5497409719792481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64.930647553711026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56.138413820787193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15.583355412890644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15.583355412890644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15.583355412890644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15.583355412890644</v>
      </c>
      <c r="AN22" s="37"/>
      <c r="AO22" s="39">
        <f t="shared" si="24"/>
        <v>270.59999999999991</v>
      </c>
      <c r="AP22" s="39">
        <f t="shared" si="25"/>
        <v>183.40248302606082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142.84742461816427</v>
      </c>
      <c r="AY22" s="39">
        <f t="shared" si="1"/>
        <v>123.50451040573181</v>
      </c>
      <c r="AZ22" s="39">
        <f t="shared" si="29"/>
        <v>142.84742461816427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0.49717001677214967</v>
      </c>
      <c r="G23" s="35">
        <f>'Project Release Optimizer (GA)'!E25</f>
        <v>0.28719710139660248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126.71721518732004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278.55434337940846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66.853042411058027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66.853042411058027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66.853042411058027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66.853042411058027</v>
      </c>
      <c r="AN23" s="37"/>
      <c r="AO23" s="39">
        <f t="shared" si="24"/>
        <v>314.59999999999997</v>
      </c>
      <c r="AP23" s="39">
        <f t="shared" si="25"/>
        <v>672.68372821096068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278.7778734121041</v>
      </c>
      <c r="AY23" s="39">
        <f t="shared" si="1"/>
        <v>612.81955543469849</v>
      </c>
      <c r="AZ23" s="39">
        <f t="shared" si="29"/>
        <v>612.81955543469849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0.5117326406353605</v>
      </c>
      <c r="G24" s="35">
        <f>'Project Release Optimizer (GA)'!E26</f>
        <v>1.4992772984435296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127.01945281289241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60.695910019094789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30.484668675094177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30.484668675094177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30.484668675094177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30.484668675094177</v>
      </c>
      <c r="AN24" s="37"/>
      <c r="AO24" s="39">
        <f t="shared" si="24"/>
        <v>343.2</v>
      </c>
      <c r="AP24" s="39">
        <f t="shared" si="25"/>
        <v>309.65403753236387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279.44279618836322</v>
      </c>
      <c r="AY24" s="39">
        <f t="shared" si="1"/>
        <v>133.53100204200854</v>
      </c>
      <c r="AZ24" s="39">
        <f t="shared" si="29"/>
        <v>279.44279618836322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0.52932481749164018</v>
      </c>
      <c r="G25" s="35">
        <f>'Project Release Optimizer (GA)'!E27</f>
        <v>2.005535620794932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181.36311925619501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43.527148621486802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43.527148621486802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43.527148621486802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43.527148621486802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43.527148621486802</v>
      </c>
      <c r="AN25" s="37"/>
      <c r="AO25" s="39">
        <f t="shared" si="24"/>
        <v>299.19999999999993</v>
      </c>
      <c r="AP25" s="39">
        <f t="shared" si="25"/>
        <v>398.99886236362897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398.99886236362897</v>
      </c>
      <c r="AY25" s="39">
        <f t="shared" si="1"/>
        <v>43.878552486202921</v>
      </c>
      <c r="AZ25" s="39">
        <f t="shared" si="29"/>
        <v>398.99886236362897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0.26350252841084743</v>
      </c>
      <c r="G26" s="35">
        <f>'Project Release Optimizer (GA)'!E28</f>
        <v>1.9865034145154685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148.00616994153486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35.521480785968365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35.521480785968365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35.521480785968365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35.521480785968365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35.521480785968365</v>
      </c>
      <c r="AN26" s="37"/>
      <c r="AO26" s="39">
        <f t="shared" si="24"/>
        <v>202.39999999999998</v>
      </c>
      <c r="AP26" s="39">
        <f t="shared" si="25"/>
        <v>325.61357387137673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325.61357387137667</v>
      </c>
      <c r="AY26" s="39">
        <f t="shared" si="1"/>
        <v>58.69609845520457</v>
      </c>
      <c r="AZ26" s="39">
        <f t="shared" si="29"/>
        <v>325.61357387137667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1.0014701305396181</v>
      </c>
      <c r="G27" s="35">
        <f>'Project Release Optimizer (GA)'!E29</f>
        <v>2.0153733296530945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71.894305985146588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49.122412479796402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17.254633436435178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17.254633436435178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17.254633436435178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17.254633436435178</v>
      </c>
      <c r="AN27" s="37"/>
      <c r="AO27" s="39">
        <f t="shared" si="24"/>
        <v>376.19999999999993</v>
      </c>
      <c r="AP27" s="39">
        <f t="shared" si="25"/>
        <v>190.03525221068367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158.1674731673225</v>
      </c>
      <c r="AY27" s="39">
        <f t="shared" si="1"/>
        <v>108.06930745555206</v>
      </c>
      <c r="AZ27" s="39">
        <f t="shared" si="29"/>
        <v>158.1674731673225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0.53333333333333199</v>
      </c>
      <c r="G30" s="35">
        <f>'Project Release Optimizer (GA)'!E32</f>
        <v>1.5999999999994623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91.392662241520441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86.65672834251086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31.431526982518069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31.431526982518069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31.431526982518069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31.431526982518069</v>
      </c>
      <c r="AN30" s="47"/>
      <c r="AO30" s="35">
        <f t="shared" ref="AO30:AQ30" si="36">AVERAGE(AO13:AO27)</f>
        <v>236.42666666666665</v>
      </c>
      <c r="AP30" s="35">
        <f t="shared" si="36"/>
        <v>303.77549851410356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188.09133528105389</v>
      </c>
      <c r="AY30" s="35">
        <f t="shared" si="39"/>
        <v>184.86597885653885</v>
      </c>
      <c r="AZ30" s="167">
        <f t="shared" ref="AZ30" si="40">AVERAGE(AZ13:AZ27)</f>
        <v>288.12233067308227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7.9999999999999805</v>
      </c>
      <c r="G31" s="35">
        <f>'Project Release Optimizer (GA)'!E33</f>
        <v>23.999999999991935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1370.8899336228067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1299.8509251376629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471.47290473777105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471.47290473777105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471.47290473777105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471.47290473777105</v>
      </c>
      <c r="AN31" s="47"/>
      <c r="AO31" s="35">
        <f t="shared" ref="AO31:AQ31" si="47">SUM(AO13:AO27)</f>
        <v>3546.3999999999996</v>
      </c>
      <c r="AP31" s="35">
        <f t="shared" si="47"/>
        <v>4556.6324777115533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2821.3700292158082</v>
      </c>
      <c r="AY31" s="35">
        <f t="shared" si="50"/>
        <v>2772.9896828480828</v>
      </c>
      <c r="AZ31" s="35">
        <f t="shared" ref="AZ31" si="51">SUM(AZ13:AZ27)</f>
        <v>4321.8349600962338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0" t="s">
        <v>124</v>
      </c>
      <c r="E2" s="181"/>
      <c r="F2" s="181"/>
      <c r="G2" s="181"/>
      <c r="H2" s="181"/>
      <c r="I2" s="181"/>
      <c r="J2" s="181"/>
      <c r="K2" s="181"/>
      <c r="L2" s="181"/>
      <c r="M2" s="181"/>
      <c r="N2" s="182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7" t="s">
        <v>147</v>
      </c>
      <c r="J3" s="178"/>
      <c r="K3" s="178"/>
      <c r="L3" s="178"/>
      <c r="M3" s="178"/>
      <c r="N3" s="179"/>
      <c r="P3" s="175" t="s">
        <v>260</v>
      </c>
      <c r="Q3" s="176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932.59065461246792</v>
      </c>
      <c r="J4" s="22"/>
      <c r="K4" s="136" t="s">
        <v>246</v>
      </c>
      <c r="L4" s="22"/>
      <c r="M4" s="22"/>
      <c r="N4" s="154"/>
      <c r="O4" s="141"/>
      <c r="P4" s="171" t="s">
        <v>261</v>
      </c>
      <c r="Q4" s="172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333.70883184743485</v>
      </c>
      <c r="J5" s="22"/>
      <c r="K5" s="136" t="s">
        <v>122</v>
      </c>
      <c r="L5" s="22"/>
      <c r="M5" s="22"/>
      <c r="N5" s="154"/>
      <c r="O5" s="64" t="s">
        <v>262</v>
      </c>
      <c r="P5" s="173">
        <f>'Project Facts (User Inputs)'!AZ30</f>
        <v>288.12233067308227</v>
      </c>
      <c r="Q5" s="174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106.96960297766749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1545.7897595370014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2919.0588489745714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84" t="s">
        <v>65</v>
      </c>
      <c r="M13" s="184"/>
      <c r="O13" s="64"/>
      <c r="P13" s="184" t="s">
        <v>72</v>
      </c>
      <c r="Q13" s="184"/>
      <c r="S13" s="64"/>
      <c r="T13" s="184" t="s">
        <v>74</v>
      </c>
      <c r="U13" s="184"/>
      <c r="X13" s="184" t="s">
        <v>75</v>
      </c>
      <c r="Y13" s="184"/>
      <c r="AB13" s="184" t="s">
        <v>77</v>
      </c>
      <c r="AC13" s="184"/>
      <c r="AF13" s="184" t="s">
        <v>79</v>
      </c>
      <c r="AG13" s="184"/>
      <c r="AH13" s="65"/>
      <c r="AI13" s="65"/>
      <c r="AJ13" s="65"/>
      <c r="AK13" s="65"/>
      <c r="AL13" s="65"/>
      <c r="AM13" s="183" t="s">
        <v>92</v>
      </c>
      <c r="AN13" s="183"/>
      <c r="AO13" s="183"/>
      <c r="AP13" s="183"/>
      <c r="AQ13" s="183"/>
      <c r="AR13" s="183"/>
      <c r="AS13" s="183"/>
      <c r="AT13" s="183"/>
      <c r="AV13" s="184" t="s">
        <v>91</v>
      </c>
      <c r="AW13" s="184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0.52648670440858414</v>
      </c>
      <c r="E15" s="74">
        <v>0.2893755853661244</v>
      </c>
      <c r="F15" s="5"/>
      <c r="G15" s="110"/>
      <c r="I15" s="57">
        <v>41640</v>
      </c>
      <c r="J15" s="12"/>
      <c r="K15" s="32">
        <v>365</v>
      </c>
      <c r="L15" s="58">
        <f>I15+K15+1</f>
        <v>42006</v>
      </c>
      <c r="M15" s="58">
        <f>L15+VLOOKUP($B15,'Project Facts (User Inputs)'!$B$13:$BL$28,13,0)</f>
        <v>42067.373525957722</v>
      </c>
      <c r="N15" s="12"/>
      <c r="O15" s="56">
        <v>0</v>
      </c>
      <c r="P15" s="58">
        <f>M15+O15+1</f>
        <v>42068.373525957722</v>
      </c>
      <c r="Q15" s="58">
        <f>P15+VLOOKUP($B15,'Project Facts (User Inputs)'!$B$13:$BL$28,18,0)</f>
        <v>42324.096550781578</v>
      </c>
      <c r="R15" s="12"/>
      <c r="S15" s="56">
        <v>0</v>
      </c>
      <c r="T15" s="58">
        <f>Q15+S15+1</f>
        <v>42325.096550781578</v>
      </c>
      <c r="U15" s="58">
        <f>T15+VLOOKUP($B15,'Project Facts (User Inputs)'!$B$13:$BL$28,23,0)</f>
        <v>42386.470076739301</v>
      </c>
      <c r="V15" s="12"/>
      <c r="W15" s="32">
        <v>0</v>
      </c>
      <c r="X15" s="58">
        <f>U15+W15+1</f>
        <v>42387.470076739301</v>
      </c>
      <c r="Y15" s="58">
        <f>X15+VLOOKUP($B15,'Project Facts (User Inputs)'!$B$13:$BL$28,28,0)</f>
        <v>42448.843602697023</v>
      </c>
      <c r="Z15" s="12"/>
      <c r="AA15" s="32">
        <v>0</v>
      </c>
      <c r="AB15" s="58">
        <f>Y15+AA15+1</f>
        <v>42449.843602697023</v>
      </c>
      <c r="AC15" s="58">
        <f>AB15+VLOOKUP($B15,'Project Facts (User Inputs)'!$B$13:$BL$28,33,0)</f>
        <v>42511.217128654745</v>
      </c>
      <c r="AD15" s="12"/>
      <c r="AE15" s="32">
        <v>0</v>
      </c>
      <c r="AF15" s="58">
        <f>AC15+AE15+1</f>
        <v>42512.217128654745</v>
      </c>
      <c r="AG15" s="58">
        <f>AF15+VLOOKUP($B15,'Project Facts (User Inputs)'!$B$13:$BL$28,38,0)</f>
        <v>42573.590654612468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365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365</v>
      </c>
      <c r="AT15" s="60">
        <f>AK15*AM15*$AK$36</f>
        <v>309.07258064516128</v>
      </c>
      <c r="AV15" s="60">
        <f>AG15-L15</f>
        <v>567.59065461246792</v>
      </c>
      <c r="AW15" s="83">
        <f>MAX(AG15:AG29)-MIN(L15:L29)</f>
        <v>932.59065461246792</v>
      </c>
      <c r="BM15" s="113" t="s">
        <v>126</v>
      </c>
    </row>
    <row r="16" spans="2:65">
      <c r="B16" s="16" t="str">
        <f>'Project Facts (User Inputs)'!B14</f>
        <v>Project-A02</v>
      </c>
      <c r="D16" s="74">
        <v>0.52853858593959679</v>
      </c>
      <c r="E16" s="74">
        <v>1.5218340833039261</v>
      </c>
      <c r="F16" s="5"/>
      <c r="G16" s="110"/>
      <c r="I16" s="57">
        <v>41640</v>
      </c>
      <c r="J16" s="12"/>
      <c r="K16" s="32">
        <v>365</v>
      </c>
      <c r="L16" s="58">
        <f t="shared" ref="L16:L29" si="0">I16+K16+1</f>
        <v>42006</v>
      </c>
      <c r="M16" s="58">
        <f>L16+VLOOKUP($B16,'Project Facts (User Inputs)'!$B$13:$BL$28,13,0)</f>
        <v>42034.380141770227</v>
      </c>
      <c r="N16" s="12"/>
      <c r="O16" s="56">
        <v>0</v>
      </c>
      <c r="P16" s="58">
        <f t="shared" ref="P16:P29" si="1">M16+O16+1</f>
        <v>42035.380141770227</v>
      </c>
      <c r="Q16" s="58">
        <f>P16+VLOOKUP($B16,'Project Facts (User Inputs)'!$B$13:$BL$28,18,0)</f>
        <v>42087.948290215369</v>
      </c>
      <c r="R16" s="12"/>
      <c r="S16" s="56">
        <v>0</v>
      </c>
      <c r="T16" s="58">
        <f t="shared" ref="T16:T29" si="2">Q16+S16+1</f>
        <v>42088.948290215369</v>
      </c>
      <c r="U16" s="58">
        <f>T16+VLOOKUP($B16,'Project Facts (User Inputs)'!$B$13:$BL$28,23,0)</f>
        <v>42101.564645842205</v>
      </c>
      <c r="V16" s="12"/>
      <c r="W16" s="32">
        <v>0</v>
      </c>
      <c r="X16" s="58">
        <f t="shared" ref="X16:X29" si="3">U16+W16+1</f>
        <v>42102.564645842205</v>
      </c>
      <c r="Y16" s="58">
        <f>X16+VLOOKUP($B16,'Project Facts (User Inputs)'!$B$13:$BL$28,28,0)</f>
        <v>42115.181001469042</v>
      </c>
      <c r="Z16" s="12"/>
      <c r="AA16" s="32">
        <v>0</v>
      </c>
      <c r="AB16" s="58">
        <f t="shared" ref="AB16:AB29" si="4">Y16+AA16+1</f>
        <v>42116.181001469042</v>
      </c>
      <c r="AC16" s="58">
        <f>AB16+VLOOKUP($B16,'Project Facts (User Inputs)'!$B$13:$BL$28,33,0)</f>
        <v>42128.797357095878</v>
      </c>
      <c r="AD16" s="12"/>
      <c r="AE16" s="32">
        <v>0</v>
      </c>
      <c r="AF16" s="58">
        <f t="shared" ref="AF16:AF29" si="5">AC16+AE16+1</f>
        <v>42129.797357095878</v>
      </c>
      <c r="AG16" s="58">
        <f>AF16+VLOOKUP($B16,'Project Facts (User Inputs)'!$B$13:$BL$28,38,0)</f>
        <v>42142.413712722715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365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365</v>
      </c>
      <c r="AT16" s="60">
        <f t="shared" ref="AT16:AT29" si="13">AK16*AM16*$AK$36</f>
        <v>322.658188585608</v>
      </c>
      <c r="AV16" s="60">
        <f t="shared" ref="AV16:AV29" si="14">AG16-L16</f>
        <v>136.41371272271499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0.49916545534101114</v>
      </c>
      <c r="E17" s="74">
        <v>4.9888506128995855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41673.05350015471</v>
      </c>
      <c r="N17" s="12"/>
      <c r="O17" s="56">
        <v>0</v>
      </c>
      <c r="P17" s="58">
        <f t="shared" si="1"/>
        <v>41674.05350015471</v>
      </c>
      <c r="Q17" s="58">
        <f>P17+VLOOKUP($B17,'Project Facts (User Inputs)'!$B$13:$BL$28,18,0)</f>
        <v>41681.746340191843</v>
      </c>
      <c r="R17" s="12"/>
      <c r="S17" s="56">
        <v>0</v>
      </c>
      <c r="T17" s="58">
        <f t="shared" si="2"/>
        <v>41682.746340191843</v>
      </c>
      <c r="U17" s="58">
        <f>T17+VLOOKUP($B17,'Project Facts (User Inputs)'!$B$13:$BL$28,23,0)</f>
        <v>41690.439180228976</v>
      </c>
      <c r="V17" s="12"/>
      <c r="W17" s="32">
        <v>0</v>
      </c>
      <c r="X17" s="58">
        <f t="shared" si="3"/>
        <v>41691.439180228976</v>
      </c>
      <c r="Y17" s="58">
        <f>X17+VLOOKUP($B17,'Project Facts (User Inputs)'!$B$13:$BL$28,28,0)</f>
        <v>41699.132020266108</v>
      </c>
      <c r="Z17" s="12"/>
      <c r="AA17" s="32">
        <v>0</v>
      </c>
      <c r="AB17" s="58">
        <f t="shared" si="4"/>
        <v>41700.132020266108</v>
      </c>
      <c r="AC17" s="58">
        <f>AB17+VLOOKUP($B17,'Project Facts (User Inputs)'!$B$13:$BL$28,33,0)</f>
        <v>41707.824860303241</v>
      </c>
      <c r="AD17" s="12"/>
      <c r="AE17" s="32">
        <v>0</v>
      </c>
      <c r="AF17" s="58">
        <f t="shared" si="5"/>
        <v>41708.824860303241</v>
      </c>
      <c r="AG17" s="58">
        <f>AF17+VLOOKUP($B17,'Project Facts (User Inputs)'!$B$13:$BL$28,38,0)</f>
        <v>41716.517700340373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75.517700340373267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0.50386746991817499</v>
      </c>
      <c r="E18" s="74">
        <v>1.5031891423961068</v>
      </c>
      <c r="F18" s="5"/>
      <c r="G18" s="110"/>
      <c r="I18" s="57">
        <v>41640</v>
      </c>
      <c r="J18" s="12"/>
      <c r="K18" s="32">
        <v>0</v>
      </c>
      <c r="L18" s="58">
        <f t="shared" si="0"/>
        <v>41641</v>
      </c>
      <c r="M18" s="58">
        <f>L18+VLOOKUP($B18,'Project Facts (User Inputs)'!$B$13:$BL$28,13,0)</f>
        <v>41710.462710116379</v>
      </c>
      <c r="N18" s="12"/>
      <c r="O18" s="56">
        <v>0</v>
      </c>
      <c r="P18" s="58">
        <f t="shared" si="1"/>
        <v>41711.462710116379</v>
      </c>
      <c r="Q18" s="58">
        <f>P18+VLOOKUP($B18,'Project Facts (User Inputs)'!$B$13:$BL$28,18,0)</f>
        <v>41728.133760544311</v>
      </c>
      <c r="R18" s="12"/>
      <c r="S18" s="56">
        <v>0</v>
      </c>
      <c r="T18" s="58">
        <f t="shared" si="2"/>
        <v>41729.133760544311</v>
      </c>
      <c r="U18" s="58">
        <f>T18+VLOOKUP($B18,'Project Facts (User Inputs)'!$B$13:$BL$28,23,0)</f>
        <v>41745.804810972244</v>
      </c>
      <c r="V18" s="12"/>
      <c r="W18" s="32">
        <v>0</v>
      </c>
      <c r="X18" s="58">
        <f t="shared" si="3"/>
        <v>41746.804810972244</v>
      </c>
      <c r="Y18" s="58">
        <f>X18+VLOOKUP($B18,'Project Facts (User Inputs)'!$B$13:$BL$28,28,0)</f>
        <v>41763.475861400177</v>
      </c>
      <c r="Z18" s="12"/>
      <c r="AA18" s="32">
        <v>0</v>
      </c>
      <c r="AB18" s="58">
        <f t="shared" si="4"/>
        <v>41764.475861400177</v>
      </c>
      <c r="AC18" s="58">
        <f>AB18+VLOOKUP($B18,'Project Facts (User Inputs)'!$B$13:$BL$28,33,0)</f>
        <v>41781.146911828109</v>
      </c>
      <c r="AD18" s="12"/>
      <c r="AE18" s="32">
        <v>0</v>
      </c>
      <c r="AF18" s="58">
        <f t="shared" si="5"/>
        <v>41782.146911828109</v>
      </c>
      <c r="AG18" s="58">
        <f>AF18+VLOOKUP($B18,'Project Facts (User Inputs)'!$B$13:$BL$28,38,0)</f>
        <v>41798.817962256042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0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0</v>
      </c>
      <c r="AT18" s="60">
        <f t="shared" si="13"/>
        <v>0</v>
      </c>
      <c r="AV18" s="60">
        <f t="shared" si="14"/>
        <v>157.81796225604194</v>
      </c>
      <c r="AW18" s="37"/>
      <c r="BM18" s="113"/>
    </row>
    <row r="19" spans="2:65">
      <c r="B19" s="16" t="str">
        <f>'Project Facts (User Inputs)'!B17</f>
        <v>Project-A05</v>
      </c>
      <c r="D19" s="74">
        <v>0.53951670982985067</v>
      </c>
      <c r="E19" s="74">
        <v>0.27239427107532743</v>
      </c>
      <c r="F19" s="5"/>
      <c r="G19" s="110"/>
      <c r="I19" s="57">
        <v>41640</v>
      </c>
      <c r="J19" s="12"/>
      <c r="K19" s="32">
        <v>45</v>
      </c>
      <c r="L19" s="58">
        <f t="shared" si="0"/>
        <v>41686</v>
      </c>
      <c r="M19" s="58">
        <f>L19+VLOOKUP($B19,'Project Facts (User Inputs)'!$B$13:$BL$28,13,0)</f>
        <v>41756.486063910976</v>
      </c>
      <c r="N19" s="12"/>
      <c r="O19" s="56">
        <v>0</v>
      </c>
      <c r="P19" s="58">
        <f t="shared" si="1"/>
        <v>41757.486063910976</v>
      </c>
      <c r="Q19" s="58">
        <f>P19+VLOOKUP($B19,'Project Facts (User Inputs)'!$B$13:$BL$28,18,0)</f>
        <v>42051.17799687339</v>
      </c>
      <c r="R19" s="12"/>
      <c r="S19" s="56">
        <v>0</v>
      </c>
      <c r="T19" s="58">
        <f t="shared" si="2"/>
        <v>42052.17799687339</v>
      </c>
      <c r="U19" s="58">
        <f>T19+VLOOKUP($B19,'Project Facts (User Inputs)'!$B$13:$BL$28,23,0)</f>
        <v>42122.664060784366</v>
      </c>
      <c r="V19" s="12"/>
      <c r="W19" s="32">
        <v>0</v>
      </c>
      <c r="X19" s="58">
        <f t="shared" si="3"/>
        <v>42123.664060784366</v>
      </c>
      <c r="Y19" s="58">
        <f>X19+VLOOKUP($B19,'Project Facts (User Inputs)'!$B$13:$BL$28,28,0)</f>
        <v>42194.150124695341</v>
      </c>
      <c r="Z19" s="12"/>
      <c r="AA19" s="32">
        <v>0</v>
      </c>
      <c r="AB19" s="58">
        <f t="shared" si="4"/>
        <v>42195.150124695341</v>
      </c>
      <c r="AC19" s="58">
        <f>AB19+VLOOKUP($B19,'Project Facts (User Inputs)'!$B$13:$BL$28,33,0)</f>
        <v>42265.636188606317</v>
      </c>
      <c r="AD19" s="12"/>
      <c r="AE19" s="32">
        <v>0</v>
      </c>
      <c r="AF19" s="58">
        <f t="shared" si="5"/>
        <v>42266.636188606317</v>
      </c>
      <c r="AG19" s="58">
        <f>AF19+VLOOKUP($B19,'Project Facts (User Inputs)'!$B$13:$BL$28,38,0)</f>
        <v>42337.122252517293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45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45</v>
      </c>
      <c r="AT19" s="60">
        <f t="shared" si="13"/>
        <v>36.011166253101734</v>
      </c>
      <c r="AV19" s="60">
        <f t="shared" si="14"/>
        <v>651.12225251729251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0.51550169159054382</v>
      </c>
      <c r="E20" s="74">
        <v>1.4923336819836166</v>
      </c>
      <c r="F20" s="5"/>
      <c r="G20" s="110"/>
      <c r="I20" s="57">
        <v>41640</v>
      </c>
      <c r="J20" s="12"/>
      <c r="K20" s="32">
        <v>0</v>
      </c>
      <c r="L20" s="58">
        <f t="shared" si="0"/>
        <v>41641</v>
      </c>
      <c r="M20" s="58">
        <f>L20+VLOOKUP($B20,'Project Facts (User Inputs)'!$B$13:$BL$28,13,0)</f>
        <v>41741.872607885256</v>
      </c>
      <c r="N20" s="12"/>
      <c r="O20" s="56">
        <v>0</v>
      </c>
      <c r="P20" s="58">
        <f t="shared" si="1"/>
        <v>41742.872607885256</v>
      </c>
      <c r="Q20" s="58">
        <f>P20+VLOOKUP($B20,'Project Facts (User Inputs)'!$B$13:$BL$28,18,0)</f>
        <v>41772.356630481001</v>
      </c>
      <c r="R20" s="12"/>
      <c r="S20" s="56">
        <v>0</v>
      </c>
      <c r="T20" s="58">
        <f t="shared" si="2"/>
        <v>41773.356630481001</v>
      </c>
      <c r="U20" s="58">
        <f>T20+VLOOKUP($B20,'Project Facts (User Inputs)'!$B$13:$BL$28,23,0)</f>
        <v>41797.566056373464</v>
      </c>
      <c r="V20" s="12"/>
      <c r="W20" s="32">
        <v>0</v>
      </c>
      <c r="X20" s="58">
        <f t="shared" si="3"/>
        <v>41798.566056373464</v>
      </c>
      <c r="Y20" s="58">
        <f>X20+VLOOKUP($B20,'Project Facts (User Inputs)'!$B$13:$BL$28,28,0)</f>
        <v>41822.775482265926</v>
      </c>
      <c r="Z20" s="12"/>
      <c r="AA20" s="32">
        <v>0</v>
      </c>
      <c r="AB20" s="58">
        <f t="shared" si="4"/>
        <v>41823.775482265926</v>
      </c>
      <c r="AC20" s="58">
        <f>AB20+VLOOKUP($B20,'Project Facts (User Inputs)'!$B$13:$BL$28,33,0)</f>
        <v>41847.984908158389</v>
      </c>
      <c r="AD20" s="12"/>
      <c r="AE20" s="32">
        <v>0</v>
      </c>
      <c r="AF20" s="58">
        <f t="shared" si="5"/>
        <v>41848.984908158389</v>
      </c>
      <c r="AG20" s="58">
        <f>AF20+VLOOKUP($B20,'Project Facts (User Inputs)'!$B$13:$BL$28,38,0)</f>
        <v>41873.194334050851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0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0</v>
      </c>
      <c r="AR20" s="78">
        <f t="shared" si="11"/>
        <v>0</v>
      </c>
      <c r="AS20" s="78">
        <f t="shared" si="12"/>
        <v>0</v>
      </c>
      <c r="AT20" s="60">
        <f t="shared" si="13"/>
        <v>0</v>
      </c>
      <c r="AV20" s="60">
        <f t="shared" si="14"/>
        <v>232.19433405085147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0.501169217653053</v>
      </c>
      <c r="E21" s="74">
        <v>1.4838554798651293</v>
      </c>
      <c r="F21" s="5"/>
      <c r="G21" s="110"/>
      <c r="I21" s="57">
        <v>41640</v>
      </c>
      <c r="J21" s="12"/>
      <c r="K21" s="32">
        <v>364</v>
      </c>
      <c r="L21" s="58">
        <f t="shared" si="0"/>
        <v>42005</v>
      </c>
      <c r="M21" s="58">
        <f>L21+VLOOKUP($B21,'Project Facts (User Inputs)'!$B$13:$BL$28,13,0)</f>
        <v>42190.566065760213</v>
      </c>
      <c r="N21" s="12"/>
      <c r="O21" s="56">
        <v>0</v>
      </c>
      <c r="P21" s="58">
        <f t="shared" si="1"/>
        <v>42191.566065760213</v>
      </c>
      <c r="Q21" s="58">
        <f>P21+VLOOKUP($B21,'Project Facts (User Inputs)'!$B$13:$BL$28,18,0)</f>
        <v>42247.501432193298</v>
      </c>
      <c r="R21" s="12"/>
      <c r="S21" s="56">
        <v>0</v>
      </c>
      <c r="T21" s="58">
        <f t="shared" si="2"/>
        <v>42248.501432193298</v>
      </c>
      <c r="U21" s="58">
        <f>T21+VLOOKUP($B21,'Project Facts (User Inputs)'!$B$13:$BL$28,23,0)</f>
        <v>42293.037287975749</v>
      </c>
      <c r="V21" s="12"/>
      <c r="W21" s="32">
        <v>0</v>
      </c>
      <c r="X21" s="58">
        <f t="shared" si="3"/>
        <v>42294.037287975749</v>
      </c>
      <c r="Y21" s="58">
        <f>X21+VLOOKUP($B21,'Project Facts (User Inputs)'!$B$13:$BL$28,28,0)</f>
        <v>42338.5731437582</v>
      </c>
      <c r="Z21" s="12"/>
      <c r="AA21" s="32">
        <v>0</v>
      </c>
      <c r="AB21" s="58">
        <f t="shared" si="4"/>
        <v>42339.5731437582</v>
      </c>
      <c r="AC21" s="58">
        <f>AB21+VLOOKUP($B21,'Project Facts (User Inputs)'!$B$13:$BL$28,33,0)</f>
        <v>42384.108999540651</v>
      </c>
      <c r="AD21" s="12"/>
      <c r="AE21" s="32">
        <v>0</v>
      </c>
      <c r="AF21" s="58">
        <f t="shared" si="5"/>
        <v>42385.108999540651</v>
      </c>
      <c r="AG21" s="58">
        <f>AF21+VLOOKUP($B21,'Project Facts (User Inputs)'!$B$13:$BL$28,38,0)</f>
        <v>42429.644855323102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364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364</v>
      </c>
      <c r="AT21" s="60">
        <f t="shared" si="13"/>
        <v>596.12903225806463</v>
      </c>
      <c r="AV21" s="60">
        <f t="shared" si="14"/>
        <v>424.64485532310209</v>
      </c>
      <c r="AW21" s="37"/>
      <c r="BM21" s="113"/>
    </row>
    <row r="22" spans="2:65">
      <c r="B22" s="16" t="str">
        <f>'Project Facts (User Inputs)'!B20</f>
        <v>Project-A08</v>
      </c>
      <c r="D22" s="74">
        <v>0.49988317013427297</v>
      </c>
      <c r="E22" s="74">
        <v>1.6143545689074559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41651.002337143407</v>
      </c>
      <c r="N22" s="12"/>
      <c r="O22" s="56">
        <v>0</v>
      </c>
      <c r="P22" s="58">
        <f t="shared" si="1"/>
        <v>41652.002337143407</v>
      </c>
      <c r="Q22" s="58">
        <f>P22+VLOOKUP($B22,'Project Facts (User Inputs)'!$B$13:$BL$28,18,0)</f>
        <v>41658.81620580142</v>
      </c>
      <c r="R22" s="12"/>
      <c r="S22" s="56">
        <v>0</v>
      </c>
      <c r="T22" s="58">
        <f t="shared" si="2"/>
        <v>41659.81620580142</v>
      </c>
      <c r="U22" s="58">
        <f>T22+VLOOKUP($B22,'Project Facts (User Inputs)'!$B$13:$BL$28,23,0)</f>
        <v>41662.216766715836</v>
      </c>
      <c r="V22" s="12"/>
      <c r="W22" s="32">
        <v>0</v>
      </c>
      <c r="X22" s="58">
        <f t="shared" si="3"/>
        <v>41663.216766715836</v>
      </c>
      <c r="Y22" s="58">
        <f>X22+VLOOKUP($B22,'Project Facts (User Inputs)'!$B$13:$BL$28,28,0)</f>
        <v>41665.617327630251</v>
      </c>
      <c r="Z22" s="12"/>
      <c r="AA22" s="32">
        <v>0</v>
      </c>
      <c r="AB22" s="58">
        <f t="shared" si="4"/>
        <v>41666.617327630251</v>
      </c>
      <c r="AC22" s="58">
        <f>AB22+VLOOKUP($B22,'Project Facts (User Inputs)'!$B$13:$BL$28,33,0)</f>
        <v>41669.017888544666</v>
      </c>
      <c r="AD22" s="12"/>
      <c r="AE22" s="32">
        <v>0</v>
      </c>
      <c r="AF22" s="58">
        <f t="shared" si="5"/>
        <v>41670.017888544666</v>
      </c>
      <c r="AG22" s="58">
        <f>AF22+VLOOKUP($B22,'Project Facts (User Inputs)'!$B$13:$BL$28,38,0)</f>
        <v>41672.418449459081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31.418449459080875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0.52823314422764223</v>
      </c>
      <c r="E23" s="74">
        <v>1.4901848374117841</v>
      </c>
      <c r="F23" s="5"/>
      <c r="G23" s="110"/>
      <c r="I23" s="57">
        <v>41640</v>
      </c>
      <c r="J23" s="12"/>
      <c r="K23" s="32">
        <v>12</v>
      </c>
      <c r="L23" s="58">
        <f t="shared" si="0"/>
        <v>41653</v>
      </c>
      <c r="M23" s="58">
        <f>L23+VLOOKUP($B23,'Project Facts (User Inputs)'!$B$13:$BL$28,13,0)</f>
        <v>41745.762070187106</v>
      </c>
      <c r="N23" s="12"/>
      <c r="O23" s="56">
        <v>0</v>
      </c>
      <c r="P23" s="58">
        <f t="shared" si="1"/>
        <v>41746.762070187106</v>
      </c>
      <c r="Q23" s="58">
        <f>P23+VLOOKUP($B23,'Project Facts (User Inputs)'!$B$13:$BL$28,18,0)</f>
        <v>41804.473031834903</v>
      </c>
      <c r="R23" s="12"/>
      <c r="S23" s="56">
        <v>0</v>
      </c>
      <c r="T23" s="58">
        <f t="shared" si="2"/>
        <v>41805.473031834903</v>
      </c>
      <c r="U23" s="58">
        <f>T23+VLOOKUP($B23,'Project Facts (User Inputs)'!$B$13:$BL$28,23,0)</f>
        <v>41827.735928679809</v>
      </c>
      <c r="V23" s="12"/>
      <c r="W23" s="32">
        <v>0</v>
      </c>
      <c r="X23" s="58">
        <f t="shared" si="3"/>
        <v>41828.735928679809</v>
      </c>
      <c r="Y23" s="58">
        <f>X23+VLOOKUP($B23,'Project Facts (User Inputs)'!$B$13:$BL$28,28,0)</f>
        <v>41850.998825524715</v>
      </c>
      <c r="Z23" s="12"/>
      <c r="AA23" s="32">
        <v>0</v>
      </c>
      <c r="AB23" s="58">
        <f t="shared" si="4"/>
        <v>41851.998825524715</v>
      </c>
      <c r="AC23" s="58">
        <f>AB23+VLOOKUP($B23,'Project Facts (User Inputs)'!$B$13:$BL$28,33,0)</f>
        <v>41874.261722369622</v>
      </c>
      <c r="AD23" s="12"/>
      <c r="AE23" s="32">
        <v>0</v>
      </c>
      <c r="AF23" s="58">
        <f t="shared" si="5"/>
        <v>41875.261722369622</v>
      </c>
      <c r="AG23" s="58">
        <f>AF23+VLOOKUP($B23,'Project Facts (User Inputs)'!$B$13:$BL$28,38,0)</f>
        <v>41897.524619214528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12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12</v>
      </c>
      <c r="AT23" s="60">
        <f t="shared" si="13"/>
        <v>15.074441687344914</v>
      </c>
      <c r="AV23" s="60">
        <f t="shared" si="14"/>
        <v>244.52461921452777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0.55443771710763523</v>
      </c>
      <c r="E24" s="74">
        <v>1.5497409719792481</v>
      </c>
      <c r="F24" s="5"/>
      <c r="G24" s="110"/>
      <c r="I24" s="57">
        <v>41640</v>
      </c>
      <c r="J24" s="12"/>
      <c r="K24" s="32">
        <v>0</v>
      </c>
      <c r="L24" s="58">
        <f t="shared" si="0"/>
        <v>41641</v>
      </c>
      <c r="M24" s="58">
        <f>L24+VLOOKUP($B24,'Project Facts (User Inputs)'!$B$13:$BL$28,13,0)</f>
        <v>41705.930647553709</v>
      </c>
      <c r="N24" s="12"/>
      <c r="O24" s="56">
        <v>0</v>
      </c>
      <c r="P24" s="58">
        <f t="shared" si="1"/>
        <v>41706.930647553709</v>
      </c>
      <c r="Q24" s="58">
        <f>P24+VLOOKUP($B24,'Project Facts (User Inputs)'!$B$13:$BL$28,18,0)</f>
        <v>41763.069061374496</v>
      </c>
      <c r="R24" s="12"/>
      <c r="S24" s="56">
        <v>0</v>
      </c>
      <c r="T24" s="58">
        <f t="shared" si="2"/>
        <v>41764.069061374496</v>
      </c>
      <c r="U24" s="58">
        <f>T24+VLOOKUP($B24,'Project Facts (User Inputs)'!$B$13:$BL$28,23,0)</f>
        <v>41779.652416787387</v>
      </c>
      <c r="V24" s="12"/>
      <c r="W24" s="32">
        <v>0</v>
      </c>
      <c r="X24" s="58">
        <f t="shared" si="3"/>
        <v>41780.652416787387</v>
      </c>
      <c r="Y24" s="58">
        <f>X24+VLOOKUP($B24,'Project Facts (User Inputs)'!$B$13:$BL$28,28,0)</f>
        <v>41796.235772200278</v>
      </c>
      <c r="Z24" s="12"/>
      <c r="AA24" s="32">
        <v>365</v>
      </c>
      <c r="AB24" s="58">
        <f t="shared" si="4"/>
        <v>42162.235772200278</v>
      </c>
      <c r="AC24" s="58">
        <f>AB24+VLOOKUP($B24,'Project Facts (User Inputs)'!$B$13:$BL$28,33,0)</f>
        <v>42177.819127613169</v>
      </c>
      <c r="AD24" s="12"/>
      <c r="AE24" s="32">
        <v>0</v>
      </c>
      <c r="AF24" s="58">
        <f t="shared" si="5"/>
        <v>42178.819127613169</v>
      </c>
      <c r="AG24" s="58">
        <f>AF24+VLOOKUP($B24,'Project Facts (User Inputs)'!$B$13:$BL$28,38,0)</f>
        <v>42194.402483026061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0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365</v>
      </c>
      <c r="AR24" s="78">
        <f t="shared" si="11"/>
        <v>0</v>
      </c>
      <c r="AS24" s="78">
        <f t="shared" si="12"/>
        <v>365</v>
      </c>
      <c r="AT24" s="60">
        <f t="shared" si="13"/>
        <v>0</v>
      </c>
      <c r="AV24" s="60">
        <f t="shared" si="14"/>
        <v>553.40248302606051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0.49717001677214967</v>
      </c>
      <c r="E25" s="74">
        <v>0.28719710139660248</v>
      </c>
      <c r="F25" s="5"/>
      <c r="G25" s="110"/>
      <c r="I25" s="57">
        <v>41640</v>
      </c>
      <c r="J25" s="12"/>
      <c r="K25" s="32">
        <v>0</v>
      </c>
      <c r="L25" s="58">
        <f t="shared" si="0"/>
        <v>41641</v>
      </c>
      <c r="M25" s="58">
        <f>L25+VLOOKUP($B25,'Project Facts (User Inputs)'!$B$13:$BL$28,13,0)</f>
        <v>41767.717215187316</v>
      </c>
      <c r="N25" s="12"/>
      <c r="O25" s="56">
        <v>0</v>
      </c>
      <c r="P25" s="58">
        <f t="shared" si="1"/>
        <v>41768.717215187316</v>
      </c>
      <c r="Q25" s="58">
        <f>P25+VLOOKUP($B25,'Project Facts (User Inputs)'!$B$13:$BL$28,18,0)</f>
        <v>42047.271558566725</v>
      </c>
      <c r="R25" s="12"/>
      <c r="S25" s="56">
        <v>0</v>
      </c>
      <c r="T25" s="58">
        <f t="shared" si="2"/>
        <v>42048.271558566725</v>
      </c>
      <c r="U25" s="58">
        <f>T25+VLOOKUP($B25,'Project Facts (User Inputs)'!$B$13:$BL$28,23,0)</f>
        <v>42115.124600977782</v>
      </c>
      <c r="V25" s="12"/>
      <c r="W25" s="32">
        <v>0</v>
      </c>
      <c r="X25" s="58">
        <f t="shared" si="3"/>
        <v>42116.124600977782</v>
      </c>
      <c r="Y25" s="58">
        <f>X25+VLOOKUP($B25,'Project Facts (User Inputs)'!$B$13:$BL$28,28,0)</f>
        <v>42182.97764338884</v>
      </c>
      <c r="Z25" s="12"/>
      <c r="AA25" s="32">
        <v>0</v>
      </c>
      <c r="AB25" s="58">
        <f t="shared" si="4"/>
        <v>42183.97764338884</v>
      </c>
      <c r="AC25" s="58">
        <f>AB25+VLOOKUP($B25,'Project Facts (User Inputs)'!$B$13:$BL$28,33,0)</f>
        <v>42250.830685799898</v>
      </c>
      <c r="AD25" s="12"/>
      <c r="AE25" s="32">
        <v>0</v>
      </c>
      <c r="AF25" s="58">
        <f t="shared" si="5"/>
        <v>42251.830685799898</v>
      </c>
      <c r="AG25" s="58">
        <f>AF25+VLOOKUP($B25,'Project Facts (User Inputs)'!$B$13:$BL$28,38,0)</f>
        <v>42318.683728210955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0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0</v>
      </c>
      <c r="AS25" s="78">
        <f t="shared" si="12"/>
        <v>0</v>
      </c>
      <c r="AT25" s="60">
        <f t="shared" si="13"/>
        <v>0</v>
      </c>
      <c r="AV25" s="60">
        <f t="shared" si="14"/>
        <v>677.68372821095545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0.5117326406353605</v>
      </c>
      <c r="E26" s="74">
        <v>1.4992772984435296</v>
      </c>
      <c r="F26" s="5"/>
      <c r="G26" s="110"/>
      <c r="I26" s="57">
        <v>41640</v>
      </c>
      <c r="J26" s="12"/>
      <c r="K26" s="32">
        <v>46</v>
      </c>
      <c r="L26" s="58">
        <f t="shared" si="0"/>
        <v>41687</v>
      </c>
      <c r="M26" s="58">
        <f>L26+VLOOKUP($B26,'Project Facts (User Inputs)'!$B$13:$BL$28,13,0)</f>
        <v>41814.019452812892</v>
      </c>
      <c r="N26" s="12"/>
      <c r="O26" s="56">
        <v>0</v>
      </c>
      <c r="P26" s="58">
        <f t="shared" si="1"/>
        <v>41815.019452812892</v>
      </c>
      <c r="Q26" s="58">
        <f>P26+VLOOKUP($B26,'Project Facts (User Inputs)'!$B$13:$BL$28,18,0)</f>
        <v>41875.715362831987</v>
      </c>
      <c r="R26" s="12"/>
      <c r="S26" s="56">
        <v>0</v>
      </c>
      <c r="T26" s="58">
        <f t="shared" si="2"/>
        <v>41876.715362831987</v>
      </c>
      <c r="U26" s="58">
        <f>T26+VLOOKUP($B26,'Project Facts (User Inputs)'!$B$13:$BL$28,23,0)</f>
        <v>41907.200031507084</v>
      </c>
      <c r="V26" s="12"/>
      <c r="W26" s="32">
        <v>0</v>
      </c>
      <c r="X26" s="58">
        <f t="shared" si="3"/>
        <v>41908.200031507084</v>
      </c>
      <c r="Y26" s="58">
        <f>X26+VLOOKUP($B26,'Project Facts (User Inputs)'!$B$13:$BL$28,28,0)</f>
        <v>41938.684700182181</v>
      </c>
      <c r="Z26" s="12"/>
      <c r="AA26" s="32">
        <v>0</v>
      </c>
      <c r="AB26" s="58">
        <f t="shared" si="4"/>
        <v>41939.684700182181</v>
      </c>
      <c r="AC26" s="58">
        <f>AB26+VLOOKUP($B26,'Project Facts (User Inputs)'!$B$13:$BL$28,33,0)</f>
        <v>41970.169368857278</v>
      </c>
      <c r="AD26" s="12"/>
      <c r="AE26" s="32">
        <v>0</v>
      </c>
      <c r="AF26" s="58">
        <f t="shared" si="5"/>
        <v>41971.169368857278</v>
      </c>
      <c r="AG26" s="58">
        <f>AF26+VLOOKUP($B26,'Project Facts (User Inputs)'!$B$13:$BL$28,38,0)</f>
        <v>42001.654037532375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46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0</v>
      </c>
      <c r="AS26" s="78">
        <f t="shared" si="12"/>
        <v>46</v>
      </c>
      <c r="AT26" s="60">
        <f t="shared" si="13"/>
        <v>66.774193548387089</v>
      </c>
      <c r="AV26" s="60">
        <f t="shared" si="14"/>
        <v>314.65403753237479</v>
      </c>
      <c r="AW26" s="37"/>
      <c r="BM26" s="115"/>
    </row>
    <row r="27" spans="2:65">
      <c r="B27" s="16" t="str">
        <f>'Project Facts (User Inputs)'!B25</f>
        <v>Project-A13</v>
      </c>
      <c r="D27" s="74">
        <v>0.52932481749164018</v>
      </c>
      <c r="E27" s="74">
        <v>2.005535620794932</v>
      </c>
      <c r="F27" s="5"/>
      <c r="G27" s="110"/>
      <c r="I27" s="57">
        <v>41640</v>
      </c>
      <c r="J27" s="12"/>
      <c r="K27" s="32">
        <v>56</v>
      </c>
      <c r="L27" s="58">
        <f t="shared" si="0"/>
        <v>41697</v>
      </c>
      <c r="M27" s="58">
        <f>L27+VLOOKUP($B27,'Project Facts (User Inputs)'!$B$13:$BL$28,13,0)</f>
        <v>41878.363119256195</v>
      </c>
      <c r="N27" s="12"/>
      <c r="O27" s="56">
        <v>0</v>
      </c>
      <c r="P27" s="58">
        <f t="shared" si="1"/>
        <v>41879.363119256195</v>
      </c>
      <c r="Q27" s="58">
        <f>P27+VLOOKUP($B27,'Project Facts (User Inputs)'!$B$13:$BL$28,18,0)</f>
        <v>41922.890267877679</v>
      </c>
      <c r="R27" s="12"/>
      <c r="S27" s="56">
        <v>0</v>
      </c>
      <c r="T27" s="58">
        <f t="shared" si="2"/>
        <v>41923.890267877679</v>
      </c>
      <c r="U27" s="58">
        <f>T27+VLOOKUP($B27,'Project Facts (User Inputs)'!$B$13:$BL$28,23,0)</f>
        <v>41967.417416499164</v>
      </c>
      <c r="V27" s="12"/>
      <c r="W27" s="32">
        <v>0</v>
      </c>
      <c r="X27" s="58">
        <f t="shared" si="3"/>
        <v>41968.417416499164</v>
      </c>
      <c r="Y27" s="58">
        <f>X27+VLOOKUP($B27,'Project Facts (User Inputs)'!$B$13:$BL$28,28,0)</f>
        <v>42011.944565120648</v>
      </c>
      <c r="Z27" s="12"/>
      <c r="AA27" s="32">
        <v>0</v>
      </c>
      <c r="AB27" s="58">
        <f t="shared" si="4"/>
        <v>42012.944565120648</v>
      </c>
      <c r="AC27" s="58">
        <f>AB27+VLOOKUP($B27,'Project Facts (User Inputs)'!$B$13:$BL$28,33,0)</f>
        <v>42056.471713742132</v>
      </c>
      <c r="AD27" s="12"/>
      <c r="AE27" s="32">
        <v>0</v>
      </c>
      <c r="AF27" s="58">
        <f t="shared" si="5"/>
        <v>42057.471713742132</v>
      </c>
      <c r="AG27" s="58">
        <f>AF27+VLOOKUP($B27,'Project Facts (User Inputs)'!$B$13:$BL$28,38,0)</f>
        <v>42100.998862363616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56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56</v>
      </c>
      <c r="AT27" s="60">
        <f t="shared" si="13"/>
        <v>70.868486352357294</v>
      </c>
      <c r="AV27" s="60">
        <f t="shared" si="14"/>
        <v>403.99886236361635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0.26350252841084743</v>
      </c>
      <c r="E28" s="74">
        <v>1.9865034145154685</v>
      </c>
      <c r="F28" s="5"/>
      <c r="G28" s="110"/>
      <c r="I28" s="57">
        <v>41640</v>
      </c>
      <c r="J28" s="12"/>
      <c r="K28" s="32">
        <v>69</v>
      </c>
      <c r="L28" s="58">
        <f t="shared" si="0"/>
        <v>41710</v>
      </c>
      <c r="M28" s="58">
        <f>L28+VLOOKUP($B28,'Project Facts (User Inputs)'!$B$13:$BL$28,13,0)</f>
        <v>41858.006169941538</v>
      </c>
      <c r="N28" s="12"/>
      <c r="O28" s="56">
        <v>0</v>
      </c>
      <c r="P28" s="58">
        <f t="shared" si="1"/>
        <v>41859.006169941538</v>
      </c>
      <c r="Q28" s="58">
        <f>P28+VLOOKUP($B28,'Project Facts (User Inputs)'!$B$13:$BL$28,18,0)</f>
        <v>41894.527650727505</v>
      </c>
      <c r="R28" s="12"/>
      <c r="S28" s="56">
        <v>0</v>
      </c>
      <c r="T28" s="58">
        <f t="shared" si="2"/>
        <v>41895.527650727505</v>
      </c>
      <c r="U28" s="58">
        <f>T28+VLOOKUP($B28,'Project Facts (User Inputs)'!$B$13:$BL$28,23,0)</f>
        <v>41931.049131513471</v>
      </c>
      <c r="V28" s="12"/>
      <c r="W28" s="32">
        <v>3</v>
      </c>
      <c r="X28" s="58">
        <f t="shared" si="3"/>
        <v>41935.049131513471</v>
      </c>
      <c r="Y28" s="58">
        <f>X28+VLOOKUP($B28,'Project Facts (User Inputs)'!$B$13:$BL$28,28,0)</f>
        <v>41970.570612299438</v>
      </c>
      <c r="Z28" s="12"/>
      <c r="AA28" s="32">
        <v>3</v>
      </c>
      <c r="AB28" s="58">
        <f t="shared" si="4"/>
        <v>41974.570612299438</v>
      </c>
      <c r="AC28" s="58">
        <f>AB28+VLOOKUP($B28,'Project Facts (User Inputs)'!$B$13:$BL$28,33,0)</f>
        <v>42010.092093085404</v>
      </c>
      <c r="AD28" s="12"/>
      <c r="AE28" s="32">
        <v>0</v>
      </c>
      <c r="AF28" s="58">
        <f t="shared" si="5"/>
        <v>42011.092093085404</v>
      </c>
      <c r="AG28" s="58">
        <f>AF28+VLOOKUP($B28,'Project Facts (User Inputs)'!$B$13:$BL$28,38,0)</f>
        <v>42046.613573871371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69</v>
      </c>
      <c r="AN28" s="78">
        <f t="shared" si="7"/>
        <v>0</v>
      </c>
      <c r="AO28" s="78">
        <f t="shared" si="8"/>
        <v>0</v>
      </c>
      <c r="AP28" s="78">
        <f t="shared" si="9"/>
        <v>3</v>
      </c>
      <c r="AQ28" s="78">
        <f t="shared" si="10"/>
        <v>3</v>
      </c>
      <c r="AR28" s="78">
        <f t="shared" si="11"/>
        <v>0</v>
      </c>
      <c r="AS28" s="78">
        <f t="shared" si="12"/>
        <v>75</v>
      </c>
      <c r="AT28" s="60">
        <f t="shared" si="13"/>
        <v>59.069478908188572</v>
      </c>
      <c r="AV28" s="60">
        <f t="shared" si="14"/>
        <v>336.61357387137105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1.0014701305396181</v>
      </c>
      <c r="E29" s="74">
        <v>2.0153733296530945</v>
      </c>
      <c r="F29" s="5"/>
      <c r="G29" s="110"/>
      <c r="I29" s="57">
        <v>41640</v>
      </c>
      <c r="J29" s="12"/>
      <c r="K29" s="32">
        <v>81</v>
      </c>
      <c r="L29" s="58">
        <f t="shared" si="0"/>
        <v>41722</v>
      </c>
      <c r="M29" s="58">
        <f>L29+VLOOKUP($B29,'Project Facts (User Inputs)'!$B$13:$BL$28,13,0)</f>
        <v>41793.894305985144</v>
      </c>
      <c r="N29" s="12"/>
      <c r="O29" s="56">
        <v>0</v>
      </c>
      <c r="P29" s="58">
        <f t="shared" si="1"/>
        <v>41794.894305985144</v>
      </c>
      <c r="Q29" s="58">
        <f>P29+VLOOKUP($B29,'Project Facts (User Inputs)'!$B$13:$BL$28,18,0)</f>
        <v>41844.01671846494</v>
      </c>
      <c r="R29" s="12"/>
      <c r="S29" s="56">
        <v>0</v>
      </c>
      <c r="T29" s="58">
        <f t="shared" si="2"/>
        <v>41845.01671846494</v>
      </c>
      <c r="U29" s="58">
        <f>T29+VLOOKUP($B29,'Project Facts (User Inputs)'!$B$13:$BL$28,23,0)</f>
        <v>41862.271351901378</v>
      </c>
      <c r="V29" s="12"/>
      <c r="W29" s="32">
        <v>0</v>
      </c>
      <c r="X29" s="58">
        <f t="shared" si="3"/>
        <v>41863.271351901378</v>
      </c>
      <c r="Y29" s="58">
        <f>X29+VLOOKUP($B29,'Project Facts (User Inputs)'!$B$13:$BL$28,28,0)</f>
        <v>41880.525985337816</v>
      </c>
      <c r="Z29" s="12"/>
      <c r="AA29" s="32">
        <v>0</v>
      </c>
      <c r="AB29" s="58">
        <f t="shared" si="4"/>
        <v>41881.525985337816</v>
      </c>
      <c r="AC29" s="58">
        <f>AB29+VLOOKUP($B29,'Project Facts (User Inputs)'!$B$13:$BL$28,33,0)</f>
        <v>41898.780618774254</v>
      </c>
      <c r="AD29" s="12"/>
      <c r="AE29" s="32">
        <v>3</v>
      </c>
      <c r="AF29" s="58">
        <f t="shared" si="5"/>
        <v>41902.780618774254</v>
      </c>
      <c r="AG29" s="58">
        <f>AF29+VLOOKUP($B29,'Project Facts (User Inputs)'!$B$13:$BL$28,38,0)</f>
        <v>41920.035252210691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81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3</v>
      </c>
      <c r="AS29" s="78">
        <f t="shared" si="12"/>
        <v>84</v>
      </c>
      <c r="AT29" s="60">
        <f t="shared" si="13"/>
        <v>128.88647642679899</v>
      </c>
      <c r="AV29" s="60">
        <f t="shared" si="14"/>
        <v>198.0352522106914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0.53333333333333199</v>
      </c>
      <c r="E32" s="75">
        <f>AVERAGE(E15:E29)</f>
        <v>1.5999999999994623</v>
      </c>
      <c r="F32" s="25"/>
      <c r="G32" s="9"/>
      <c r="I32" s="25"/>
      <c r="J32" s="3"/>
      <c r="K32" s="54">
        <f>AVERAGE(K15:K29)</f>
        <v>93.533333333333331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0.2</v>
      </c>
      <c r="X32" s="53"/>
      <c r="Y32" s="53"/>
      <c r="Z32" s="49"/>
      <c r="AA32" s="54">
        <f>AVERAGE(AA15:AA29)</f>
        <v>24.533333333333335</v>
      </c>
      <c r="AB32" s="53"/>
      <c r="AC32" s="53"/>
      <c r="AD32" s="49"/>
      <c r="AE32" s="54">
        <f>AVERAGE(AE15:AE29)</f>
        <v>0.2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93.533333333333331</v>
      </c>
      <c r="AN32" s="54">
        <f t="shared" si="15"/>
        <v>0</v>
      </c>
      <c r="AO32" s="54">
        <f t="shared" si="15"/>
        <v>0</v>
      </c>
      <c r="AP32" s="54">
        <f t="shared" si="15"/>
        <v>0.2</v>
      </c>
      <c r="AQ32" s="54">
        <f t="shared" si="15"/>
        <v>24.533333333333335</v>
      </c>
      <c r="AR32" s="54">
        <f t="shared" si="15"/>
        <v>0.2</v>
      </c>
      <c r="AS32" s="54">
        <f t="shared" ref="AS32:AT32" si="16">AVERAGE(AS15:AS29)</f>
        <v>118.46666666666667</v>
      </c>
      <c r="AT32" s="82">
        <f t="shared" si="16"/>
        <v>106.96960297766749</v>
      </c>
      <c r="AU32" s="8" t="s">
        <v>56</v>
      </c>
      <c r="AV32" s="82">
        <f t="shared" ref="AV32" si="17">AVERAGE(AV15:AV29)</f>
        <v>333.70883184743485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7.9999999999999805</v>
      </c>
      <c r="E33" s="77">
        <f>SUM(E15:E29)</f>
        <v>23.999999999991935</v>
      </c>
      <c r="F33" s="69"/>
      <c r="G33" s="9"/>
      <c r="I33" s="25"/>
      <c r="J33" s="3"/>
      <c r="K33" s="54">
        <f>SUM(K15:K29)</f>
        <v>1403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3</v>
      </c>
      <c r="X33" s="53"/>
      <c r="Y33" s="53"/>
      <c r="Z33" s="49"/>
      <c r="AA33" s="54">
        <f>SUM(AA15:AA29)</f>
        <v>368</v>
      </c>
      <c r="AB33" s="53"/>
      <c r="AC33" s="53"/>
      <c r="AD33" s="49"/>
      <c r="AE33" s="54">
        <f>SUM(AE15:AE29)</f>
        <v>3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1403</v>
      </c>
      <c r="AN33" s="54">
        <f t="shared" si="18"/>
        <v>0</v>
      </c>
      <c r="AO33" s="54">
        <f t="shared" si="18"/>
        <v>0</v>
      </c>
      <c r="AP33" s="54">
        <f t="shared" si="18"/>
        <v>3</v>
      </c>
      <c r="AQ33" s="54">
        <f t="shared" si="18"/>
        <v>368</v>
      </c>
      <c r="AR33" s="54">
        <f t="shared" si="18"/>
        <v>3</v>
      </c>
      <c r="AS33" s="54">
        <f t="shared" ref="AS33:AT33" si="19">SUM(AS15:AS29)</f>
        <v>1777</v>
      </c>
      <c r="AT33" s="35">
        <f t="shared" si="19"/>
        <v>1604.5440446650123</v>
      </c>
      <c r="AU33" s="8" t="s">
        <v>55</v>
      </c>
      <c r="AV33" s="35">
        <f t="shared" ref="AV33" si="20">SUM(AV15:AV29)</f>
        <v>5005.6324777115224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  <mergeCell ref="P4:Q4"/>
    <mergeCell ref="P5:Q5"/>
    <mergeCell ref="P3:Q3"/>
    <mergeCell ref="I3:N3"/>
    <mergeCell ref="D2:N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84" t="s">
        <v>150</v>
      </c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5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30.915795190740027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3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25.127030721756455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42325.096550781578</v>
      </c>
      <c r="E21" s="85">
        <f>'Project Release Optimizer (GA)'!U15</f>
        <v>42386.470076739301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42088.948290215369</v>
      </c>
      <c r="E22" s="85">
        <f>'Project Release Optimizer (GA)'!U16</f>
        <v>42101.564645842205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41682.746340191843</v>
      </c>
      <c r="E23" s="85">
        <f>'Project Release Optimizer (GA)'!U17</f>
        <v>41690.439180228976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41729.133760544311</v>
      </c>
      <c r="E24" s="85">
        <f>'Project Release Optimizer (GA)'!U18</f>
        <v>41745.804810972244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42052.17799687339</v>
      </c>
      <c r="E25" s="85">
        <f>'Project Release Optimizer (GA)'!U19</f>
        <v>42122.664060784366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41773.356630481001</v>
      </c>
      <c r="E26" s="85">
        <f>'Project Release Optimizer (GA)'!U20</f>
        <v>41797.566056373464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1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6.2957863063857076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42248.501432193298</v>
      </c>
      <c r="E27" s="85">
        <f>'Project Release Optimizer (GA)'!U21</f>
        <v>42293.037287975749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41659.81620580142</v>
      </c>
      <c r="E28" s="85">
        <f>'Project Release Optimizer (GA)'!U22</f>
        <v>41662.216766715836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41805.473031834903</v>
      </c>
      <c r="E29" s="85">
        <f>'Project Release Optimizer (GA)'!U23</f>
        <v>41827.735928679809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41764.069061374496</v>
      </c>
      <c r="E30" s="85">
        <f>'Project Release Optimizer (GA)'!U24</f>
        <v>41779.652416787387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42048.271558566725</v>
      </c>
      <c r="E31" s="85">
        <f>'Project Release Optimizer (GA)'!U25</f>
        <v>42115.124600977782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41876.715362831987</v>
      </c>
      <c r="E32" s="85">
        <f>'Project Release Optimizer (GA)'!U26</f>
        <v>41907.200031507084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1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11.672380779578816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41923.890267877679</v>
      </c>
      <c r="E33" s="85">
        <f>'Project Release Optimizer (GA)'!U27</f>
        <v>41967.417416499164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1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7.1588636357919313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41895.527650727505</v>
      </c>
      <c r="E34" s="85">
        <f>'Project Release Optimizer (GA)'!U28</f>
        <v>41931.049131513471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41845.01671846494</v>
      </c>
      <c r="E35" s="85">
        <f>'Project Release Optimizer (GA)'!U29</f>
        <v>41862.271351901378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2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5.7887644689835724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42387.470076739301</v>
      </c>
      <c r="E43" s="85">
        <f>'Project Release Optimizer (GA)'!Y15</f>
        <v>42448.843602697023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42102.564645842205</v>
      </c>
      <c r="E44" s="85">
        <f>'Project Release Optimizer (GA)'!Y16</f>
        <v>42115.181001469042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41691.439180228976</v>
      </c>
      <c r="E45" s="85">
        <f>'Project Release Optimizer (GA)'!Y17</f>
        <v>41699.132020266108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41746.804810972244</v>
      </c>
      <c r="E46" s="85">
        <f>'Project Release Optimizer (GA)'!Y18</f>
        <v>41763.475861400177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42123.664060784366</v>
      </c>
      <c r="E47" s="85">
        <f>'Project Release Optimizer (GA)'!Y19</f>
        <v>42194.150124695341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41798.566056373464</v>
      </c>
      <c r="E48" s="85">
        <f>'Project Release Optimizer (GA)'!Y20</f>
        <v>41822.775482265926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42294.037287975749</v>
      </c>
      <c r="E49" s="85">
        <f>'Project Release Optimizer (GA)'!Y21</f>
        <v>42338.5731437582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41663.216766715836</v>
      </c>
      <c r="E50" s="85">
        <f>'Project Release Optimizer (GA)'!Y22</f>
        <v>41665.617327630251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41828.735928679809</v>
      </c>
      <c r="E51" s="85">
        <f>'Project Release Optimizer (GA)'!Y23</f>
        <v>41850.998825524715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41780.652416787387</v>
      </c>
      <c r="E52" s="85">
        <f>'Project Release Optimizer (GA)'!Y24</f>
        <v>41796.235772200278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42116.124600977782</v>
      </c>
      <c r="E53" s="85">
        <f>'Project Release Optimizer (GA)'!Y25</f>
        <v>42182.97764338884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41908.200031507084</v>
      </c>
      <c r="E54" s="85">
        <f>'Project Release Optimizer (GA)'!Y26</f>
        <v>41938.684700182181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1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3.6355686687093112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41968.417416499164</v>
      </c>
      <c r="E55" s="85">
        <f>'Project Release Optimizer (GA)'!Y27</f>
        <v>42011.944565120648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1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2.1531958002742613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41935.049131513471</v>
      </c>
      <c r="E56" s="85">
        <f>'Project Release Optimizer (GA)'!Y28</f>
        <v>41970.570612299438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41863.271351901378</v>
      </c>
      <c r="E57" s="85">
        <f>'Project Release Optimizer (GA)'!Y29</f>
        <v>41880.525985337816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42449.843602697023</v>
      </c>
      <c r="E65" s="85">
        <f>'Project Release Optimizer (GA)'!AC15</f>
        <v>42511.217128654745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42116.181001469042</v>
      </c>
      <c r="E66" s="85">
        <f>'Project Release Optimizer (GA)'!AC16</f>
        <v>42128.797357095878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41700.132020266108</v>
      </c>
      <c r="E67" s="85">
        <f>'Project Release Optimizer (GA)'!AC17</f>
        <v>41707.824860303241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41764.475861400177</v>
      </c>
      <c r="E68" s="85">
        <f>'Project Release Optimizer (GA)'!AC18</f>
        <v>41781.146911828109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42195.150124695341</v>
      </c>
      <c r="E69" s="85">
        <f>'Project Release Optimizer (GA)'!AC19</f>
        <v>42265.636188606317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41823.775482265926</v>
      </c>
      <c r="E70" s="85">
        <f>'Project Release Optimizer (GA)'!AC20</f>
        <v>41847.984908158389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42339.5731437582</v>
      </c>
      <c r="E71" s="85">
        <f>'Project Release Optimizer (GA)'!AC21</f>
        <v>42384.108999540651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41666.617327630251</v>
      </c>
      <c r="E72" s="85">
        <f>'Project Release Optimizer (GA)'!AC22</f>
        <v>41669.017888544666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41851.998825524715</v>
      </c>
      <c r="E73" s="85">
        <f>'Project Release Optimizer (GA)'!AC23</f>
        <v>41874.261722369622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42162.235772200278</v>
      </c>
      <c r="E74" s="85">
        <f>'Project Release Optimizer (GA)'!AC24</f>
        <v>42177.819127613169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42183.97764338884</v>
      </c>
      <c r="E75" s="85">
        <f>'Project Release Optimizer (GA)'!AC25</f>
        <v>42250.830685799898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41939.684700182181</v>
      </c>
      <c r="E76" s="85">
        <f>'Project Release Optimizer (GA)'!AC26</f>
        <v>41970.169368857278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42012.944565120648</v>
      </c>
      <c r="E77" s="85">
        <f>'Project Release Optimizer (GA)'!AC27</f>
        <v>42056.471713742132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41974.570612299438</v>
      </c>
      <c r="E78" s="85">
        <f>'Project Release Optimizer (GA)'!AC28</f>
        <v>42010.092093085404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41881.525985337816</v>
      </c>
      <c r="E79" s="85">
        <f>'Project Release Optimizer (GA)'!AC29</f>
        <v>41898.780618774254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42512.217128654745</v>
      </c>
      <c r="E87" s="85">
        <f>'Project Release Optimizer (GA)'!AG15</f>
        <v>42573.590654612468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42129.797357095878</v>
      </c>
      <c r="E88" s="85">
        <f>'Project Release Optimizer (GA)'!AG16</f>
        <v>42142.413712722715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41708.824860303241</v>
      </c>
      <c r="E89" s="85">
        <f>'Project Release Optimizer (GA)'!AG17</f>
        <v>41716.517700340373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41782.146911828109</v>
      </c>
      <c r="E90" s="85">
        <f>'Project Release Optimizer (GA)'!AG18</f>
        <v>41798.817962256042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42266.636188606317</v>
      </c>
      <c r="E91" s="85">
        <f>'Project Release Optimizer (GA)'!AG19</f>
        <v>42337.122252517293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41848.984908158389</v>
      </c>
      <c r="E92" s="85">
        <f>'Project Release Optimizer (GA)'!AG20</f>
        <v>41873.194334050851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42385.108999540651</v>
      </c>
      <c r="E93" s="85">
        <f>'Project Release Optimizer (GA)'!AG21</f>
        <v>42429.644855323102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41670.017888544666</v>
      </c>
      <c r="E94" s="85">
        <f>'Project Release Optimizer (GA)'!AG22</f>
        <v>41672.418449459081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41875.261722369622</v>
      </c>
      <c r="E95" s="85">
        <f>'Project Release Optimizer (GA)'!AG23</f>
        <v>41897.524619214528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42178.819127613169</v>
      </c>
      <c r="E96" s="85">
        <f>'Project Release Optimizer (GA)'!AG24</f>
        <v>42194.402483026061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42251.830685799898</v>
      </c>
      <c r="E97" s="85">
        <f>'Project Release Optimizer (GA)'!AG25</f>
        <v>42318.683728210955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41971.169368857278</v>
      </c>
      <c r="E98" s="85">
        <f>'Project Release Optimizer (GA)'!AG26</f>
        <v>42001.654037532375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42057.471713742132</v>
      </c>
      <c r="E99" s="85">
        <f>'Project Release Optimizer (GA)'!AG27</f>
        <v>42100.998862363616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42011.092093085404</v>
      </c>
      <c r="E100" s="85">
        <f>'Project Release Optimizer (GA)'!AG28</f>
        <v>42046.613573871371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41902.780618774254</v>
      </c>
      <c r="E101" s="85">
        <f>'Project Release Optimizer (GA)'!AG29</f>
        <v>41920.035252210691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  <mergeCell ref="C17:C18"/>
    <mergeCell ref="X19:AL19"/>
    <mergeCell ref="H19:V19"/>
    <mergeCell ref="C10:AL10"/>
    <mergeCell ref="C12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0.95431770709858754</v>
      </c>
      <c r="B2" s="107">
        <f ca="1">A2*100</f>
        <v>95.431770709858753</v>
      </c>
      <c r="C2" s="107">
        <f ca="1">INT(B2)</f>
        <v>95</v>
      </c>
    </row>
    <row r="3" spans="1:3">
      <c r="A3" s="107">
        <f t="shared" ref="A3:A40" ca="1" si="0">RAND()</f>
        <v>0.29039896885201877</v>
      </c>
      <c r="B3" s="107">
        <f t="shared" ref="B3:B40" ca="1" si="1">A3*100</f>
        <v>29.039896885201877</v>
      </c>
      <c r="C3" s="107">
        <f t="shared" ref="C3:C40" ca="1" si="2">INT(B3)</f>
        <v>29</v>
      </c>
    </row>
    <row r="4" spans="1:3">
      <c r="A4" s="107">
        <f t="shared" ca="1" si="0"/>
        <v>0.11366878483693621</v>
      </c>
      <c r="B4" s="107">
        <f t="shared" ca="1" si="1"/>
        <v>11.366878483693622</v>
      </c>
      <c r="C4" s="107">
        <f t="shared" ca="1" si="2"/>
        <v>11</v>
      </c>
    </row>
    <row r="5" spans="1:3">
      <c r="A5" s="107">
        <f t="shared" ca="1" si="0"/>
        <v>9.3637840510616854E-2</v>
      </c>
      <c r="B5" s="107">
        <f t="shared" ca="1" si="1"/>
        <v>9.3637840510616854</v>
      </c>
      <c r="C5" s="107">
        <f t="shared" ca="1" si="2"/>
        <v>9</v>
      </c>
    </row>
    <row r="6" spans="1:3">
      <c r="A6" s="107">
        <f t="shared" ca="1" si="0"/>
        <v>0.69818314098847534</v>
      </c>
      <c r="B6" s="107">
        <f t="shared" ca="1" si="1"/>
        <v>69.818314098847537</v>
      </c>
      <c r="C6" s="107">
        <f t="shared" ca="1" si="2"/>
        <v>69</v>
      </c>
    </row>
    <row r="7" spans="1:3">
      <c r="A7" s="107">
        <f t="shared" ca="1" si="0"/>
        <v>0.67075027153538991</v>
      </c>
      <c r="B7" s="107">
        <f t="shared" ca="1" si="1"/>
        <v>67.075027153538997</v>
      </c>
      <c r="C7" s="107">
        <f t="shared" ca="1" si="2"/>
        <v>67</v>
      </c>
    </row>
    <row r="8" spans="1:3">
      <c r="A8" s="107">
        <f t="shared" ca="1" si="0"/>
        <v>0.84600123295174923</v>
      </c>
      <c r="B8" s="107">
        <f t="shared" ca="1" si="1"/>
        <v>84.600123295174924</v>
      </c>
      <c r="C8" s="107">
        <f t="shared" ca="1" si="2"/>
        <v>84</v>
      </c>
    </row>
    <row r="9" spans="1:3">
      <c r="A9" s="107">
        <f t="shared" ca="1" si="0"/>
        <v>0.57839684269208025</v>
      </c>
      <c r="B9" s="107">
        <f t="shared" ca="1" si="1"/>
        <v>57.839684269208021</v>
      </c>
      <c r="C9" s="107">
        <f t="shared" ca="1" si="2"/>
        <v>57</v>
      </c>
    </row>
    <row r="10" spans="1:3">
      <c r="A10" s="107">
        <f t="shared" ca="1" si="0"/>
        <v>0.44848116562681284</v>
      </c>
      <c r="B10" s="107">
        <f t="shared" ca="1" si="1"/>
        <v>44.848116562681284</v>
      </c>
      <c r="C10" s="107">
        <f t="shared" ca="1" si="2"/>
        <v>44</v>
      </c>
    </row>
    <row r="11" spans="1:3">
      <c r="A11" s="107">
        <f t="shared" ca="1" si="0"/>
        <v>0.52787115141193741</v>
      </c>
      <c r="B11" s="107">
        <f t="shared" ca="1" si="1"/>
        <v>52.787115141193738</v>
      </c>
      <c r="C11" s="107">
        <f t="shared" ca="1" si="2"/>
        <v>52</v>
      </c>
    </row>
    <row r="12" spans="1:3">
      <c r="A12" s="107">
        <f t="shared" ca="1" si="0"/>
        <v>0.87207816023771167</v>
      </c>
      <c r="B12" s="107">
        <f t="shared" ca="1" si="1"/>
        <v>87.207816023771173</v>
      </c>
      <c r="C12" s="107">
        <f t="shared" ca="1" si="2"/>
        <v>87</v>
      </c>
    </row>
    <row r="13" spans="1:3">
      <c r="A13" s="107">
        <f t="shared" ca="1" si="0"/>
        <v>0.95955605718759607</v>
      </c>
      <c r="B13" s="107">
        <f t="shared" ca="1" si="1"/>
        <v>95.955605718759614</v>
      </c>
      <c r="C13" s="107">
        <f t="shared" ca="1" si="2"/>
        <v>95</v>
      </c>
    </row>
    <row r="14" spans="1:3">
      <c r="A14" s="107">
        <f t="shared" ca="1" si="0"/>
        <v>0.63941997885134771</v>
      </c>
      <c r="B14" s="107">
        <f t="shared" ca="1" si="1"/>
        <v>63.941997885134768</v>
      </c>
      <c r="C14" s="107">
        <f t="shared" ca="1" si="2"/>
        <v>63</v>
      </c>
    </row>
    <row r="15" spans="1:3">
      <c r="A15" s="107">
        <f t="shared" ca="1" si="0"/>
        <v>0.17651374158228172</v>
      </c>
      <c r="B15" s="107">
        <f t="shared" ca="1" si="1"/>
        <v>17.651374158228172</v>
      </c>
      <c r="C15" s="107">
        <f t="shared" ca="1" si="2"/>
        <v>17</v>
      </c>
    </row>
    <row r="16" spans="1:3">
      <c r="A16" s="107">
        <f t="shared" ca="1" si="0"/>
        <v>0.99360381175398182</v>
      </c>
      <c r="B16" s="107">
        <f t="shared" ca="1" si="1"/>
        <v>99.360381175398189</v>
      </c>
      <c r="C16" s="107">
        <f t="shared" ca="1" si="2"/>
        <v>99</v>
      </c>
    </row>
    <row r="17" spans="1:3">
      <c r="A17" s="107">
        <f t="shared" ca="1" si="0"/>
        <v>0.78545667463232061</v>
      </c>
      <c r="B17" s="107">
        <f t="shared" ca="1" si="1"/>
        <v>78.545667463232064</v>
      </c>
      <c r="C17" s="107">
        <f t="shared" ca="1" si="2"/>
        <v>78</v>
      </c>
    </row>
    <row r="18" spans="1:3">
      <c r="A18" s="107">
        <f t="shared" ca="1" si="0"/>
        <v>0.50265264792638398</v>
      </c>
      <c r="B18" s="107">
        <f t="shared" ca="1" si="1"/>
        <v>50.265264792638398</v>
      </c>
      <c r="C18" s="107">
        <f t="shared" ca="1" si="2"/>
        <v>50</v>
      </c>
    </row>
    <row r="19" spans="1:3">
      <c r="A19" s="107">
        <f t="shared" ca="1" si="0"/>
        <v>0.44349225688353666</v>
      </c>
      <c r="B19" s="107">
        <f t="shared" ca="1" si="1"/>
        <v>44.34922568835367</v>
      </c>
      <c r="C19" s="107">
        <f t="shared" ca="1" si="2"/>
        <v>44</v>
      </c>
    </row>
    <row r="20" spans="1:3">
      <c r="A20" s="107">
        <f t="shared" ca="1" si="0"/>
        <v>0.93663375946021876</v>
      </c>
      <c r="B20" s="107">
        <f t="shared" ca="1" si="1"/>
        <v>93.663375946021873</v>
      </c>
      <c r="C20" s="107">
        <f t="shared" ca="1" si="2"/>
        <v>93</v>
      </c>
    </row>
    <row r="21" spans="1:3">
      <c r="A21" s="107">
        <f t="shared" ca="1" si="0"/>
        <v>0.36737443811728454</v>
      </c>
      <c r="B21" s="107">
        <f t="shared" ca="1" si="1"/>
        <v>36.737443811728454</v>
      </c>
      <c r="C21" s="107">
        <f t="shared" ca="1" si="2"/>
        <v>36</v>
      </c>
    </row>
    <row r="22" spans="1:3">
      <c r="A22" s="107">
        <f t="shared" ca="1" si="0"/>
        <v>0.81638048007853126</v>
      </c>
      <c r="B22" s="107">
        <f t="shared" ca="1" si="1"/>
        <v>81.638048007853129</v>
      </c>
      <c r="C22" s="107">
        <f t="shared" ca="1" si="2"/>
        <v>81</v>
      </c>
    </row>
    <row r="23" spans="1:3">
      <c r="A23" s="107">
        <f t="shared" ca="1" si="0"/>
        <v>0.72341268087479094</v>
      </c>
      <c r="B23" s="107">
        <f t="shared" ca="1" si="1"/>
        <v>72.341268087479094</v>
      </c>
      <c r="C23" s="107">
        <f t="shared" ca="1" si="2"/>
        <v>72</v>
      </c>
    </row>
    <row r="24" spans="1:3">
      <c r="A24" s="107">
        <f t="shared" ca="1" si="0"/>
        <v>0.62468210512205902</v>
      </c>
      <c r="B24" s="107">
        <f t="shared" ca="1" si="1"/>
        <v>62.4682105122059</v>
      </c>
      <c r="C24" s="107">
        <f t="shared" ca="1" si="2"/>
        <v>62</v>
      </c>
    </row>
    <row r="25" spans="1:3">
      <c r="A25" s="107">
        <f t="shared" ca="1" si="0"/>
        <v>0.64435437459261613</v>
      </c>
      <c r="B25" s="107">
        <f t="shared" ca="1" si="1"/>
        <v>64.435437459261607</v>
      </c>
      <c r="C25" s="107">
        <f t="shared" ca="1" si="2"/>
        <v>64</v>
      </c>
    </row>
    <row r="26" spans="1:3">
      <c r="A26" s="107">
        <f t="shared" ca="1" si="0"/>
        <v>0.59338540049647759</v>
      </c>
      <c r="B26" s="107">
        <f t="shared" ca="1" si="1"/>
        <v>59.338540049647762</v>
      </c>
      <c r="C26" s="107">
        <f t="shared" ca="1" si="2"/>
        <v>59</v>
      </c>
    </row>
    <row r="27" spans="1:3">
      <c r="A27" s="107">
        <f t="shared" ca="1" si="0"/>
        <v>0.81918380312342953</v>
      </c>
      <c r="B27" s="107">
        <f t="shared" ca="1" si="1"/>
        <v>81.918380312342947</v>
      </c>
      <c r="C27" s="107">
        <f t="shared" ca="1" si="2"/>
        <v>81</v>
      </c>
    </row>
    <row r="28" spans="1:3">
      <c r="A28" s="107">
        <f t="shared" ca="1" si="0"/>
        <v>0.75478908324860283</v>
      </c>
      <c r="B28" s="107">
        <f t="shared" ca="1" si="1"/>
        <v>75.478908324860285</v>
      </c>
      <c r="C28" s="107">
        <f t="shared" ca="1" si="2"/>
        <v>75</v>
      </c>
    </row>
    <row r="29" spans="1:3">
      <c r="A29" s="107">
        <f t="shared" ca="1" si="0"/>
        <v>0.51700658063913285</v>
      </c>
      <c r="B29" s="107">
        <f t="shared" ca="1" si="1"/>
        <v>51.700658063913288</v>
      </c>
      <c r="C29" s="107">
        <f t="shared" ca="1" si="2"/>
        <v>51</v>
      </c>
    </row>
    <row r="30" spans="1:3">
      <c r="A30" s="107">
        <f t="shared" ca="1" si="0"/>
        <v>3.589080168106662E-3</v>
      </c>
      <c r="B30" s="107">
        <f t="shared" ca="1" si="1"/>
        <v>0.3589080168106662</v>
      </c>
      <c r="C30" s="107">
        <f t="shared" ca="1" si="2"/>
        <v>0</v>
      </c>
    </row>
    <row r="31" spans="1:3">
      <c r="A31" s="107">
        <f t="shared" ca="1" si="0"/>
        <v>0.27246539643166878</v>
      </c>
      <c r="B31" s="107">
        <f t="shared" ca="1" si="1"/>
        <v>27.246539643166876</v>
      </c>
      <c r="C31" s="107">
        <f t="shared" ca="1" si="2"/>
        <v>27</v>
      </c>
    </row>
    <row r="32" spans="1:3">
      <c r="A32" s="107">
        <f t="shared" ca="1" si="0"/>
        <v>0.27989755229506708</v>
      </c>
      <c r="B32" s="107">
        <f t="shared" ca="1" si="1"/>
        <v>27.989755229506706</v>
      </c>
      <c r="C32" s="107">
        <f t="shared" ca="1" si="2"/>
        <v>27</v>
      </c>
    </row>
    <row r="33" spans="1:3">
      <c r="A33" s="107">
        <f t="shared" ca="1" si="0"/>
        <v>0.49341276262148526</v>
      </c>
      <c r="B33" s="107">
        <f t="shared" ca="1" si="1"/>
        <v>49.341276262148526</v>
      </c>
      <c r="C33" s="107">
        <f t="shared" ca="1" si="2"/>
        <v>49</v>
      </c>
    </row>
    <row r="34" spans="1:3">
      <c r="A34" s="107">
        <f t="shared" ca="1" si="0"/>
        <v>0.62266933620338705</v>
      </c>
      <c r="B34" s="107">
        <f t="shared" ca="1" si="1"/>
        <v>62.266933620338705</v>
      </c>
      <c r="C34" s="107">
        <f t="shared" ca="1" si="2"/>
        <v>62</v>
      </c>
    </row>
    <row r="35" spans="1:3">
      <c r="A35" s="107">
        <f t="shared" ca="1" si="0"/>
        <v>0.72926935265622128</v>
      </c>
      <c r="B35" s="107">
        <f t="shared" ca="1" si="1"/>
        <v>72.926935265622134</v>
      </c>
      <c r="C35" s="107">
        <f t="shared" ca="1" si="2"/>
        <v>72</v>
      </c>
    </row>
    <row r="36" spans="1:3">
      <c r="A36" s="107">
        <f t="shared" ca="1" si="0"/>
        <v>0.66294980492461186</v>
      </c>
      <c r="B36" s="107">
        <f t="shared" ca="1" si="1"/>
        <v>66.294980492461193</v>
      </c>
      <c r="C36" s="107">
        <f t="shared" ca="1" si="2"/>
        <v>66</v>
      </c>
    </row>
    <row r="37" spans="1:3">
      <c r="A37" s="107">
        <f t="shared" ca="1" si="0"/>
        <v>0.86146237306755058</v>
      </c>
      <c r="B37" s="107">
        <f t="shared" ca="1" si="1"/>
        <v>86.146237306755054</v>
      </c>
      <c r="C37" s="107">
        <f t="shared" ca="1" si="2"/>
        <v>86</v>
      </c>
    </row>
    <row r="38" spans="1:3">
      <c r="A38" s="107">
        <f t="shared" ca="1" si="0"/>
        <v>0.97779026831598603</v>
      </c>
      <c r="B38" s="107">
        <f t="shared" ca="1" si="1"/>
        <v>97.7790268315986</v>
      </c>
      <c r="C38" s="107">
        <f t="shared" ca="1" si="2"/>
        <v>97</v>
      </c>
    </row>
    <row r="39" spans="1:3">
      <c r="A39" s="107">
        <f t="shared" ca="1" si="0"/>
        <v>0.62862987444586782</v>
      </c>
      <c r="B39" s="107">
        <f t="shared" ca="1" si="1"/>
        <v>62.862987444586778</v>
      </c>
      <c r="C39" s="107">
        <f t="shared" ca="1" si="2"/>
        <v>62</v>
      </c>
    </row>
    <row r="40" spans="1:3">
      <c r="A40" s="107">
        <f t="shared" ca="1" si="0"/>
        <v>3.2400577807355724E-2</v>
      </c>
      <c r="B40" s="107">
        <f t="shared" ca="1" si="1"/>
        <v>3.2400577807355724</v>
      </c>
      <c r="C40" s="107">
        <f t="shared" ca="1" si="2"/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2919.0588489745714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0.9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7.9999999999999805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23.999999999991935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2014-09-27T16:18:11Z</dcterms:modified>
</cp:coreProperties>
</file>