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8"/>
  <c r="H16"/>
  <c r="C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<sst xmlns="http://schemas.openxmlformats.org/spreadsheetml/2006/main" count="511" uniqueCount="265">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</sst>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0.50909137554826378</v>
      </c>
      <c r="G13" s="35">
        <f>'Project Release Optimizer (GA)'!E15</f>
        <v>1.544629650150797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33.392826546495556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47.907924072787047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11.49790177746889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11.49790177746889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11.49790177746889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11.49790177746889</v>
      </c>
      <c r="AN13" s="37"/>
      <c r="AO13" s="39">
        <f>M13+R13+W13+AB13+AG13+AL13</f>
        <v>200.20000000000002</v>
      </c>
      <c r="AP13" s="39">
        <f>N13+S13+X13+AC13+AH13+AM13</f>
        <v>127.29235772915814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73.4642184022902</v>
      </c>
      <c r="AY13" s="39">
        <f t="shared" ref="AY13:AY27" si="1">AV13/G13</f>
        <v>105.39743296013147</v>
      </c>
      <c r="AZ13" s="39">
        <f>MAX(AX13,AY13)</f>
        <v>105.39743296013147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0.50805881598272773</v>
      </c>
      <c r="G14" s="35">
        <f>'Project Release Optimizer (GA)'!E16</f>
        <v>1.5191732887223888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29.524140765052582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52.660220261823646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12.638452862837674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12.638452862837674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12.638452862837674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12.638452862837674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132.73817247822694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64.953109683115699</v>
      </c>
      <c r="AY14" s="39">
        <f t="shared" si="1"/>
        <v>115.852484576012</v>
      </c>
      <c r="AZ14" s="39">
        <f t="shared" ref="AZ14:AZ27" si="29">MAX(AX14,AY14)</f>
        <v>115.852484576012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0.52355371730657529</v>
      </c>
      <c r="G15" s="35">
        <f>'Project Release Optimizer (GA)'!E17</f>
        <v>1.5471506645985755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30.560378947001045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17.451435479301193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7.3344909472802504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7.3344909472802504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7.3344909472802504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7.3344909472802504</v>
      </c>
      <c r="AN15" s="37"/>
      <c r="AO15" s="39">
        <f t="shared" si="24"/>
        <v>94.6</v>
      </c>
      <c r="AP15" s="39">
        <f t="shared" si="25"/>
        <v>77.349778215423228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67.232833683402305</v>
      </c>
      <c r="AY15" s="39">
        <f t="shared" si="1"/>
        <v>38.39315805446261</v>
      </c>
      <c r="AZ15" s="39">
        <f t="shared" si="29"/>
        <v>67.232833683402305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0.50185916058951019</v>
      </c>
      <c r="G16" s="35">
        <f>'Project Release Optimizer (GA)'!E18</f>
        <v>1.5426258918462425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69.740681746024435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16.737763619045865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16.737763619045865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16.737763619045865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16.737763619045865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16.737763619045865</v>
      </c>
      <c r="AN16" s="37"/>
      <c r="AO16" s="39">
        <f t="shared" si="24"/>
        <v>116.6</v>
      </c>
      <c r="AP16" s="39">
        <f t="shared" si="25"/>
        <v>153.42949984125377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153.42949984125377</v>
      </c>
      <c r="AY16" s="39">
        <f t="shared" si="1"/>
        <v>25.670514289505412</v>
      </c>
      <c r="AZ16" s="39">
        <f t="shared" si="29"/>
        <v>153.42949984125377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0.54287702287804573</v>
      </c>
      <c r="G17" s="35">
        <f>'Project Release Optimizer (GA)'!E19</f>
        <v>1.5935880141927283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12.048283388806885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50.201180786695353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12.048283388806885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12.048283388806885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12.048283388806885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12.048283388806885</v>
      </c>
      <c r="AN17" s="37"/>
      <c r="AO17" s="39">
        <f t="shared" si="24"/>
        <v>189.2</v>
      </c>
      <c r="AP17" s="39">
        <f t="shared" si="25"/>
        <v>110.44259773072976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24.314899035550642</v>
      </c>
      <c r="AY17" s="39">
        <f t="shared" si="1"/>
        <v>110.44259773072976</v>
      </c>
      <c r="AZ17" s="39">
        <f t="shared" si="29"/>
        <v>110.44259773072976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0.51408174399654283</v>
      </c>
      <c r="G18" s="35">
        <f>'Project Release Optimizer (GA)'!E20</f>
        <v>3.1872330001173346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101.15122858817118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24.276294861161084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24.276294861161084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24.276294861161084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24.276294861161084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24.276294861161084</v>
      </c>
      <c r="AN18" s="37"/>
      <c r="AO18" s="39">
        <f t="shared" si="24"/>
        <v>211.2</v>
      </c>
      <c r="AP18" s="39">
        <f t="shared" si="25"/>
        <v>222.53270289397662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222.53270289397662</v>
      </c>
      <c r="AY18" s="39">
        <f t="shared" si="1"/>
        <v>30.37117148210891</v>
      </c>
      <c r="AZ18" s="39">
        <f t="shared" si="29"/>
        <v>222.53270289397662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0.49427932362127336</v>
      </c>
      <c r="G19" s="35">
        <f>'Project Release Optimizer (GA)'!E21</f>
        <v>1.5777011243408976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188.15272166079609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52.608189675135193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45.156653198591059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45.156653198591059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45.156653198591059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45.156653198591059</v>
      </c>
      <c r="AN19" s="37"/>
      <c r="AO19" s="39">
        <f t="shared" si="24"/>
        <v>387.20000000000005</v>
      </c>
      <c r="AP19" s="39">
        <f t="shared" si="25"/>
        <v>421.38752413029556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413.93598765375134</v>
      </c>
      <c r="AY19" s="39">
        <f t="shared" si="1"/>
        <v>115.73801728529742</v>
      </c>
      <c r="AZ19" s="39">
        <f t="shared" si="29"/>
        <v>413.93598765375134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0.53186530421485445</v>
      </c>
      <c r="G20" s="35">
        <f>'Project Release Optimizer (GA)'!E22</f>
        <v>1.535910781490009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9.4008764256225668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7.1618743305706483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2.2562103421494157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2.2562103421494157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2.2562103421494157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2.2562103421494157</v>
      </c>
      <c r="AN20" s="37"/>
      <c r="AO20" s="39">
        <f t="shared" si="24"/>
        <v>35.200000000000003</v>
      </c>
      <c r="AP20" s="39">
        <f t="shared" si="25"/>
        <v>25.587592124790877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20.681928136369642</v>
      </c>
      <c r="AY20" s="39">
        <f t="shared" si="1"/>
        <v>15.756123527255429</v>
      </c>
      <c r="AZ20" s="39">
        <f t="shared" si="29"/>
        <v>20.681928136369642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0.53992512957288485</v>
      </c>
      <c r="G21" s="35">
        <f>'Project Release Optimizer (GA)'!E23</f>
        <v>0.35223496519143371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90.753323592776866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244.1552046182027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58.597249108368644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58.597249108368644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58.597249108368644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58.597249108368644</v>
      </c>
      <c r="AN21" s="37"/>
      <c r="AO21" s="39">
        <f t="shared" si="24"/>
        <v>297</v>
      </c>
      <c r="AP21" s="39">
        <f t="shared" si="25"/>
        <v>569.29752464445414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199.65731190410915</v>
      </c>
      <c r="AY21" s="39">
        <f t="shared" si="1"/>
        <v>537.14145016004591</v>
      </c>
      <c r="AZ21" s="39">
        <f t="shared" si="29"/>
        <v>537.14145016004591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0.50027063049163067</v>
      </c>
      <c r="G22" s="35">
        <f>'Project Release Optimizer (GA)'!E24</f>
        <v>1.5252300245179462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71.961050291162891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57.040576569751586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17.270652069879091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17.270652069879091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17.270652069879091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17.270652069879091</v>
      </c>
      <c r="AN22" s="37"/>
      <c r="AO22" s="39">
        <f t="shared" si="24"/>
        <v>270.59999999999991</v>
      </c>
      <c r="AP22" s="39">
        <f t="shared" si="25"/>
        <v>198.08423514043079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158.31431064055835</v>
      </c>
      <c r="AY22" s="39">
        <f t="shared" si="1"/>
        <v>125.48926845345348</v>
      </c>
      <c r="AZ22" s="39">
        <f t="shared" si="29"/>
        <v>158.31431064055835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0.49954014349118597</v>
      </c>
      <c r="G23" s="35">
        <f>'Project Release Optimizer (GA)'!E25</f>
        <v>1.559557010708376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126.11599051821065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51.296617854106344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30.267837724370555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30.267837724370555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30.267837724370555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30.267837724370555</v>
      </c>
      <c r="AN23" s="37"/>
      <c r="AO23" s="39">
        <f t="shared" si="24"/>
        <v>314.59999999999997</v>
      </c>
      <c r="AP23" s="39">
        <f t="shared" si="25"/>
        <v>298.48395926979924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277.45517914006348</v>
      </c>
      <c r="AY23" s="39">
        <f t="shared" si="1"/>
        <v>112.85255927903394</v>
      </c>
      <c r="AZ23" s="39">
        <f t="shared" si="29"/>
        <v>277.45517914006348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0.28025721116991642</v>
      </c>
      <c r="G24" s="35">
        <f>'Project Release Optimizer (GA)'!E26</f>
        <v>0.27440351514591044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231.92980379937956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331.62840480236542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79.590817152567709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79.590817152567709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79.590817152567709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79.590817152567709</v>
      </c>
      <c r="AN24" s="37"/>
      <c r="AO24" s="39">
        <f t="shared" si="24"/>
        <v>343.2</v>
      </c>
      <c r="AP24" s="39">
        <f t="shared" si="25"/>
        <v>881.92147721201604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510.2455683586349</v>
      </c>
      <c r="AY24" s="39">
        <f t="shared" si="1"/>
        <v>729.58249056520401</v>
      </c>
      <c r="AZ24" s="39">
        <f t="shared" si="29"/>
        <v>729.58249056520401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0.52334452838702061</v>
      </c>
      <c r="G25" s="35">
        <f>'Project Release Optimizer (GA)'!E27</f>
        <v>2.0506767114821223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183.43556642481349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44.024535941955229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44.024535941955229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44.024535941955229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44.024535941955229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44.024535941955229</v>
      </c>
      <c r="AN25" s="37"/>
      <c r="AO25" s="39">
        <f t="shared" si="24"/>
        <v>299.19999999999993</v>
      </c>
      <c r="AP25" s="39">
        <f t="shared" si="25"/>
        <v>403.55824613458958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403.55824613458958</v>
      </c>
      <c r="AY25" s="39">
        <f t="shared" si="1"/>
        <v>42.912663662327432</v>
      </c>
      <c r="AZ25" s="39">
        <f t="shared" si="29"/>
        <v>403.55824613458958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0.49910029568468067</v>
      </c>
      <c r="G26" s="35">
        <f>'Project Release Optimizer (GA)'!E28</f>
        <v>1.9895770652137938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78.140606882427576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26.638827380282844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18.753745651782619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18.753745651782619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18.753745651782619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18.753745651782619</v>
      </c>
      <c r="AN26" s="37"/>
      <c r="AO26" s="39">
        <f t="shared" si="24"/>
        <v>202.39999999999998</v>
      </c>
      <c r="AP26" s="39">
        <f t="shared" si="25"/>
        <v>179.79441686984092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171.90933514134068</v>
      </c>
      <c r="AY26" s="39">
        <f t="shared" si="1"/>
        <v>58.605420236622258</v>
      </c>
      <c r="AZ26" s="39">
        <f t="shared" si="29"/>
        <v>171.90933514134068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1.0318955970648847</v>
      </c>
      <c r="G27" s="35">
        <f>'Project Release Optimizer (GA)'!E29</f>
        <v>2.0521778465095326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69.774500642115541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48.241432957862372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16.745880154107731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16.745880154107731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16.745880154107731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16.745880154107731</v>
      </c>
      <c r="AN27" s="37"/>
      <c r="AO27" s="39">
        <f t="shared" si="24"/>
        <v>376.19999999999993</v>
      </c>
      <c r="AP27" s="39">
        <f t="shared" si="25"/>
        <v>184.99945421640885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153.50390141265422</v>
      </c>
      <c r="AY27" s="39">
        <f t="shared" si="1"/>
        <v>106.1311525072972</v>
      </c>
      <c r="AZ27" s="39">
        <f t="shared" si="29"/>
        <v>153.50390141265422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0.53333333333333321</v>
      </c>
      <c r="G30" s="35">
        <f>'Project Release Optimizer (GA)'!E32</f>
        <v>1.5901246369485391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88.405465347923808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71.46869888073644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26.479784586691508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26.479784586691508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26.479784586691508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26.479784586691508</v>
      </c>
      <c r="AN30" s="47"/>
      <c r="AO30" s="35">
        <f t="shared" ref="AO30:AQ30" si="36">AVERAGE(AO13:AO27)</f>
        <v>236.42666666666665</v>
      </c>
      <c r="AP30" s="35">
        <f t="shared" si="36"/>
        <v>265.79330257542631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194.34593547077739</v>
      </c>
      <c r="AY30" s="35">
        <f t="shared" si="39"/>
        <v>151.35576698463245</v>
      </c>
      <c r="AZ30" s="167">
        <f t="shared" ref="AZ30" si="40">AVERAGE(AZ13:AZ27)</f>
        <v>242.73135871133888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7.9999999999999982</v>
      </c>
      <c r="G31" s="35">
        <f>'Project Release Optimizer (GA)'!E33</f>
        <v>23.851869554228088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1326.0819802188571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1072.0304832110467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397.19676880037264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397.19676880037264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397.19676880037264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397.19676880037264</v>
      </c>
      <c r="AN31" s="47"/>
      <c r="AO31" s="35">
        <f t="shared" ref="AO31:AQ31" si="47">SUM(AO13:AO27)</f>
        <v>3546.3999999999996</v>
      </c>
      <c r="AP31" s="35">
        <f t="shared" si="47"/>
        <v>3986.8995386313945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2915.1890320616608</v>
      </c>
      <c r="AY31" s="35">
        <f t="shared" si="50"/>
        <v>2270.336504769487</v>
      </c>
      <c r="AZ31" s="35">
        <f t="shared" ref="AZ31" si="51">SUM(AZ13:AZ27)</f>
        <v>3640.9703806700832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topLeftCell="A13" zoomScaleNormal="100" workbookViewId="0">
      <selection activeCell="I4" sqref="I4:I8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0" t="s">
        <v>124</v>
      </c>
      <c r="E2" s="181"/>
      <c r="F2" s="181"/>
      <c r="G2" s="181"/>
      <c r="H2" s="181"/>
      <c r="I2" s="181"/>
      <c r="J2" s="181"/>
      <c r="K2" s="181"/>
      <c r="L2" s="181"/>
      <c r="M2" s="181"/>
      <c r="N2" s="182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7" t="s">
        <v>147</v>
      </c>
      <c r="J3" s="178"/>
      <c r="K3" s="178"/>
      <c r="L3" s="178"/>
      <c r="M3" s="178"/>
      <c r="N3" s="179"/>
      <c r="P3" s="175" t="s">
        <v>260</v>
      </c>
      <c r="Q3" s="176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892.92147721201036</v>
      </c>
      <c r="J4" s="22"/>
      <c r="K4" s="136" t="s">
        <v>246</v>
      </c>
      <c r="L4" s="22"/>
      <c r="M4" s="22"/>
      <c r="N4" s="154"/>
      <c r="O4" s="141"/>
      <c r="P4" s="171" t="s">
        <v>261</v>
      </c>
      <c r="Q4" s="172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298.25996924209227</v>
      </c>
      <c r="J5" s="22"/>
      <c r="K5" s="136" t="s">
        <v>122</v>
      </c>
      <c r="L5" s="22"/>
      <c r="M5" s="22"/>
      <c r="N5" s="154"/>
      <c r="O5" s="64" t="s">
        <v>262</v>
      </c>
      <c r="P5" s="173">
        <f>'Project Facts (User Inputs)'!AZ30</f>
        <v>242.73135871133888</v>
      </c>
      <c r="Q5" s="174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48.502481389578165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113.43700712641294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1353.1209349700937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84" t="s">
        <v>65</v>
      </c>
      <c r="M13" s="184"/>
      <c r="O13" s="64"/>
      <c r="P13" s="184" t="s">
        <v>72</v>
      </c>
      <c r="Q13" s="184"/>
      <c r="S13" s="64"/>
      <c r="T13" s="184" t="s">
        <v>74</v>
      </c>
      <c r="U13" s="184"/>
      <c r="X13" s="184" t="s">
        <v>75</v>
      </c>
      <c r="Y13" s="184"/>
      <c r="AB13" s="184" t="s">
        <v>77</v>
      </c>
      <c r="AC13" s="184"/>
      <c r="AF13" s="184" t="s">
        <v>79</v>
      </c>
      <c r="AG13" s="184"/>
      <c r="AH13" s="65"/>
      <c r="AI13" s="65"/>
      <c r="AJ13" s="65"/>
      <c r="AK13" s="65"/>
      <c r="AL13" s="65"/>
      <c r="AM13" s="183" t="s">
        <v>92</v>
      </c>
      <c r="AN13" s="183"/>
      <c r="AO13" s="183"/>
      <c r="AP13" s="183"/>
      <c r="AQ13" s="183"/>
      <c r="AR13" s="183"/>
      <c r="AS13" s="183"/>
      <c r="AT13" s="183"/>
      <c r="AV13" s="184" t="s">
        <v>91</v>
      </c>
      <c r="AW13" s="184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0.50909137554826378</v>
      </c>
      <c r="E15" s="74">
        <v>1.544629650150797</v>
      </c>
      <c r="F15" s="5"/>
      <c r="G15" s="110"/>
      <c r="I15" s="57">
        <v>41640</v>
      </c>
      <c r="J15" s="12"/>
      <c r="K15" s="32">
        <v>0</v>
      </c>
      <c r="L15" s="58">
        <f>I15+K15+1</f>
        <v>41641</v>
      </c>
      <c r="M15" s="58">
        <f>L15+VLOOKUP($B15,'Project Facts (User Inputs)'!$B$13:$BL$28,13,0)</f>
        <v>41674.392826546493</v>
      </c>
      <c r="N15" s="12"/>
      <c r="O15" s="56">
        <v>0</v>
      </c>
      <c r="P15" s="58">
        <f>M15+O15+1</f>
        <v>41675.392826546493</v>
      </c>
      <c r="Q15" s="58">
        <f>P15+VLOOKUP($B15,'Project Facts (User Inputs)'!$B$13:$BL$28,18,0)</f>
        <v>41723.300750619281</v>
      </c>
      <c r="R15" s="12"/>
      <c r="S15" s="56">
        <v>0</v>
      </c>
      <c r="T15" s="58">
        <f>Q15+S15+1</f>
        <v>41724.300750619281</v>
      </c>
      <c r="U15" s="58">
        <f>T15+VLOOKUP($B15,'Project Facts (User Inputs)'!$B$13:$BL$28,23,0)</f>
        <v>41735.798652396748</v>
      </c>
      <c r="V15" s="12"/>
      <c r="W15" s="32">
        <v>0</v>
      </c>
      <c r="X15" s="58">
        <f>U15+W15+1</f>
        <v>41736.798652396748</v>
      </c>
      <c r="Y15" s="58">
        <f>X15+VLOOKUP($B15,'Project Facts (User Inputs)'!$B$13:$BL$28,28,0)</f>
        <v>41748.296554174216</v>
      </c>
      <c r="Z15" s="12"/>
      <c r="AA15" s="32">
        <v>3</v>
      </c>
      <c r="AB15" s="58">
        <f>Y15+AA15+1</f>
        <v>41752.296554174216</v>
      </c>
      <c r="AC15" s="58">
        <f>AB15+VLOOKUP($B15,'Project Facts (User Inputs)'!$B$13:$BL$28,33,0)</f>
        <v>41763.794455951684</v>
      </c>
      <c r="AD15" s="12"/>
      <c r="AE15" s="32">
        <v>0</v>
      </c>
      <c r="AF15" s="58">
        <f>AC15+AE15+1</f>
        <v>41764.794455951684</v>
      </c>
      <c r="AG15" s="58">
        <f>AF15+VLOOKUP($B15,'Project Facts (User Inputs)'!$B$13:$BL$28,38,0)</f>
        <v>41776.292357729151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0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3</v>
      </c>
      <c r="AR15" s="78">
        <f>AE15</f>
        <v>0</v>
      </c>
      <c r="AS15" s="78">
        <f>SUM(AM15:AR15)</f>
        <v>3</v>
      </c>
      <c r="AT15" s="60">
        <f>AK15*AM15*$AK$36</f>
        <v>0</v>
      </c>
      <c r="AV15" s="60">
        <f>AG15-L15</f>
        <v>135.29235772915126</v>
      </c>
      <c r="AW15" s="83">
        <f>MAX(AG15:AG29)-MIN(L15:L29)</f>
        <v>892.92147721201036</v>
      </c>
      <c r="BM15" s="113" t="s">
        <v>126</v>
      </c>
    </row>
    <row r="16" spans="2:65">
      <c r="B16" s="16" t="str">
        <f>'Project Facts (User Inputs)'!B14</f>
        <v>Project-A02</v>
      </c>
      <c r="D16" s="74">
        <v>0.50805881598272773</v>
      </c>
      <c r="E16" s="74">
        <v>1.5191732887223888</v>
      </c>
      <c r="F16" s="5"/>
      <c r="G16" s="110"/>
      <c r="I16" s="57">
        <v>41640</v>
      </c>
      <c r="J16" s="12"/>
      <c r="K16" s="32">
        <v>13</v>
      </c>
      <c r="L16" s="58">
        <f t="shared" ref="L16:L29" si="0">I16+K16+1</f>
        <v>41654</v>
      </c>
      <c r="M16" s="58">
        <f>L16+VLOOKUP($B16,'Project Facts (User Inputs)'!$B$13:$BL$28,13,0)</f>
        <v>41683.524140765054</v>
      </c>
      <c r="N16" s="12"/>
      <c r="O16" s="56">
        <v>0</v>
      </c>
      <c r="P16" s="58">
        <f t="shared" ref="P16:P29" si="1">M16+O16+1</f>
        <v>41684.524140765054</v>
      </c>
      <c r="Q16" s="58">
        <f>P16+VLOOKUP($B16,'Project Facts (User Inputs)'!$B$13:$BL$28,18,0)</f>
        <v>41737.184361026877</v>
      </c>
      <c r="R16" s="12"/>
      <c r="S16" s="56">
        <v>0</v>
      </c>
      <c r="T16" s="58">
        <f t="shared" ref="T16:T29" si="2">Q16+S16+1</f>
        <v>41738.184361026877</v>
      </c>
      <c r="U16" s="58">
        <f>T16+VLOOKUP($B16,'Project Facts (User Inputs)'!$B$13:$BL$28,23,0)</f>
        <v>41750.822813889718</v>
      </c>
      <c r="V16" s="12"/>
      <c r="W16" s="32">
        <v>5</v>
      </c>
      <c r="X16" s="58">
        <f t="shared" ref="X16:X29" si="3">U16+W16+1</f>
        <v>41756.822813889718</v>
      </c>
      <c r="Y16" s="58">
        <f>X16+VLOOKUP($B16,'Project Facts (User Inputs)'!$B$13:$BL$28,28,0)</f>
        <v>41769.461266752558</v>
      </c>
      <c r="Z16" s="12"/>
      <c r="AA16" s="32">
        <v>0</v>
      </c>
      <c r="AB16" s="58">
        <f t="shared" ref="AB16:AB29" si="4">Y16+AA16+1</f>
        <v>41770.461266752558</v>
      </c>
      <c r="AC16" s="58">
        <f>AB16+VLOOKUP($B16,'Project Facts (User Inputs)'!$B$13:$BL$28,33,0)</f>
        <v>41783.099719615398</v>
      </c>
      <c r="AD16" s="12"/>
      <c r="AE16" s="32">
        <v>3</v>
      </c>
      <c r="AF16" s="58">
        <f t="shared" ref="AF16:AF29" si="5">AC16+AE16+1</f>
        <v>41787.099719615398</v>
      </c>
      <c r="AG16" s="58">
        <f>AF16+VLOOKUP($B16,'Project Facts (User Inputs)'!$B$13:$BL$28,38,0)</f>
        <v>41799.738172478239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13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5</v>
      </c>
      <c r="AQ16" s="78">
        <f t="shared" ref="AQ16:AQ29" si="10">AA16</f>
        <v>0</v>
      </c>
      <c r="AR16" s="78">
        <f t="shared" ref="AR16:AR29" si="11">AE16</f>
        <v>3</v>
      </c>
      <c r="AS16" s="78">
        <f t="shared" ref="AS16:AS29" si="12">SUM(AM16:AR16)</f>
        <v>21</v>
      </c>
      <c r="AT16" s="60">
        <f t="shared" ref="AT16:AT29" si="13">AK16*AM16*$AK$36</f>
        <v>11.49193548387097</v>
      </c>
      <c r="AV16" s="60">
        <f t="shared" ref="AV16:AV29" si="14">AG16-L16</f>
        <v>145.73817247823899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0.52355371730657529</v>
      </c>
      <c r="E17" s="74">
        <v>1.5471506645985755</v>
      </c>
      <c r="F17" s="5"/>
      <c r="G17" s="110"/>
      <c r="I17" s="57">
        <v>41640</v>
      </c>
      <c r="J17" s="12"/>
      <c r="K17" s="32">
        <v>0</v>
      </c>
      <c r="L17" s="58">
        <f t="shared" si="0"/>
        <v>41641</v>
      </c>
      <c r="M17" s="58">
        <f>L17+VLOOKUP($B17,'Project Facts (User Inputs)'!$B$13:$BL$28,13,0)</f>
        <v>41671.560378947004</v>
      </c>
      <c r="N17" s="12"/>
      <c r="O17" s="56">
        <v>0</v>
      </c>
      <c r="P17" s="58">
        <f t="shared" si="1"/>
        <v>41672.560378947004</v>
      </c>
      <c r="Q17" s="58">
        <f>P17+VLOOKUP($B17,'Project Facts (User Inputs)'!$B$13:$BL$28,18,0)</f>
        <v>41690.011814426303</v>
      </c>
      <c r="R17" s="12"/>
      <c r="S17" s="56">
        <v>0</v>
      </c>
      <c r="T17" s="58">
        <f t="shared" si="2"/>
        <v>41691.011814426303</v>
      </c>
      <c r="U17" s="58">
        <f>T17+VLOOKUP($B17,'Project Facts (User Inputs)'!$B$13:$BL$28,23,0)</f>
        <v>41698.346305373583</v>
      </c>
      <c r="V17" s="12"/>
      <c r="W17" s="32">
        <v>0</v>
      </c>
      <c r="X17" s="58">
        <f t="shared" si="3"/>
        <v>41699.346305373583</v>
      </c>
      <c r="Y17" s="58">
        <f>X17+VLOOKUP($B17,'Project Facts (User Inputs)'!$B$13:$BL$28,28,0)</f>
        <v>41706.680796320863</v>
      </c>
      <c r="Z17" s="12"/>
      <c r="AA17" s="32">
        <v>0</v>
      </c>
      <c r="AB17" s="58">
        <f t="shared" si="4"/>
        <v>41707.680796320863</v>
      </c>
      <c r="AC17" s="58">
        <f>AB17+VLOOKUP($B17,'Project Facts (User Inputs)'!$B$13:$BL$28,33,0)</f>
        <v>41715.015287268143</v>
      </c>
      <c r="AD17" s="12"/>
      <c r="AE17" s="32">
        <v>3</v>
      </c>
      <c r="AF17" s="58">
        <f t="shared" si="5"/>
        <v>41719.015287268143</v>
      </c>
      <c r="AG17" s="58">
        <f>AF17+VLOOKUP($B17,'Project Facts (User Inputs)'!$B$13:$BL$28,38,0)</f>
        <v>41726.349778215423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0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3</v>
      </c>
      <c r="AS17" s="78">
        <f t="shared" si="12"/>
        <v>3</v>
      </c>
      <c r="AT17" s="60">
        <f t="shared" si="13"/>
        <v>0</v>
      </c>
      <c r="AV17" s="60">
        <f t="shared" si="14"/>
        <v>85.349778215422702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0.50185916058951019</v>
      </c>
      <c r="E18" s="74">
        <v>1.5426258918462425</v>
      </c>
      <c r="F18" s="5"/>
      <c r="G18" s="110"/>
      <c r="I18" s="57">
        <v>41640</v>
      </c>
      <c r="J18" s="12"/>
      <c r="K18" s="32">
        <v>34</v>
      </c>
      <c r="L18" s="58">
        <f t="shared" si="0"/>
        <v>41675</v>
      </c>
      <c r="M18" s="58">
        <f>L18+VLOOKUP($B18,'Project Facts (User Inputs)'!$B$13:$BL$28,13,0)</f>
        <v>41744.740681746021</v>
      </c>
      <c r="N18" s="12"/>
      <c r="O18" s="56">
        <v>0</v>
      </c>
      <c r="P18" s="58">
        <f t="shared" si="1"/>
        <v>41745.740681746021</v>
      </c>
      <c r="Q18" s="58">
        <f>P18+VLOOKUP($B18,'Project Facts (User Inputs)'!$B$13:$BL$28,18,0)</f>
        <v>41762.478445365065</v>
      </c>
      <c r="R18" s="12"/>
      <c r="S18" s="56">
        <v>0</v>
      </c>
      <c r="T18" s="58">
        <f t="shared" si="2"/>
        <v>41763.478445365065</v>
      </c>
      <c r="U18" s="58">
        <f>T18+VLOOKUP($B18,'Project Facts (User Inputs)'!$B$13:$BL$28,23,0)</f>
        <v>41780.216208984108</v>
      </c>
      <c r="V18" s="12"/>
      <c r="W18" s="32">
        <v>0</v>
      </c>
      <c r="X18" s="58">
        <f t="shared" si="3"/>
        <v>41781.216208984108</v>
      </c>
      <c r="Y18" s="58">
        <f>X18+VLOOKUP($B18,'Project Facts (User Inputs)'!$B$13:$BL$28,28,0)</f>
        <v>41797.953972603151</v>
      </c>
      <c r="Z18" s="12"/>
      <c r="AA18" s="32">
        <v>0</v>
      </c>
      <c r="AB18" s="58">
        <f t="shared" si="4"/>
        <v>41798.953972603151</v>
      </c>
      <c r="AC18" s="58">
        <f>AB18+VLOOKUP($B18,'Project Facts (User Inputs)'!$B$13:$BL$28,33,0)</f>
        <v>41815.691736222194</v>
      </c>
      <c r="AD18" s="12"/>
      <c r="AE18" s="32">
        <v>0</v>
      </c>
      <c r="AF18" s="58">
        <f t="shared" si="5"/>
        <v>41816.691736222194</v>
      </c>
      <c r="AG18" s="58">
        <f>AF18+VLOOKUP($B18,'Project Facts (User Inputs)'!$B$13:$BL$28,38,0)</f>
        <v>41833.429499841237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34</v>
      </c>
      <c r="AN18" s="78">
        <f t="shared" si="7"/>
        <v>0</v>
      </c>
      <c r="AO18" s="78">
        <f t="shared" si="8"/>
        <v>0</v>
      </c>
      <c r="AP18" s="78">
        <f t="shared" si="9"/>
        <v>0</v>
      </c>
      <c r="AQ18" s="78">
        <f t="shared" si="10"/>
        <v>0</v>
      </c>
      <c r="AR18" s="78">
        <f t="shared" si="11"/>
        <v>0</v>
      </c>
      <c r="AS18" s="78">
        <f t="shared" si="12"/>
        <v>34</v>
      </c>
      <c r="AT18" s="60">
        <f t="shared" si="13"/>
        <v>16.767990074441688</v>
      </c>
      <c r="AV18" s="60">
        <f t="shared" si="14"/>
        <v>158.42949984123698</v>
      </c>
      <c r="AW18" s="37"/>
      <c r="BM18" s="113"/>
    </row>
    <row r="19" spans="2:65">
      <c r="B19" s="16" t="str">
        <f>'Project Facts (User Inputs)'!B17</f>
        <v>Project-A05</v>
      </c>
      <c r="D19" s="74">
        <v>0.54287702287804573</v>
      </c>
      <c r="E19" s="74">
        <v>1.5935880141927283</v>
      </c>
      <c r="F19" s="5"/>
      <c r="G19" s="110"/>
      <c r="I19" s="57">
        <v>41640</v>
      </c>
      <c r="J19" s="12"/>
      <c r="K19" s="32">
        <v>46</v>
      </c>
      <c r="L19" s="58">
        <f t="shared" si="0"/>
        <v>41687</v>
      </c>
      <c r="M19" s="58">
        <f>L19+VLOOKUP($B19,'Project Facts (User Inputs)'!$B$13:$BL$28,13,0)</f>
        <v>41699.048283388809</v>
      </c>
      <c r="N19" s="12"/>
      <c r="O19" s="56">
        <v>0</v>
      </c>
      <c r="P19" s="58">
        <f t="shared" si="1"/>
        <v>41700.048283388809</v>
      </c>
      <c r="Q19" s="58">
        <f>P19+VLOOKUP($B19,'Project Facts (User Inputs)'!$B$13:$BL$28,18,0)</f>
        <v>41750.249464175504</v>
      </c>
      <c r="R19" s="12"/>
      <c r="S19" s="56">
        <v>0</v>
      </c>
      <c r="T19" s="58">
        <f t="shared" si="2"/>
        <v>41751.249464175504</v>
      </c>
      <c r="U19" s="58">
        <f>T19+VLOOKUP($B19,'Project Facts (User Inputs)'!$B$13:$BL$28,23,0)</f>
        <v>41763.297747564313</v>
      </c>
      <c r="V19" s="12"/>
      <c r="W19" s="32">
        <v>0</v>
      </c>
      <c r="X19" s="58">
        <f t="shared" si="3"/>
        <v>41764.297747564313</v>
      </c>
      <c r="Y19" s="58">
        <f>X19+VLOOKUP($B19,'Project Facts (User Inputs)'!$B$13:$BL$28,28,0)</f>
        <v>41776.346030953122</v>
      </c>
      <c r="Z19" s="12"/>
      <c r="AA19" s="32">
        <v>3</v>
      </c>
      <c r="AB19" s="58">
        <f t="shared" si="4"/>
        <v>41780.346030953122</v>
      </c>
      <c r="AC19" s="58">
        <f>AB19+VLOOKUP($B19,'Project Facts (User Inputs)'!$B$13:$BL$28,33,0)</f>
        <v>41792.394314341931</v>
      </c>
      <c r="AD19" s="12"/>
      <c r="AE19" s="32">
        <v>0</v>
      </c>
      <c r="AF19" s="58">
        <f t="shared" si="5"/>
        <v>41793.394314341931</v>
      </c>
      <c r="AG19" s="58">
        <f>AF19+VLOOKUP($B19,'Project Facts (User Inputs)'!$B$13:$BL$28,38,0)</f>
        <v>41805.44259773074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46</v>
      </c>
      <c r="AN19" s="78">
        <f t="shared" si="7"/>
        <v>0</v>
      </c>
      <c r="AO19" s="78">
        <f t="shared" si="8"/>
        <v>0</v>
      </c>
      <c r="AP19" s="78">
        <f t="shared" si="9"/>
        <v>0</v>
      </c>
      <c r="AQ19" s="78">
        <f t="shared" si="10"/>
        <v>3</v>
      </c>
      <c r="AR19" s="78">
        <f t="shared" si="11"/>
        <v>0</v>
      </c>
      <c r="AS19" s="78">
        <f t="shared" si="12"/>
        <v>49</v>
      </c>
      <c r="AT19" s="60">
        <f t="shared" si="13"/>
        <v>36.811414392059547</v>
      </c>
      <c r="AV19" s="60">
        <f t="shared" si="14"/>
        <v>118.44259773074009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0.51408174399654283</v>
      </c>
      <c r="E20" s="74">
        <v>3.1872330001173346</v>
      </c>
      <c r="F20" s="5"/>
      <c r="G20" s="110"/>
      <c r="I20" s="57">
        <v>41640</v>
      </c>
      <c r="J20" s="12"/>
      <c r="K20" s="32">
        <v>365</v>
      </c>
      <c r="L20" s="58">
        <f t="shared" si="0"/>
        <v>42006</v>
      </c>
      <c r="M20" s="58">
        <f>L20+VLOOKUP($B20,'Project Facts (User Inputs)'!$B$13:$BL$28,13,0)</f>
        <v>42107.151228588169</v>
      </c>
      <c r="N20" s="12"/>
      <c r="O20" s="56">
        <v>0</v>
      </c>
      <c r="P20" s="58">
        <f t="shared" si="1"/>
        <v>42108.151228588169</v>
      </c>
      <c r="Q20" s="58">
        <f>P20+VLOOKUP($B20,'Project Facts (User Inputs)'!$B$13:$BL$28,18,0)</f>
        <v>42132.427523449333</v>
      </c>
      <c r="R20" s="12"/>
      <c r="S20" s="56">
        <v>0</v>
      </c>
      <c r="T20" s="58">
        <f t="shared" si="2"/>
        <v>42133.427523449333</v>
      </c>
      <c r="U20" s="58">
        <f>T20+VLOOKUP($B20,'Project Facts (User Inputs)'!$B$13:$BL$28,23,0)</f>
        <v>42157.703818310496</v>
      </c>
      <c r="V20" s="12"/>
      <c r="W20" s="32">
        <v>0</v>
      </c>
      <c r="X20" s="58">
        <f t="shared" si="3"/>
        <v>42158.703818310496</v>
      </c>
      <c r="Y20" s="58">
        <f>X20+VLOOKUP($B20,'Project Facts (User Inputs)'!$B$13:$BL$28,28,0)</f>
        <v>42182.980113171659</v>
      </c>
      <c r="Z20" s="12"/>
      <c r="AA20" s="32">
        <v>0</v>
      </c>
      <c r="AB20" s="58">
        <f t="shared" si="4"/>
        <v>42183.980113171659</v>
      </c>
      <c r="AC20" s="58">
        <f>AB20+VLOOKUP($B20,'Project Facts (User Inputs)'!$B$13:$BL$28,33,0)</f>
        <v>42208.256408032823</v>
      </c>
      <c r="AD20" s="12"/>
      <c r="AE20" s="32">
        <v>0</v>
      </c>
      <c r="AF20" s="58">
        <f t="shared" si="5"/>
        <v>42209.256408032823</v>
      </c>
      <c r="AG20" s="58">
        <f>AF20+VLOOKUP($B20,'Project Facts (User Inputs)'!$B$13:$BL$28,38,0)</f>
        <v>42233.532702893986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365</v>
      </c>
      <c r="AN20" s="78">
        <f t="shared" si="7"/>
        <v>0</v>
      </c>
      <c r="AO20" s="78">
        <f t="shared" si="8"/>
        <v>0</v>
      </c>
      <c r="AP20" s="78">
        <f t="shared" si="9"/>
        <v>0</v>
      </c>
      <c r="AQ20" s="78">
        <f t="shared" si="10"/>
        <v>0</v>
      </c>
      <c r="AR20" s="78">
        <f t="shared" si="11"/>
        <v>0</v>
      </c>
      <c r="AS20" s="78">
        <f t="shared" si="12"/>
        <v>365</v>
      </c>
      <c r="AT20" s="60">
        <f t="shared" si="13"/>
        <v>326.05459057071965</v>
      </c>
      <c r="AV20" s="60">
        <f t="shared" si="14"/>
        <v>227.53270289398642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0.49427932362127336</v>
      </c>
      <c r="E21" s="74">
        <v>1.5777011243408976</v>
      </c>
      <c r="F21" s="5"/>
      <c r="G21" s="110"/>
      <c r="I21" s="57">
        <v>41640</v>
      </c>
      <c r="J21" s="12"/>
      <c r="K21" s="32">
        <v>0</v>
      </c>
      <c r="L21" s="58">
        <f t="shared" si="0"/>
        <v>41641</v>
      </c>
      <c r="M21" s="58">
        <f>L21+VLOOKUP($B21,'Project Facts (User Inputs)'!$B$13:$BL$28,13,0)</f>
        <v>41829.152721660794</v>
      </c>
      <c r="N21" s="12"/>
      <c r="O21" s="56">
        <v>0</v>
      </c>
      <c r="P21" s="58">
        <f t="shared" si="1"/>
        <v>41830.152721660794</v>
      </c>
      <c r="Q21" s="58">
        <f>P21+VLOOKUP($B21,'Project Facts (User Inputs)'!$B$13:$BL$28,18,0)</f>
        <v>41882.760911335929</v>
      </c>
      <c r="R21" s="12"/>
      <c r="S21" s="56">
        <v>0</v>
      </c>
      <c r="T21" s="58">
        <f t="shared" si="2"/>
        <v>41883.760911335929</v>
      </c>
      <c r="U21" s="58">
        <f>T21+VLOOKUP($B21,'Project Facts (User Inputs)'!$B$13:$BL$28,23,0)</f>
        <v>41928.917564534517</v>
      </c>
      <c r="V21" s="12"/>
      <c r="W21" s="32">
        <v>0</v>
      </c>
      <c r="X21" s="58">
        <f t="shared" si="3"/>
        <v>41929.917564534517</v>
      </c>
      <c r="Y21" s="58">
        <f>X21+VLOOKUP($B21,'Project Facts (User Inputs)'!$B$13:$BL$28,28,0)</f>
        <v>41975.074217733105</v>
      </c>
      <c r="Z21" s="12"/>
      <c r="AA21" s="32">
        <v>6</v>
      </c>
      <c r="AB21" s="58">
        <f t="shared" si="4"/>
        <v>41982.074217733105</v>
      </c>
      <c r="AC21" s="58">
        <f>AB21+VLOOKUP($B21,'Project Facts (User Inputs)'!$B$13:$BL$28,33,0)</f>
        <v>42027.230870931693</v>
      </c>
      <c r="AD21" s="12"/>
      <c r="AE21" s="32">
        <v>365</v>
      </c>
      <c r="AF21" s="58">
        <f t="shared" si="5"/>
        <v>42393.230870931693</v>
      </c>
      <c r="AG21" s="58">
        <f>AF21+VLOOKUP($B21,'Project Facts (User Inputs)'!$B$13:$BL$28,38,0)</f>
        <v>42438.387524130281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0</v>
      </c>
      <c r="AN21" s="78">
        <f t="shared" si="7"/>
        <v>0</v>
      </c>
      <c r="AO21" s="78">
        <f t="shared" si="8"/>
        <v>0</v>
      </c>
      <c r="AP21" s="78">
        <f t="shared" si="9"/>
        <v>0</v>
      </c>
      <c r="AQ21" s="78">
        <f t="shared" si="10"/>
        <v>6</v>
      </c>
      <c r="AR21" s="78">
        <f t="shared" si="11"/>
        <v>365</v>
      </c>
      <c r="AS21" s="78">
        <f t="shared" si="12"/>
        <v>371</v>
      </c>
      <c r="AT21" s="60">
        <f t="shared" si="13"/>
        <v>0</v>
      </c>
      <c r="AV21" s="60">
        <f t="shared" si="14"/>
        <v>797.38752413028124</v>
      </c>
      <c r="AW21" s="37"/>
      <c r="BM21" s="113"/>
    </row>
    <row r="22" spans="2:65">
      <c r="B22" s="16" t="str">
        <f>'Project Facts (User Inputs)'!B20</f>
        <v>Project-A08</v>
      </c>
      <c r="D22" s="74">
        <v>0.53186530421485445</v>
      </c>
      <c r="E22" s="74">
        <v>1.535910781490009</v>
      </c>
      <c r="F22" s="5"/>
      <c r="G22" s="110"/>
      <c r="I22" s="57">
        <v>41640</v>
      </c>
      <c r="J22" s="12"/>
      <c r="K22" s="32">
        <v>0</v>
      </c>
      <c r="L22" s="58">
        <f t="shared" si="0"/>
        <v>41641</v>
      </c>
      <c r="M22" s="58">
        <f>L22+VLOOKUP($B22,'Project Facts (User Inputs)'!$B$13:$BL$28,13,0)</f>
        <v>41650.400876425621</v>
      </c>
      <c r="N22" s="12"/>
      <c r="O22" s="56">
        <v>0</v>
      </c>
      <c r="P22" s="58">
        <f t="shared" si="1"/>
        <v>41651.400876425621</v>
      </c>
      <c r="Q22" s="58">
        <f>P22+VLOOKUP($B22,'Project Facts (User Inputs)'!$B$13:$BL$28,18,0)</f>
        <v>41658.562750756195</v>
      </c>
      <c r="R22" s="12"/>
      <c r="S22" s="56">
        <v>0</v>
      </c>
      <c r="T22" s="58">
        <f t="shared" si="2"/>
        <v>41659.562750756195</v>
      </c>
      <c r="U22" s="58">
        <f>T22+VLOOKUP($B22,'Project Facts (User Inputs)'!$B$13:$BL$28,23,0)</f>
        <v>41661.818961098346</v>
      </c>
      <c r="V22" s="12"/>
      <c r="W22" s="32">
        <v>0</v>
      </c>
      <c r="X22" s="58">
        <f t="shared" si="3"/>
        <v>41662.818961098346</v>
      </c>
      <c r="Y22" s="58">
        <f>X22+VLOOKUP($B22,'Project Facts (User Inputs)'!$B$13:$BL$28,28,0)</f>
        <v>41665.075171440498</v>
      </c>
      <c r="Z22" s="12"/>
      <c r="AA22" s="32">
        <v>0</v>
      </c>
      <c r="AB22" s="58">
        <f t="shared" si="4"/>
        <v>41666.075171440498</v>
      </c>
      <c r="AC22" s="58">
        <f>AB22+VLOOKUP($B22,'Project Facts (User Inputs)'!$B$13:$BL$28,33,0)</f>
        <v>41668.331381782649</v>
      </c>
      <c r="AD22" s="12"/>
      <c r="AE22" s="32">
        <v>0</v>
      </c>
      <c r="AF22" s="58">
        <f t="shared" si="5"/>
        <v>41669.331381782649</v>
      </c>
      <c r="AG22" s="58">
        <f>AF22+VLOOKUP($B22,'Project Facts (User Inputs)'!$B$13:$BL$28,38,0)</f>
        <v>41671.587592124801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0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0</v>
      </c>
      <c r="AS22" s="78">
        <f t="shared" si="12"/>
        <v>0</v>
      </c>
      <c r="AT22" s="60">
        <f t="shared" si="13"/>
        <v>0</v>
      </c>
      <c r="AV22" s="60">
        <f t="shared" si="14"/>
        <v>30.587592124800722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0.53992512957288485</v>
      </c>
      <c r="E23" s="74">
        <v>0.35223496519143371</v>
      </c>
      <c r="F23" s="5"/>
      <c r="G23" s="110"/>
      <c r="I23" s="57">
        <v>41640</v>
      </c>
      <c r="J23" s="12"/>
      <c r="K23" s="32">
        <v>3</v>
      </c>
      <c r="L23" s="58">
        <f t="shared" si="0"/>
        <v>41644</v>
      </c>
      <c r="M23" s="58">
        <f>L23+VLOOKUP($B23,'Project Facts (User Inputs)'!$B$13:$BL$28,13,0)</f>
        <v>41734.753323592777</v>
      </c>
      <c r="N23" s="12"/>
      <c r="O23" s="56">
        <v>0</v>
      </c>
      <c r="P23" s="58">
        <f t="shared" si="1"/>
        <v>41735.753323592777</v>
      </c>
      <c r="Q23" s="58">
        <f>P23+VLOOKUP($B23,'Project Facts (User Inputs)'!$B$13:$BL$28,18,0)</f>
        <v>41979.908528210981</v>
      </c>
      <c r="R23" s="12"/>
      <c r="S23" s="56">
        <v>0</v>
      </c>
      <c r="T23" s="58">
        <f t="shared" si="2"/>
        <v>41980.908528210981</v>
      </c>
      <c r="U23" s="58">
        <f>T23+VLOOKUP($B23,'Project Facts (User Inputs)'!$B$13:$BL$28,23,0)</f>
        <v>42039.505777319348</v>
      </c>
      <c r="V23" s="12"/>
      <c r="W23" s="32">
        <v>0</v>
      </c>
      <c r="X23" s="58">
        <f t="shared" si="3"/>
        <v>42040.505777319348</v>
      </c>
      <c r="Y23" s="58">
        <f>X23+VLOOKUP($B23,'Project Facts (User Inputs)'!$B$13:$BL$28,28,0)</f>
        <v>42099.103026427714</v>
      </c>
      <c r="Z23" s="12"/>
      <c r="AA23" s="32">
        <v>3</v>
      </c>
      <c r="AB23" s="58">
        <f t="shared" si="4"/>
        <v>42103.103026427714</v>
      </c>
      <c r="AC23" s="58">
        <f>AB23+VLOOKUP($B23,'Project Facts (User Inputs)'!$B$13:$BL$28,33,0)</f>
        <v>42161.700275536081</v>
      </c>
      <c r="AD23" s="12"/>
      <c r="AE23" s="32">
        <v>0</v>
      </c>
      <c r="AF23" s="58">
        <f t="shared" si="5"/>
        <v>42162.700275536081</v>
      </c>
      <c r="AG23" s="58">
        <f>AF23+VLOOKUP($B23,'Project Facts (User Inputs)'!$B$13:$BL$28,38,0)</f>
        <v>42221.297524644448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3</v>
      </c>
      <c r="AN23" s="78">
        <f t="shared" si="7"/>
        <v>0</v>
      </c>
      <c r="AO23" s="78">
        <f t="shared" si="8"/>
        <v>0</v>
      </c>
      <c r="AP23" s="78">
        <f t="shared" si="9"/>
        <v>0</v>
      </c>
      <c r="AQ23" s="78">
        <f t="shared" si="10"/>
        <v>3</v>
      </c>
      <c r="AR23" s="78">
        <f t="shared" si="11"/>
        <v>0</v>
      </c>
      <c r="AS23" s="78">
        <f t="shared" si="12"/>
        <v>6</v>
      </c>
      <c r="AT23" s="60">
        <f t="shared" si="13"/>
        <v>3.7686104218362284</v>
      </c>
      <c r="AV23" s="60">
        <f t="shared" si="14"/>
        <v>577.29752464444755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0.50027063049163067</v>
      </c>
      <c r="E24" s="74">
        <v>1.5252300245179462</v>
      </c>
      <c r="F24" s="5"/>
      <c r="G24" s="110"/>
      <c r="I24" s="57">
        <v>41640</v>
      </c>
      <c r="J24" s="12"/>
      <c r="K24" s="32">
        <v>24</v>
      </c>
      <c r="L24" s="58">
        <f t="shared" si="0"/>
        <v>41665</v>
      </c>
      <c r="M24" s="58">
        <f>L24+VLOOKUP($B24,'Project Facts (User Inputs)'!$B$13:$BL$28,13,0)</f>
        <v>41736.96105029116</v>
      </c>
      <c r="N24" s="12"/>
      <c r="O24" s="56">
        <v>0</v>
      </c>
      <c r="P24" s="58">
        <f t="shared" si="1"/>
        <v>41737.96105029116</v>
      </c>
      <c r="Q24" s="58">
        <f>P24+VLOOKUP($B24,'Project Facts (User Inputs)'!$B$13:$BL$28,18,0)</f>
        <v>41795.001626860911</v>
      </c>
      <c r="R24" s="12"/>
      <c r="S24" s="56">
        <v>0</v>
      </c>
      <c r="T24" s="58">
        <f t="shared" si="2"/>
        <v>41796.001626860911</v>
      </c>
      <c r="U24" s="58">
        <f>T24+VLOOKUP($B24,'Project Facts (User Inputs)'!$B$13:$BL$28,23,0)</f>
        <v>41813.272278930788</v>
      </c>
      <c r="V24" s="12"/>
      <c r="W24" s="32">
        <v>0</v>
      </c>
      <c r="X24" s="58">
        <f t="shared" si="3"/>
        <v>41814.272278930788</v>
      </c>
      <c r="Y24" s="58">
        <f>X24+VLOOKUP($B24,'Project Facts (User Inputs)'!$B$13:$BL$28,28,0)</f>
        <v>41831.542931000666</v>
      </c>
      <c r="Z24" s="12"/>
      <c r="AA24" s="32">
        <v>0</v>
      </c>
      <c r="AB24" s="58">
        <f t="shared" si="4"/>
        <v>41832.542931000666</v>
      </c>
      <c r="AC24" s="58">
        <f>AB24+VLOOKUP($B24,'Project Facts (User Inputs)'!$B$13:$BL$28,33,0)</f>
        <v>41849.813583070543</v>
      </c>
      <c r="AD24" s="12"/>
      <c r="AE24" s="32">
        <v>0</v>
      </c>
      <c r="AF24" s="58">
        <f t="shared" si="5"/>
        <v>41850.813583070543</v>
      </c>
      <c r="AG24" s="58">
        <f>AF24+VLOOKUP($B24,'Project Facts (User Inputs)'!$B$13:$BL$28,38,0)</f>
        <v>41868.084235140421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24</v>
      </c>
      <c r="AN24" s="78">
        <f t="shared" si="7"/>
        <v>0</v>
      </c>
      <c r="AO24" s="78">
        <f t="shared" si="8"/>
        <v>0</v>
      </c>
      <c r="AP24" s="78">
        <f t="shared" si="9"/>
        <v>0</v>
      </c>
      <c r="AQ24" s="78">
        <f t="shared" si="10"/>
        <v>0</v>
      </c>
      <c r="AR24" s="78">
        <f t="shared" si="11"/>
        <v>0</v>
      </c>
      <c r="AS24" s="78">
        <f t="shared" si="12"/>
        <v>24</v>
      </c>
      <c r="AT24" s="60">
        <f t="shared" si="13"/>
        <v>27.468982630272944</v>
      </c>
      <c r="AV24" s="60">
        <f t="shared" si="14"/>
        <v>203.08423514042079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0.49954014349118597</v>
      </c>
      <c r="E25" s="74">
        <v>1.559557010708376</v>
      </c>
      <c r="F25" s="5"/>
      <c r="G25" s="110"/>
      <c r="I25" s="57">
        <v>41640</v>
      </c>
      <c r="J25" s="12"/>
      <c r="K25" s="32">
        <v>34</v>
      </c>
      <c r="L25" s="58">
        <f t="shared" si="0"/>
        <v>41675</v>
      </c>
      <c r="M25" s="58">
        <f>L25+VLOOKUP($B25,'Project Facts (User Inputs)'!$B$13:$BL$28,13,0)</f>
        <v>41801.115990518214</v>
      </c>
      <c r="N25" s="12"/>
      <c r="O25" s="56">
        <v>0</v>
      </c>
      <c r="P25" s="58">
        <f t="shared" si="1"/>
        <v>41802.115990518214</v>
      </c>
      <c r="Q25" s="58">
        <f>P25+VLOOKUP($B25,'Project Facts (User Inputs)'!$B$13:$BL$28,18,0)</f>
        <v>41853.412608372317</v>
      </c>
      <c r="R25" s="12"/>
      <c r="S25" s="56">
        <v>0</v>
      </c>
      <c r="T25" s="58">
        <f t="shared" si="2"/>
        <v>41854.412608372317</v>
      </c>
      <c r="U25" s="58">
        <f>T25+VLOOKUP($B25,'Project Facts (User Inputs)'!$B$13:$BL$28,23,0)</f>
        <v>41884.680446096689</v>
      </c>
      <c r="V25" s="12"/>
      <c r="W25" s="32">
        <v>0</v>
      </c>
      <c r="X25" s="58">
        <f t="shared" si="3"/>
        <v>41885.680446096689</v>
      </c>
      <c r="Y25" s="58">
        <f>X25+VLOOKUP($B25,'Project Facts (User Inputs)'!$B$13:$BL$28,28,0)</f>
        <v>41915.948283821061</v>
      </c>
      <c r="Z25" s="12"/>
      <c r="AA25" s="32">
        <v>0</v>
      </c>
      <c r="AB25" s="58">
        <f t="shared" si="4"/>
        <v>41916.948283821061</v>
      </c>
      <c r="AC25" s="58">
        <f>AB25+VLOOKUP($B25,'Project Facts (User Inputs)'!$B$13:$BL$28,33,0)</f>
        <v>41947.216121545433</v>
      </c>
      <c r="AD25" s="12"/>
      <c r="AE25" s="32">
        <v>3</v>
      </c>
      <c r="AF25" s="58">
        <f t="shared" si="5"/>
        <v>41951.216121545433</v>
      </c>
      <c r="AG25" s="58">
        <f>AF25+VLOOKUP($B25,'Project Facts (User Inputs)'!$B$13:$BL$28,38,0)</f>
        <v>41981.483959269804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34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0</v>
      </c>
      <c r="AR25" s="78">
        <f t="shared" si="11"/>
        <v>3</v>
      </c>
      <c r="AS25" s="78">
        <f t="shared" si="12"/>
        <v>37</v>
      </c>
      <c r="AT25" s="60">
        <f t="shared" si="13"/>
        <v>45.241935483870954</v>
      </c>
      <c r="AV25" s="60">
        <f t="shared" si="14"/>
        <v>306.48395926980447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0.28025721116991642</v>
      </c>
      <c r="E26" s="74">
        <v>0.27440351514591044</v>
      </c>
      <c r="F26" s="5"/>
      <c r="G26" s="110"/>
      <c r="I26" s="57">
        <v>41640</v>
      </c>
      <c r="J26" s="12"/>
      <c r="K26" s="32">
        <v>0</v>
      </c>
      <c r="L26" s="58">
        <f t="shared" si="0"/>
        <v>41641</v>
      </c>
      <c r="M26" s="58">
        <f>L26+VLOOKUP($B26,'Project Facts (User Inputs)'!$B$13:$BL$28,13,0)</f>
        <v>41872.929803799379</v>
      </c>
      <c r="N26" s="12"/>
      <c r="O26" s="56">
        <v>0</v>
      </c>
      <c r="P26" s="58">
        <f t="shared" si="1"/>
        <v>41873.929803799379</v>
      </c>
      <c r="Q26" s="58">
        <f>P26+VLOOKUP($B26,'Project Facts (User Inputs)'!$B$13:$BL$28,18,0)</f>
        <v>42205.558208601746</v>
      </c>
      <c r="R26" s="12"/>
      <c r="S26" s="56">
        <v>0</v>
      </c>
      <c r="T26" s="58">
        <f t="shared" si="2"/>
        <v>42206.558208601746</v>
      </c>
      <c r="U26" s="58">
        <f>T26+VLOOKUP($B26,'Project Facts (User Inputs)'!$B$13:$BL$28,23,0)</f>
        <v>42286.149025754312</v>
      </c>
      <c r="V26" s="12"/>
      <c r="W26" s="32">
        <v>0</v>
      </c>
      <c r="X26" s="58">
        <f t="shared" si="3"/>
        <v>42287.149025754312</v>
      </c>
      <c r="Y26" s="58">
        <f>X26+VLOOKUP($B26,'Project Facts (User Inputs)'!$B$13:$BL$28,28,0)</f>
        <v>42366.739842906878</v>
      </c>
      <c r="Z26" s="12"/>
      <c r="AA26" s="32">
        <v>3</v>
      </c>
      <c r="AB26" s="58">
        <f t="shared" si="4"/>
        <v>42370.739842906878</v>
      </c>
      <c r="AC26" s="58">
        <f>AB26+VLOOKUP($B26,'Project Facts (User Inputs)'!$B$13:$BL$28,33,0)</f>
        <v>42450.330660059444</v>
      </c>
      <c r="AD26" s="12"/>
      <c r="AE26" s="32">
        <v>3</v>
      </c>
      <c r="AF26" s="58">
        <f t="shared" si="5"/>
        <v>42454.330660059444</v>
      </c>
      <c r="AG26" s="58">
        <f>AF26+VLOOKUP($B26,'Project Facts (User Inputs)'!$B$13:$BL$28,38,0)</f>
        <v>42533.92147721201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0</v>
      </c>
      <c r="AN26" s="78">
        <f t="shared" si="7"/>
        <v>0</v>
      </c>
      <c r="AO26" s="78">
        <f t="shared" si="8"/>
        <v>0</v>
      </c>
      <c r="AP26" s="78">
        <f t="shared" si="9"/>
        <v>0</v>
      </c>
      <c r="AQ26" s="78">
        <f t="shared" si="10"/>
        <v>3</v>
      </c>
      <c r="AR26" s="78">
        <f t="shared" si="11"/>
        <v>3</v>
      </c>
      <c r="AS26" s="78">
        <f t="shared" si="12"/>
        <v>6</v>
      </c>
      <c r="AT26" s="60">
        <f t="shared" si="13"/>
        <v>0</v>
      </c>
      <c r="AV26" s="60">
        <f t="shared" si="14"/>
        <v>892.92147721201036</v>
      </c>
      <c r="AW26" s="37"/>
      <c r="BM26" s="115"/>
    </row>
    <row r="27" spans="2:65">
      <c r="B27" s="16" t="str">
        <f>'Project Facts (User Inputs)'!B25</f>
        <v>Project-A13</v>
      </c>
      <c r="D27" s="74">
        <v>0.52334452838702061</v>
      </c>
      <c r="E27" s="74">
        <v>2.0506767114821223</v>
      </c>
      <c r="F27" s="5"/>
      <c r="G27" s="110"/>
      <c r="I27" s="57">
        <v>41640</v>
      </c>
      <c r="J27" s="12"/>
      <c r="K27" s="32">
        <v>62</v>
      </c>
      <c r="L27" s="58">
        <f t="shared" si="0"/>
        <v>41703</v>
      </c>
      <c r="M27" s="58">
        <f>L27+VLOOKUP($B27,'Project Facts (User Inputs)'!$B$13:$BL$28,13,0)</f>
        <v>41886.435566424814</v>
      </c>
      <c r="N27" s="12"/>
      <c r="O27" s="56">
        <v>0</v>
      </c>
      <c r="P27" s="58">
        <f t="shared" si="1"/>
        <v>41887.435566424814</v>
      </c>
      <c r="Q27" s="58">
        <f>P27+VLOOKUP($B27,'Project Facts (User Inputs)'!$B$13:$BL$28,18,0)</f>
        <v>41931.460102366771</v>
      </c>
      <c r="R27" s="12"/>
      <c r="S27" s="56">
        <v>0</v>
      </c>
      <c r="T27" s="58">
        <f t="shared" si="2"/>
        <v>41932.460102366771</v>
      </c>
      <c r="U27" s="58">
        <f>T27+VLOOKUP($B27,'Project Facts (User Inputs)'!$B$13:$BL$28,23,0)</f>
        <v>41976.484638308728</v>
      </c>
      <c r="V27" s="12"/>
      <c r="W27" s="32">
        <v>0</v>
      </c>
      <c r="X27" s="58">
        <f t="shared" si="3"/>
        <v>41977.484638308728</v>
      </c>
      <c r="Y27" s="58">
        <f>X27+VLOOKUP($B27,'Project Facts (User Inputs)'!$B$13:$BL$28,28,0)</f>
        <v>42021.509174250685</v>
      </c>
      <c r="Z27" s="12"/>
      <c r="AA27" s="32">
        <v>5</v>
      </c>
      <c r="AB27" s="58">
        <f t="shared" si="4"/>
        <v>42027.509174250685</v>
      </c>
      <c r="AC27" s="58">
        <f>AB27+VLOOKUP($B27,'Project Facts (User Inputs)'!$B$13:$BL$28,33,0)</f>
        <v>42071.533710192642</v>
      </c>
      <c r="AD27" s="12"/>
      <c r="AE27" s="32">
        <v>0</v>
      </c>
      <c r="AF27" s="58">
        <f t="shared" si="5"/>
        <v>42072.533710192642</v>
      </c>
      <c r="AG27" s="58">
        <f>AF27+VLOOKUP($B27,'Project Facts (User Inputs)'!$B$13:$BL$28,38,0)</f>
        <v>42116.558246134598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62</v>
      </c>
      <c r="AN27" s="78">
        <f t="shared" si="7"/>
        <v>0</v>
      </c>
      <c r="AO27" s="78">
        <f t="shared" si="8"/>
        <v>0</v>
      </c>
      <c r="AP27" s="78">
        <f t="shared" si="9"/>
        <v>0</v>
      </c>
      <c r="AQ27" s="78">
        <f t="shared" si="10"/>
        <v>5</v>
      </c>
      <c r="AR27" s="78">
        <f t="shared" si="11"/>
        <v>0</v>
      </c>
      <c r="AS27" s="78">
        <f t="shared" si="12"/>
        <v>67</v>
      </c>
      <c r="AT27" s="60">
        <f t="shared" si="13"/>
        <v>78.461538461538439</v>
      </c>
      <c r="AV27" s="60">
        <f t="shared" si="14"/>
        <v>413.55824613459845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0.49910029568468067</v>
      </c>
      <c r="E28" s="74">
        <v>1.9895770652137938</v>
      </c>
      <c r="F28" s="5"/>
      <c r="G28" s="110"/>
      <c r="I28" s="57">
        <v>41640</v>
      </c>
      <c r="J28" s="12"/>
      <c r="K28" s="32">
        <v>67</v>
      </c>
      <c r="L28" s="58">
        <f t="shared" si="0"/>
        <v>41708</v>
      </c>
      <c r="M28" s="58">
        <f>L28+VLOOKUP($B28,'Project Facts (User Inputs)'!$B$13:$BL$28,13,0)</f>
        <v>41786.140606882429</v>
      </c>
      <c r="N28" s="12"/>
      <c r="O28" s="56">
        <v>0</v>
      </c>
      <c r="P28" s="58">
        <f t="shared" si="1"/>
        <v>41787.140606882429</v>
      </c>
      <c r="Q28" s="58">
        <f>P28+VLOOKUP($B28,'Project Facts (User Inputs)'!$B$13:$BL$28,18,0)</f>
        <v>41813.779434262709</v>
      </c>
      <c r="R28" s="12"/>
      <c r="S28" s="56">
        <v>0</v>
      </c>
      <c r="T28" s="58">
        <f t="shared" si="2"/>
        <v>41814.779434262709</v>
      </c>
      <c r="U28" s="58">
        <f>T28+VLOOKUP($B28,'Project Facts (User Inputs)'!$B$13:$BL$28,23,0)</f>
        <v>41833.533179914491</v>
      </c>
      <c r="V28" s="12"/>
      <c r="W28" s="32">
        <v>0</v>
      </c>
      <c r="X28" s="58">
        <f t="shared" si="3"/>
        <v>41834.533179914491</v>
      </c>
      <c r="Y28" s="58">
        <f>X28+VLOOKUP($B28,'Project Facts (User Inputs)'!$B$13:$BL$28,28,0)</f>
        <v>41853.286925566274</v>
      </c>
      <c r="Z28" s="12"/>
      <c r="AA28" s="32">
        <v>0</v>
      </c>
      <c r="AB28" s="58">
        <f t="shared" si="4"/>
        <v>41854.286925566274</v>
      </c>
      <c r="AC28" s="58">
        <f>AB28+VLOOKUP($B28,'Project Facts (User Inputs)'!$B$13:$BL$28,33,0)</f>
        <v>41873.040671218056</v>
      </c>
      <c r="AD28" s="12"/>
      <c r="AE28" s="32">
        <v>0</v>
      </c>
      <c r="AF28" s="58">
        <f t="shared" si="5"/>
        <v>41874.040671218056</v>
      </c>
      <c r="AG28" s="58">
        <f>AF28+VLOOKUP($B28,'Project Facts (User Inputs)'!$B$13:$BL$28,38,0)</f>
        <v>41892.794416869838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67</v>
      </c>
      <c r="AN28" s="78">
        <f t="shared" si="7"/>
        <v>0</v>
      </c>
      <c r="AO28" s="78">
        <f t="shared" si="8"/>
        <v>0</v>
      </c>
      <c r="AP28" s="78">
        <f t="shared" si="9"/>
        <v>0</v>
      </c>
      <c r="AQ28" s="78">
        <f t="shared" si="10"/>
        <v>0</v>
      </c>
      <c r="AR28" s="78">
        <f t="shared" si="11"/>
        <v>0</v>
      </c>
      <c r="AS28" s="78">
        <f t="shared" si="12"/>
        <v>67</v>
      </c>
      <c r="AT28" s="60">
        <f t="shared" si="13"/>
        <v>57.357320099255574</v>
      </c>
      <c r="AV28" s="60">
        <f t="shared" si="14"/>
        <v>184.79441686983773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1.0318955970648847</v>
      </c>
      <c r="E29" s="74">
        <v>2.0521778465095326</v>
      </c>
      <c r="F29" s="5"/>
      <c r="G29" s="110"/>
      <c r="I29" s="57">
        <v>41640</v>
      </c>
      <c r="J29" s="12"/>
      <c r="K29" s="32">
        <v>78</v>
      </c>
      <c r="L29" s="58">
        <f t="shared" si="0"/>
        <v>41719</v>
      </c>
      <c r="M29" s="58">
        <f>L29+VLOOKUP($B29,'Project Facts (User Inputs)'!$B$13:$BL$28,13,0)</f>
        <v>41788.774500642117</v>
      </c>
      <c r="N29" s="12"/>
      <c r="O29" s="56">
        <v>0</v>
      </c>
      <c r="P29" s="58">
        <f t="shared" si="1"/>
        <v>41789.774500642117</v>
      </c>
      <c r="Q29" s="58">
        <f>P29+VLOOKUP($B29,'Project Facts (User Inputs)'!$B$13:$BL$28,18,0)</f>
        <v>41838.015933599978</v>
      </c>
      <c r="R29" s="12"/>
      <c r="S29" s="56">
        <v>0</v>
      </c>
      <c r="T29" s="58">
        <f t="shared" si="2"/>
        <v>41839.015933599978</v>
      </c>
      <c r="U29" s="58">
        <f>T29+VLOOKUP($B29,'Project Facts (User Inputs)'!$B$13:$BL$28,23,0)</f>
        <v>41855.761813754085</v>
      </c>
      <c r="V29" s="12"/>
      <c r="W29" s="32">
        <v>0</v>
      </c>
      <c r="X29" s="58">
        <f t="shared" si="3"/>
        <v>41856.761813754085</v>
      </c>
      <c r="Y29" s="58">
        <f>X29+VLOOKUP($B29,'Project Facts (User Inputs)'!$B$13:$BL$28,28,0)</f>
        <v>41873.507693908192</v>
      </c>
      <c r="Z29" s="12"/>
      <c r="AA29" s="32">
        <v>4</v>
      </c>
      <c r="AB29" s="58">
        <f t="shared" si="4"/>
        <v>41878.507693908192</v>
      </c>
      <c r="AC29" s="58">
        <f>AB29+VLOOKUP($B29,'Project Facts (User Inputs)'!$B$13:$BL$28,33,0)</f>
        <v>41895.253574062299</v>
      </c>
      <c r="AD29" s="12"/>
      <c r="AE29" s="32">
        <v>3</v>
      </c>
      <c r="AF29" s="58">
        <f t="shared" si="5"/>
        <v>41899.253574062299</v>
      </c>
      <c r="AG29" s="58">
        <f>AF29+VLOOKUP($B29,'Project Facts (User Inputs)'!$B$13:$BL$28,38,0)</f>
        <v>41915.999454216406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78</v>
      </c>
      <c r="AN29" s="78">
        <f t="shared" si="7"/>
        <v>0</v>
      </c>
      <c r="AO29" s="78">
        <f t="shared" si="8"/>
        <v>0</v>
      </c>
      <c r="AP29" s="78">
        <f t="shared" si="9"/>
        <v>0</v>
      </c>
      <c r="AQ29" s="78">
        <f t="shared" si="10"/>
        <v>4</v>
      </c>
      <c r="AR29" s="78">
        <f t="shared" si="11"/>
        <v>3</v>
      </c>
      <c r="AS29" s="78">
        <f t="shared" si="12"/>
        <v>85</v>
      </c>
      <c r="AT29" s="60">
        <f t="shared" si="13"/>
        <v>124.11290322580643</v>
      </c>
      <c r="AV29" s="60">
        <f t="shared" si="14"/>
        <v>196.99945421640587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0.53333333333333321</v>
      </c>
      <c r="E32" s="75">
        <f>AVERAGE(E15:E29)</f>
        <v>1.5901246369485391</v>
      </c>
      <c r="F32" s="25"/>
      <c r="G32" s="9"/>
      <c r="I32" s="25"/>
      <c r="J32" s="3"/>
      <c r="K32" s="54">
        <f>AVERAGE(K15:K29)</f>
        <v>48.4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0.33333333333333331</v>
      </c>
      <c r="X32" s="53"/>
      <c r="Y32" s="53"/>
      <c r="Z32" s="49"/>
      <c r="AA32" s="54">
        <f>AVERAGE(AA15:AA29)</f>
        <v>1.8</v>
      </c>
      <c r="AB32" s="53"/>
      <c r="AC32" s="53"/>
      <c r="AD32" s="49"/>
      <c r="AE32" s="54">
        <f>AVERAGE(AE15:AE29)</f>
        <v>25.333333333333332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48.4</v>
      </c>
      <c r="AN32" s="54">
        <f t="shared" si="15"/>
        <v>0</v>
      </c>
      <c r="AO32" s="54">
        <f t="shared" si="15"/>
        <v>0</v>
      </c>
      <c r="AP32" s="54">
        <f t="shared" si="15"/>
        <v>0.33333333333333331</v>
      </c>
      <c r="AQ32" s="54">
        <f t="shared" si="15"/>
        <v>1.8</v>
      </c>
      <c r="AR32" s="54">
        <f t="shared" si="15"/>
        <v>25.333333333333332</v>
      </c>
      <c r="AS32" s="54">
        <f t="shared" ref="AS32:AT32" si="16">AVERAGE(AS15:AS29)</f>
        <v>75.86666666666666</v>
      </c>
      <c r="AT32" s="82">
        <f t="shared" si="16"/>
        <v>48.502481389578165</v>
      </c>
      <c r="AU32" s="8" t="s">
        <v>56</v>
      </c>
      <c r="AV32" s="82">
        <f t="shared" ref="AV32" si="17">AVERAGE(AV15:AV29)</f>
        <v>298.25996924209227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7.9999999999999982</v>
      </c>
      <c r="E33" s="77">
        <f>SUM(E15:E29)</f>
        <v>23.851869554228088</v>
      </c>
      <c r="F33" s="69"/>
      <c r="G33" s="9"/>
      <c r="I33" s="25"/>
      <c r="J33" s="3"/>
      <c r="K33" s="54">
        <f>SUM(K15:K29)</f>
        <v>726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5</v>
      </c>
      <c r="X33" s="53"/>
      <c r="Y33" s="53"/>
      <c r="Z33" s="49"/>
      <c r="AA33" s="54">
        <f>SUM(AA15:AA29)</f>
        <v>27</v>
      </c>
      <c r="AB33" s="53"/>
      <c r="AC33" s="53"/>
      <c r="AD33" s="49"/>
      <c r="AE33" s="54">
        <f>SUM(AE15:AE29)</f>
        <v>380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726</v>
      </c>
      <c r="AN33" s="54">
        <f t="shared" si="18"/>
        <v>0</v>
      </c>
      <c r="AO33" s="54">
        <f t="shared" si="18"/>
        <v>0</v>
      </c>
      <c r="AP33" s="54">
        <f t="shared" si="18"/>
        <v>5</v>
      </c>
      <c r="AQ33" s="54">
        <f t="shared" si="18"/>
        <v>27</v>
      </c>
      <c r="AR33" s="54">
        <f t="shared" si="18"/>
        <v>380</v>
      </c>
      <c r="AS33" s="54">
        <f t="shared" ref="AS33:AT33" si="19">SUM(AS15:AS29)</f>
        <v>1138</v>
      </c>
      <c r="AT33" s="35">
        <f t="shared" si="19"/>
        <v>727.53722084367246</v>
      </c>
      <c r="AU33" s="8" t="s">
        <v>55</v>
      </c>
      <c r="AV33" s="35">
        <f t="shared" ref="AV33" si="20">SUM(AV15:AV29)</f>
        <v>4473.8995386313836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  <mergeCell ref="P4:Q4"/>
    <mergeCell ref="P5:Q5"/>
    <mergeCell ref="P3:Q3"/>
    <mergeCell ref="I3:N3"/>
    <mergeCell ref="D2:N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84" t="s">
        <v>150</v>
      </c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2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2.2687401425282587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2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2.2687401425282587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41724.300750619281</v>
      </c>
      <c r="E21" s="85">
        <f>'Project Release Optimizer (GA)'!U15</f>
        <v>41735.798652396748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41738.184361026877</v>
      </c>
      <c r="E22" s="85">
        <f>'Project Release Optimizer (GA)'!U16</f>
        <v>41750.822813889718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41691.011814426303</v>
      </c>
      <c r="E23" s="85">
        <f>'Project Release Optimizer (GA)'!U17</f>
        <v>41698.346305373583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41763.478445365065</v>
      </c>
      <c r="E24" s="85">
        <f>'Project Release Optimizer (GA)'!U18</f>
        <v>41780.216208984108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41751.249464175504</v>
      </c>
      <c r="E25" s="85">
        <f>'Project Release Optimizer (GA)'!U19</f>
        <v>41763.297747564313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42133.427523449333</v>
      </c>
      <c r="E26" s="85">
        <f>'Project Release Optimizer (GA)'!U20</f>
        <v>42157.703818310496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41883.760911335929</v>
      </c>
      <c r="E27" s="85">
        <f>'Project Release Optimizer (GA)'!U21</f>
        <v>41928.917564534517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1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0.9195347607601434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41659.562750756195</v>
      </c>
      <c r="E28" s="85">
        <f>'Project Release Optimizer (GA)'!U22</f>
        <v>41661.818961098346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41980.908528210981</v>
      </c>
      <c r="E29" s="85">
        <f>'Project Release Optimizer (GA)'!U23</f>
        <v>42039.505777319348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41796.001626860911</v>
      </c>
      <c r="E30" s="85">
        <f>'Project Release Optimizer (GA)'!U24</f>
        <v>41813.272278930788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41854.412608372317</v>
      </c>
      <c r="E31" s="85">
        <f>'Project Release Optimizer (GA)'!U25</f>
        <v>41884.680446096689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0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1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0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1.3492053817681153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42206.558208601746</v>
      </c>
      <c r="E32" s="85">
        <f>'Project Release Optimizer (GA)'!U26</f>
        <v>42286.149025754312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41932.460102366771</v>
      </c>
      <c r="E33" s="85">
        <f>'Project Release Optimizer (GA)'!U27</f>
        <v>41976.484638308728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41814.779434262709</v>
      </c>
      <c r="E34" s="85">
        <f>'Project Release Optimizer (GA)'!U28</f>
        <v>41833.533179914491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41839.015933599978</v>
      </c>
      <c r="E35" s="85">
        <f>'Project Release Optimizer (GA)'!U29</f>
        <v>41855.761813754085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0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0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41736.798652396748</v>
      </c>
      <c r="E43" s="85">
        <f>'Project Release Optimizer (GA)'!Y15</f>
        <v>41748.296554174216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41756.822813889718</v>
      </c>
      <c r="E44" s="85">
        <f>'Project Release Optimizer (GA)'!Y16</f>
        <v>41769.461266752558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41699.346305373583</v>
      </c>
      <c r="E45" s="85">
        <f>'Project Release Optimizer (GA)'!Y17</f>
        <v>41706.680796320863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41781.216208984108</v>
      </c>
      <c r="E46" s="85">
        <f>'Project Release Optimizer (GA)'!Y18</f>
        <v>41797.953972603151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41764.297747564313</v>
      </c>
      <c r="E47" s="85">
        <f>'Project Release Optimizer (GA)'!Y19</f>
        <v>41776.346030953122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42158.703818310496</v>
      </c>
      <c r="E48" s="85">
        <f>'Project Release Optimizer (GA)'!Y20</f>
        <v>42182.980113171659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41929.917564534517</v>
      </c>
      <c r="E49" s="85">
        <f>'Project Release Optimizer (GA)'!Y21</f>
        <v>41975.074217733105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41662.818961098346</v>
      </c>
      <c r="E50" s="85">
        <f>'Project Release Optimizer (GA)'!Y22</f>
        <v>41665.075171440498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42040.505777319348</v>
      </c>
      <c r="E51" s="85">
        <f>'Project Release Optimizer (GA)'!Y23</f>
        <v>42099.103026427714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41814.272278930788</v>
      </c>
      <c r="E52" s="85">
        <f>'Project Release Optimizer (GA)'!Y24</f>
        <v>41831.542931000666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41885.680446096689</v>
      </c>
      <c r="E53" s="85">
        <f>'Project Release Optimizer (GA)'!Y25</f>
        <v>41915.948283821061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0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0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42287.149025754312</v>
      </c>
      <c r="E54" s="85">
        <f>'Project Release Optimizer (GA)'!Y26</f>
        <v>42366.739842906878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41977.484638308728</v>
      </c>
      <c r="E55" s="85">
        <f>'Project Release Optimizer (GA)'!Y27</f>
        <v>42021.509174250685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41834.533179914491</v>
      </c>
      <c r="E56" s="85">
        <f>'Project Release Optimizer (GA)'!Y28</f>
        <v>41853.286925566274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41856.761813754085</v>
      </c>
      <c r="E57" s="85">
        <f>'Project Release Optimizer (GA)'!Y29</f>
        <v>41873.507693908192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0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0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41752.296554174216</v>
      </c>
      <c r="E65" s="85">
        <f>'Project Release Optimizer (GA)'!AC15</f>
        <v>41763.794455951684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41770.461266752558</v>
      </c>
      <c r="E66" s="85">
        <f>'Project Release Optimizer (GA)'!AC16</f>
        <v>41783.099719615398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41707.680796320863</v>
      </c>
      <c r="E67" s="85">
        <f>'Project Release Optimizer (GA)'!AC17</f>
        <v>41715.015287268143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41798.953972603151</v>
      </c>
      <c r="E68" s="85">
        <f>'Project Release Optimizer (GA)'!AC18</f>
        <v>41815.691736222194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41780.346030953122</v>
      </c>
      <c r="E69" s="85">
        <f>'Project Release Optimizer (GA)'!AC19</f>
        <v>41792.394314341931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42183.980113171659</v>
      </c>
      <c r="E70" s="85">
        <f>'Project Release Optimizer (GA)'!AC20</f>
        <v>42208.256408032823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41982.074217733105</v>
      </c>
      <c r="E71" s="85">
        <f>'Project Release Optimizer (GA)'!AC21</f>
        <v>42027.230870931693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41666.075171440498</v>
      </c>
      <c r="E72" s="85">
        <f>'Project Release Optimizer (GA)'!AC22</f>
        <v>41668.331381782649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42103.103026427714</v>
      </c>
      <c r="E73" s="85">
        <f>'Project Release Optimizer (GA)'!AC23</f>
        <v>42161.700275536081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41832.542931000666</v>
      </c>
      <c r="E74" s="85">
        <f>'Project Release Optimizer (GA)'!AC24</f>
        <v>41849.813583070543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41916.948283821061</v>
      </c>
      <c r="E75" s="85">
        <f>'Project Release Optimizer (GA)'!AC25</f>
        <v>41947.216121545433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0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42370.739842906878</v>
      </c>
      <c r="E76" s="85">
        <f>'Project Release Optimizer (GA)'!AC26</f>
        <v>42450.330660059444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42027.509174250685</v>
      </c>
      <c r="E77" s="85">
        <f>'Project Release Optimizer (GA)'!AC27</f>
        <v>42071.533710192642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41854.286925566274</v>
      </c>
      <c r="E78" s="85">
        <f>'Project Release Optimizer (GA)'!AC28</f>
        <v>41873.040671218056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41878.507693908192</v>
      </c>
      <c r="E79" s="85">
        <f>'Project Release Optimizer (GA)'!AC29</f>
        <v>41895.253574062299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0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0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41764.794455951684</v>
      </c>
      <c r="E87" s="85">
        <f>'Project Release Optimizer (GA)'!AG15</f>
        <v>41776.292357729151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41787.099719615398</v>
      </c>
      <c r="E88" s="85">
        <f>'Project Release Optimizer (GA)'!AG16</f>
        <v>41799.738172478239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41719.015287268143</v>
      </c>
      <c r="E89" s="85">
        <f>'Project Release Optimizer (GA)'!AG17</f>
        <v>41726.349778215423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41816.691736222194</v>
      </c>
      <c r="E90" s="85">
        <f>'Project Release Optimizer (GA)'!AG18</f>
        <v>41833.429499841237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41793.394314341931</v>
      </c>
      <c r="E91" s="85">
        <f>'Project Release Optimizer (GA)'!AG19</f>
        <v>41805.44259773074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42209.256408032823</v>
      </c>
      <c r="E92" s="85">
        <f>'Project Release Optimizer (GA)'!AG20</f>
        <v>42233.532702893986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42393.230870931693</v>
      </c>
      <c r="E93" s="85">
        <f>'Project Release Optimizer (GA)'!AG21</f>
        <v>42438.387524130281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41669.331381782649</v>
      </c>
      <c r="E94" s="85">
        <f>'Project Release Optimizer (GA)'!AG22</f>
        <v>41671.587592124801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42162.700275536081</v>
      </c>
      <c r="E95" s="85">
        <f>'Project Release Optimizer (GA)'!AG23</f>
        <v>42221.297524644448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41850.813583070543</v>
      </c>
      <c r="E96" s="85">
        <f>'Project Release Optimizer (GA)'!AG24</f>
        <v>41868.084235140421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41951.216121545433</v>
      </c>
      <c r="E97" s="85">
        <f>'Project Release Optimizer (GA)'!AG25</f>
        <v>41981.483959269804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42454.330660059444</v>
      </c>
      <c r="E98" s="85">
        <f>'Project Release Optimizer (GA)'!AG26</f>
        <v>42533.92147721201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42072.533710192642</v>
      </c>
      <c r="E99" s="85">
        <f>'Project Release Optimizer (GA)'!AG27</f>
        <v>42116.558246134598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41874.040671218056</v>
      </c>
      <c r="E100" s="85">
        <f>'Project Release Optimizer (GA)'!AG28</f>
        <v>41892.794416869838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41899.253574062299</v>
      </c>
      <c r="E101" s="85">
        <f>'Project Release Optimizer (GA)'!AG29</f>
        <v>41915.999454216406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  <mergeCell ref="C17:C18"/>
    <mergeCell ref="X19:AL19"/>
    <mergeCell ref="H19:V19"/>
    <mergeCell ref="C10:AL10"/>
    <mergeCell ref="C12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0.75346764653013354</v>
      </c>
      <c r="B2" s="107">
        <f ca="1">A2*100</f>
        <v>75.346764653013352</v>
      </c>
      <c r="C2" s="107">
        <f ca="1">INT(B2)</f>
        <v>75</v>
      </c>
    </row>
    <row r="3" spans="1:3">
      <c r="A3" s="107">
        <f t="shared" ref="A3:A40" ca="1" si="0">RAND()</f>
        <v>0.20376245894003109</v>
      </c>
      <c r="B3" s="107">
        <f t="shared" ref="B3:B40" ca="1" si="1">A3*100</f>
        <v>20.376245894003109</v>
      </c>
      <c r="C3" s="107">
        <f t="shared" ref="C3:C40" ca="1" si="2">INT(B3)</f>
        <v>20</v>
      </c>
    </row>
    <row r="4" spans="1:3">
      <c r="A4" s="107">
        <f t="shared" ca="1" si="0"/>
        <v>0.83060708015895557</v>
      </c>
      <c r="B4" s="107">
        <f t="shared" ca="1" si="1"/>
        <v>83.060708015895557</v>
      </c>
      <c r="C4" s="107">
        <f t="shared" ca="1" si="2"/>
        <v>83</v>
      </c>
    </row>
    <row r="5" spans="1:3">
      <c r="A5" s="107">
        <f t="shared" ca="1" si="0"/>
        <v>0.88795249977899293</v>
      </c>
      <c r="B5" s="107">
        <f t="shared" ca="1" si="1"/>
        <v>88.795249977899289</v>
      </c>
      <c r="C5" s="107">
        <f t="shared" ca="1" si="2"/>
        <v>88</v>
      </c>
    </row>
    <row r="6" spans="1:3">
      <c r="A6" s="107">
        <f t="shared" ca="1" si="0"/>
        <v>0.63966851832283456</v>
      </c>
      <c r="B6" s="107">
        <f t="shared" ca="1" si="1"/>
        <v>63.966851832283453</v>
      </c>
      <c r="C6" s="107">
        <f t="shared" ca="1" si="2"/>
        <v>63</v>
      </c>
    </row>
    <row r="7" spans="1:3">
      <c r="A7" s="107">
        <f t="shared" ca="1" si="0"/>
        <v>0.90132038340672382</v>
      </c>
      <c r="B7" s="107">
        <f t="shared" ca="1" si="1"/>
        <v>90.132038340672381</v>
      </c>
      <c r="C7" s="107">
        <f t="shared" ca="1" si="2"/>
        <v>90</v>
      </c>
    </row>
    <row r="8" spans="1:3">
      <c r="A8" s="107">
        <f t="shared" ca="1" si="0"/>
        <v>0.44283339479336714</v>
      </c>
      <c r="B8" s="107">
        <f t="shared" ca="1" si="1"/>
        <v>44.283339479336718</v>
      </c>
      <c r="C8" s="107">
        <f t="shared" ca="1" si="2"/>
        <v>44</v>
      </c>
    </row>
    <row r="9" spans="1:3">
      <c r="A9" s="107">
        <f t="shared" ca="1" si="0"/>
        <v>0.10896138879593309</v>
      </c>
      <c r="B9" s="107">
        <f t="shared" ca="1" si="1"/>
        <v>10.896138879593309</v>
      </c>
      <c r="C9" s="107">
        <f t="shared" ca="1" si="2"/>
        <v>10</v>
      </c>
    </row>
    <row r="10" spans="1:3">
      <c r="A10" s="107">
        <f t="shared" ca="1" si="0"/>
        <v>0.73790085225876023</v>
      </c>
      <c r="B10" s="107">
        <f t="shared" ca="1" si="1"/>
        <v>73.790085225876027</v>
      </c>
      <c r="C10" s="107">
        <f t="shared" ca="1" si="2"/>
        <v>73</v>
      </c>
    </row>
    <row r="11" spans="1:3">
      <c r="A11" s="107">
        <f t="shared" ca="1" si="0"/>
        <v>4.5469647709263095E-2</v>
      </c>
      <c r="B11" s="107">
        <f t="shared" ca="1" si="1"/>
        <v>4.5469647709263095</v>
      </c>
      <c r="C11" s="107">
        <f t="shared" ca="1" si="2"/>
        <v>4</v>
      </c>
    </row>
    <row r="12" spans="1:3">
      <c r="A12" s="107">
        <f t="shared" ca="1" si="0"/>
        <v>3.6759192919119554E-2</v>
      </c>
      <c r="B12" s="107">
        <f t="shared" ca="1" si="1"/>
        <v>3.6759192919119554</v>
      </c>
      <c r="C12" s="107">
        <f t="shared" ca="1" si="2"/>
        <v>3</v>
      </c>
    </row>
    <row r="13" spans="1:3">
      <c r="A13" s="107">
        <f t="shared" ca="1" si="0"/>
        <v>0.4953159099799942</v>
      </c>
      <c r="B13" s="107">
        <f t="shared" ca="1" si="1"/>
        <v>49.531590997999416</v>
      </c>
      <c r="C13" s="107">
        <f t="shared" ca="1" si="2"/>
        <v>49</v>
      </c>
    </row>
    <row r="14" spans="1:3">
      <c r="A14" s="107">
        <f t="shared" ca="1" si="0"/>
        <v>0.67827172466303964</v>
      </c>
      <c r="B14" s="107">
        <f t="shared" ca="1" si="1"/>
        <v>67.827172466303963</v>
      </c>
      <c r="C14" s="107">
        <f t="shared" ca="1" si="2"/>
        <v>67</v>
      </c>
    </row>
    <row r="15" spans="1:3">
      <c r="A15" s="107">
        <f t="shared" ca="1" si="0"/>
        <v>0.40274067890856013</v>
      </c>
      <c r="B15" s="107">
        <f t="shared" ca="1" si="1"/>
        <v>40.274067890856017</v>
      </c>
      <c r="C15" s="107">
        <f t="shared" ca="1" si="2"/>
        <v>40</v>
      </c>
    </row>
    <row r="16" spans="1:3">
      <c r="A16" s="107">
        <f t="shared" ca="1" si="0"/>
        <v>0.55723773938318488</v>
      </c>
      <c r="B16" s="107">
        <f t="shared" ca="1" si="1"/>
        <v>55.723773938318487</v>
      </c>
      <c r="C16" s="107">
        <f t="shared" ca="1" si="2"/>
        <v>55</v>
      </c>
    </row>
    <row r="17" spans="1:3">
      <c r="A17" s="107">
        <f t="shared" ca="1" si="0"/>
        <v>0.32182922781824952</v>
      </c>
      <c r="B17" s="107">
        <f t="shared" ca="1" si="1"/>
        <v>32.182922781824949</v>
      </c>
      <c r="C17" s="107">
        <f t="shared" ca="1" si="2"/>
        <v>32</v>
      </c>
    </row>
    <row r="18" spans="1:3">
      <c r="A18" s="107">
        <f t="shared" ca="1" si="0"/>
        <v>0.63158769944060245</v>
      </c>
      <c r="B18" s="107">
        <f t="shared" ca="1" si="1"/>
        <v>63.158769944060246</v>
      </c>
      <c r="C18" s="107">
        <f t="shared" ca="1" si="2"/>
        <v>63</v>
      </c>
    </row>
    <row r="19" spans="1:3">
      <c r="A19" s="107">
        <f t="shared" ca="1" si="0"/>
        <v>0.46132071201768343</v>
      </c>
      <c r="B19" s="107">
        <f t="shared" ca="1" si="1"/>
        <v>46.132071201768341</v>
      </c>
      <c r="C19" s="107">
        <f t="shared" ca="1" si="2"/>
        <v>46</v>
      </c>
    </row>
    <row r="20" spans="1:3">
      <c r="A20" s="107">
        <f t="shared" ca="1" si="0"/>
        <v>0.96958510365224537</v>
      </c>
      <c r="B20" s="107">
        <f t="shared" ca="1" si="1"/>
        <v>96.958510365224541</v>
      </c>
      <c r="C20" s="107">
        <f t="shared" ca="1" si="2"/>
        <v>96</v>
      </c>
    </row>
    <row r="21" spans="1:3">
      <c r="A21" s="107">
        <f t="shared" ca="1" si="0"/>
        <v>0.99100533900378052</v>
      </c>
      <c r="B21" s="107">
        <f t="shared" ca="1" si="1"/>
        <v>99.100533900378053</v>
      </c>
      <c r="C21" s="107">
        <f t="shared" ca="1" si="2"/>
        <v>99</v>
      </c>
    </row>
    <row r="22" spans="1:3">
      <c r="A22" s="107">
        <f t="shared" ca="1" si="0"/>
        <v>0.66104174992299991</v>
      </c>
      <c r="B22" s="107">
        <f t="shared" ca="1" si="1"/>
        <v>66.104174992299988</v>
      </c>
      <c r="C22" s="107">
        <f t="shared" ca="1" si="2"/>
        <v>66</v>
      </c>
    </row>
    <row r="23" spans="1:3">
      <c r="A23" s="107">
        <f t="shared" ca="1" si="0"/>
        <v>0.77947856068444343</v>
      </c>
      <c r="B23" s="107">
        <f t="shared" ca="1" si="1"/>
        <v>77.947856068444338</v>
      </c>
      <c r="C23" s="107">
        <f t="shared" ca="1" si="2"/>
        <v>77</v>
      </c>
    </row>
    <row r="24" spans="1:3">
      <c r="A24" s="107">
        <f t="shared" ca="1" si="0"/>
        <v>0.95694554246869501</v>
      </c>
      <c r="B24" s="107">
        <f t="shared" ca="1" si="1"/>
        <v>95.694554246869501</v>
      </c>
      <c r="C24" s="107">
        <f t="shared" ca="1" si="2"/>
        <v>95</v>
      </c>
    </row>
    <row r="25" spans="1:3">
      <c r="A25" s="107">
        <f t="shared" ca="1" si="0"/>
        <v>0.79011481712465548</v>
      </c>
      <c r="B25" s="107">
        <f t="shared" ca="1" si="1"/>
        <v>79.011481712465553</v>
      </c>
      <c r="C25" s="107">
        <f t="shared" ca="1" si="2"/>
        <v>79</v>
      </c>
    </row>
    <row r="26" spans="1:3">
      <c r="A26" s="107">
        <f t="shared" ca="1" si="0"/>
        <v>0.17336951485238128</v>
      </c>
      <c r="B26" s="107">
        <f t="shared" ca="1" si="1"/>
        <v>17.336951485238128</v>
      </c>
      <c r="C26" s="107">
        <f t="shared" ca="1" si="2"/>
        <v>17</v>
      </c>
    </row>
    <row r="27" spans="1:3">
      <c r="A27" s="107">
        <f t="shared" ca="1" si="0"/>
        <v>1.4215356320026462E-2</v>
      </c>
      <c r="B27" s="107">
        <f t="shared" ca="1" si="1"/>
        <v>1.4215356320026462</v>
      </c>
      <c r="C27" s="107">
        <f t="shared" ca="1" si="2"/>
        <v>1</v>
      </c>
    </row>
    <row r="28" spans="1:3">
      <c r="A28" s="107">
        <f t="shared" ca="1" si="0"/>
        <v>0.81542655470779213</v>
      </c>
      <c r="B28" s="107">
        <f t="shared" ca="1" si="1"/>
        <v>81.542655470779209</v>
      </c>
      <c r="C28" s="107">
        <f t="shared" ca="1" si="2"/>
        <v>81</v>
      </c>
    </row>
    <row r="29" spans="1:3">
      <c r="A29" s="107">
        <f t="shared" ca="1" si="0"/>
        <v>0.24574383371350472</v>
      </c>
      <c r="B29" s="107">
        <f t="shared" ca="1" si="1"/>
        <v>24.574383371350471</v>
      </c>
      <c r="C29" s="107">
        <f t="shared" ca="1" si="2"/>
        <v>24</v>
      </c>
    </row>
    <row r="30" spans="1:3">
      <c r="A30" s="107">
        <f t="shared" ca="1" si="0"/>
        <v>0.28980933770834971</v>
      </c>
      <c r="B30" s="107">
        <f t="shared" ca="1" si="1"/>
        <v>28.980933770834973</v>
      </c>
      <c r="C30" s="107">
        <f t="shared" ca="1" si="2"/>
        <v>28</v>
      </c>
    </row>
    <row r="31" spans="1:3">
      <c r="A31" s="107">
        <f t="shared" ca="1" si="0"/>
        <v>0.30989374321802843</v>
      </c>
      <c r="B31" s="107">
        <f t="shared" ca="1" si="1"/>
        <v>30.989374321802842</v>
      </c>
      <c r="C31" s="107">
        <f t="shared" ca="1" si="2"/>
        <v>30</v>
      </c>
    </row>
    <row r="32" spans="1:3">
      <c r="A32" s="107">
        <f t="shared" ca="1" si="0"/>
        <v>0.32063643682205933</v>
      </c>
      <c r="B32" s="107">
        <f t="shared" ca="1" si="1"/>
        <v>32.063643682205935</v>
      </c>
      <c r="C32" s="107">
        <f t="shared" ca="1" si="2"/>
        <v>32</v>
      </c>
    </row>
    <row r="33" spans="1:3">
      <c r="A33" s="107">
        <f t="shared" ca="1" si="0"/>
        <v>0.35919561471924144</v>
      </c>
      <c r="B33" s="107">
        <f t="shared" ca="1" si="1"/>
        <v>35.919561471924141</v>
      </c>
      <c r="C33" s="107">
        <f t="shared" ca="1" si="2"/>
        <v>35</v>
      </c>
    </row>
    <row r="34" spans="1:3">
      <c r="A34" s="107">
        <f t="shared" ca="1" si="0"/>
        <v>3.6929731941643285E-2</v>
      </c>
      <c r="B34" s="107">
        <f t="shared" ca="1" si="1"/>
        <v>3.6929731941643285</v>
      </c>
      <c r="C34" s="107">
        <f t="shared" ca="1" si="2"/>
        <v>3</v>
      </c>
    </row>
    <row r="35" spans="1:3">
      <c r="A35" s="107">
        <f t="shared" ca="1" si="0"/>
        <v>0.6324514045899674</v>
      </c>
      <c r="B35" s="107">
        <f t="shared" ca="1" si="1"/>
        <v>63.245140458996744</v>
      </c>
      <c r="C35" s="107">
        <f t="shared" ca="1" si="2"/>
        <v>63</v>
      </c>
    </row>
    <row r="36" spans="1:3">
      <c r="A36" s="107">
        <f t="shared" ca="1" si="0"/>
        <v>0.76124129676940777</v>
      </c>
      <c r="B36" s="107">
        <f t="shared" ca="1" si="1"/>
        <v>76.124129676940782</v>
      </c>
      <c r="C36" s="107">
        <f t="shared" ca="1" si="2"/>
        <v>76</v>
      </c>
    </row>
    <row r="37" spans="1:3">
      <c r="A37" s="107">
        <f t="shared" ca="1" si="0"/>
        <v>0.50913616331009415</v>
      </c>
      <c r="B37" s="107">
        <f t="shared" ca="1" si="1"/>
        <v>50.913616331009415</v>
      </c>
      <c r="C37" s="107">
        <f t="shared" ca="1" si="2"/>
        <v>50</v>
      </c>
    </row>
    <row r="38" spans="1:3">
      <c r="A38" s="107">
        <f t="shared" ca="1" si="0"/>
        <v>0.81171880681754871</v>
      </c>
      <c r="B38" s="107">
        <f t="shared" ca="1" si="1"/>
        <v>81.171880681754871</v>
      </c>
      <c r="C38" s="107">
        <f t="shared" ca="1" si="2"/>
        <v>81</v>
      </c>
    </row>
    <row r="39" spans="1:3">
      <c r="A39" s="107">
        <f t="shared" ca="1" si="0"/>
        <v>0.3564275864154709</v>
      </c>
      <c r="B39" s="107">
        <f t="shared" ca="1" si="1"/>
        <v>35.64275864154709</v>
      </c>
      <c r="C39" s="107">
        <f t="shared" ca="1" si="2"/>
        <v>35</v>
      </c>
    </row>
    <row r="40" spans="1:3">
      <c r="A40" s="107">
        <f t="shared" ca="1" si="0"/>
        <v>0.44618707416692893</v>
      </c>
      <c r="B40" s="107">
        <f t="shared" ca="1" si="1"/>
        <v>44.618707416692892</v>
      </c>
      <c r="C40" s="107">
        <f t="shared" ca="1" si="2"/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1353.1209349700937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5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0.5</v>
      </c>
      <c r="C16" s="118">
        <v>0.9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7.9999999999999982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23.851869554228088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2014-09-27T16:24:08Z</dcterms:modified>
</cp:coreProperties>
</file>