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/>
  <c r="H16"/>
  <c r="C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<sst xmlns="http://schemas.openxmlformats.org/spreadsheetml/2006/main" count="511" uniqueCount="265">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</sst>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0.53938396330683536</v>
      </c>
      <c r="G13" s="35">
        <f>'Project Release Optimizer (GA)'!E15</f>
        <v>0.28228586546196005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62.914946063402098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262.14560859750878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62.914946063402098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62.914946063402098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62.914946063402098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62.914946063402098</v>
      </c>
      <c r="AN13" s="37"/>
      <c r="AO13" s="39">
        <f>M13+R13+W13+AB13+AG13+AL13</f>
        <v>200.20000000000002</v>
      </c>
      <c r="AP13" s="39">
        <f>N13+S13+X13+AC13+AH13+AM13</f>
        <v>576.72033891451929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69.338361064184127</v>
      </c>
      <c r="AY13" s="39">
        <f t="shared" ref="AY13:AY27" si="1">AV13/G13</f>
        <v>576.72033891451917</v>
      </c>
      <c r="AZ13" s="39">
        <f>MAX(AX13,AY13)</f>
        <v>576.72033891451917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0.32036425475468361</v>
      </c>
      <c r="G14" s="35">
        <f>'Project Release Optimizer (GA)'!E16</f>
        <v>1.5504123748423415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46.821703037644234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51.5991753536765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12.38380208488236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12.38380208488236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12.38380208488236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12.38380208488236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147.95608673085016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103.00774668281733</v>
      </c>
      <c r="AY14" s="39">
        <f t="shared" si="1"/>
        <v>113.51818577808828</v>
      </c>
      <c r="AZ14" s="39">
        <f t="shared" ref="AZ14:AZ27" si="29">MAX(AX14,AY14)</f>
        <v>113.51818577808828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0.59381306958922009</v>
      </c>
      <c r="G15" s="35">
        <f>'Project Release Optimizer (GA)'!E17</f>
        <v>2.3584762054965913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26.944506309145844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11.448069705801839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6.4666815141950016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6.4666815141950016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6.4666815141950016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6.4666815141950016</v>
      </c>
      <c r="AN15" s="37"/>
      <c r="AO15" s="39">
        <f t="shared" si="24"/>
        <v>94.6</v>
      </c>
      <c r="AP15" s="39">
        <f t="shared" si="25"/>
        <v>64.259302071727689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59.277913880120856</v>
      </c>
      <c r="AY15" s="39">
        <f t="shared" si="1"/>
        <v>25.185753352764038</v>
      </c>
      <c r="AZ15" s="39">
        <f t="shared" si="29"/>
        <v>59.277913880120856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0.50777631136359758</v>
      </c>
      <c r="G16" s="35">
        <f>'Project Release Optimizer (GA)'!E18</f>
        <v>1.5669626918109909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68.927988991865263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16.542717358047664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16.542717358047664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16.542717358047664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16.542717358047664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16.542717358047664</v>
      </c>
      <c r="AN16" s="37"/>
      <c r="AO16" s="39">
        <f t="shared" si="24"/>
        <v>116.6</v>
      </c>
      <c r="AP16" s="39">
        <f t="shared" si="25"/>
        <v>151.64157578210359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151.64157578210356</v>
      </c>
      <c r="AY16" s="39">
        <f t="shared" si="1"/>
        <v>25.271820578084704</v>
      </c>
      <c r="AZ16" s="39">
        <f t="shared" si="29"/>
        <v>151.64157578210356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0.52472765313761605</v>
      </c>
      <c r="G17" s="35">
        <f>'Project Release Optimizer (GA)'!E19</f>
        <v>1.5098819213162993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12.716226169038199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52.984275704325832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12.716226169038199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12.716226169038199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12.716226169038199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12.716226169038199</v>
      </c>
      <c r="AN17" s="37"/>
      <c r="AO17" s="39">
        <f t="shared" si="24"/>
        <v>189.2</v>
      </c>
      <c r="AP17" s="39">
        <f t="shared" si="25"/>
        <v>116.56540654951681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25.155906918704247</v>
      </c>
      <c r="AY17" s="39">
        <f t="shared" si="1"/>
        <v>116.56540654951681</v>
      </c>
      <c r="AZ17" s="39">
        <f t="shared" si="29"/>
        <v>116.56540654951681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0.56527265171866314</v>
      </c>
      <c r="G18" s="35">
        <f>'Project Release Optimizer (GA)'!E20</f>
        <v>1.4716823946986946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91.991006184181117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29.897755221165337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22.077841484203468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22.077841484203468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22.077841484203468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22.077841484203468</v>
      </c>
      <c r="AN18" s="37"/>
      <c r="AO18" s="39">
        <f t="shared" si="24"/>
        <v>211.2</v>
      </c>
      <c r="AP18" s="39">
        <f t="shared" si="25"/>
        <v>210.20012734216036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202.38021360519849</v>
      </c>
      <c r="AY18" s="39">
        <f t="shared" si="1"/>
        <v>65.775061486563743</v>
      </c>
      <c r="AZ18" s="39">
        <f t="shared" si="29"/>
        <v>202.38021360519849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0.5060135077872614</v>
      </c>
      <c r="G19" s="35">
        <f>'Project Release Optimizer (GA)'!E21</f>
        <v>1.4943529087546725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183.78956009826348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55.542435467381345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44.109494423583236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44.109494423583236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44.109494423583236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44.109494423583236</v>
      </c>
      <c r="AN19" s="37"/>
      <c r="AO19" s="39">
        <f t="shared" si="24"/>
        <v>387.20000000000005</v>
      </c>
      <c r="AP19" s="39">
        <f t="shared" si="25"/>
        <v>415.76997325997769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404.33703221617964</v>
      </c>
      <c r="AY19" s="39">
        <f t="shared" si="1"/>
        <v>122.19335802823893</v>
      </c>
      <c r="AZ19" s="39">
        <f t="shared" si="29"/>
        <v>404.33703221617964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0.51352882835418712</v>
      </c>
      <c r="G20" s="35">
        <f>'Project Release Optimizer (GA)'!E22</f>
        <v>2.608580044619182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9.7365517258778684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4.2168535417152029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2.3367724142106883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2.3367724142106883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2.3367724142106883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2.3367724142106883</v>
      </c>
      <c r="AN20" s="37"/>
      <c r="AO20" s="39">
        <f t="shared" si="24"/>
        <v>35.200000000000003</v>
      </c>
      <c r="AP20" s="39">
        <f t="shared" si="25"/>
        <v>23.300494924435824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21.420413796931307</v>
      </c>
      <c r="AY20" s="39">
        <f t="shared" si="1"/>
        <v>9.277077791773447</v>
      </c>
      <c r="AZ20" s="39">
        <f t="shared" si="29"/>
        <v>21.420413796931307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0.51338581244232728</v>
      </c>
      <c r="G21" s="35">
        <f>'Project Release Optimizer (GA)'!E23</f>
        <v>1.7006877139178667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95.44478794007297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50.567778726337821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22.906749105617511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22.906749105617511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22.906749105617511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22.906749105617511</v>
      </c>
      <c r="AN21" s="37"/>
      <c r="AO21" s="39">
        <f t="shared" si="24"/>
        <v>297</v>
      </c>
      <c r="AP21" s="39">
        <f t="shared" si="25"/>
        <v>237.63956308888083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209.97853346816055</v>
      </c>
      <c r="AY21" s="39">
        <f t="shared" si="1"/>
        <v>111.2491131979432</v>
      </c>
      <c r="AZ21" s="39">
        <f t="shared" si="29"/>
        <v>209.97853346816055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0.51627500749133215</v>
      </c>
      <c r="G22" s="35">
        <f>'Project Release Optimizer (GA)'!E24</f>
        <v>1.5141888045059817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69.730278393544765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57.456507234171873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16.735266814450743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16.735266814450743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16.735266814450743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16.735266814450743</v>
      </c>
      <c r="AN22" s="37"/>
      <c r="AO22" s="39">
        <f t="shared" si="24"/>
        <v>270.59999999999991</v>
      </c>
      <c r="AP22" s="39">
        <f t="shared" si="25"/>
        <v>194.12785288551959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153.4066124657985</v>
      </c>
      <c r="AY22" s="39">
        <f t="shared" si="1"/>
        <v>126.4043159151781</v>
      </c>
      <c r="AZ22" s="39">
        <f t="shared" si="29"/>
        <v>153.4066124657985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0.28135673545524903</v>
      </c>
      <c r="G23" s="35">
        <f>'Project Release Optimizer (GA)'!E25</f>
        <v>0.2814473199678017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223.91502338859209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284.24502322193797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68.218805573265115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68.218805573265115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68.218805573265115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68.218805573265115</v>
      </c>
      <c r="AN23" s="37"/>
      <c r="AO23" s="39">
        <f t="shared" si="24"/>
        <v>314.59999999999997</v>
      </c>
      <c r="AP23" s="39">
        <f t="shared" si="25"/>
        <v>781.03526890359058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492.61305145490263</v>
      </c>
      <c r="AY23" s="39">
        <f t="shared" si="1"/>
        <v>625.33905108826343</v>
      </c>
      <c r="AZ23" s="39">
        <f t="shared" si="29"/>
        <v>625.33905108826343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0.54001754889114451</v>
      </c>
      <c r="G24" s="35">
        <f>'Project Release Optimizer (GA)'!E26</f>
        <v>1.4999167755219254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120.3664587076272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60.670032821210874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28.887950089830529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28.887950089830529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28.887950089830529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28.887950089830529</v>
      </c>
      <c r="AN24" s="37"/>
      <c r="AO24" s="39">
        <f t="shared" si="24"/>
        <v>343.2</v>
      </c>
      <c r="AP24" s="39">
        <f t="shared" si="25"/>
        <v>296.5882918881602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264.8062091567798</v>
      </c>
      <c r="AY24" s="39">
        <f t="shared" si="1"/>
        <v>133.47407220666395</v>
      </c>
      <c r="AZ24" s="39">
        <f t="shared" si="29"/>
        <v>264.8062091567798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0.56803343935814732</v>
      </c>
      <c r="G25" s="35">
        <f>'Project Release Optimizer (GA)'!E27</f>
        <v>1.9849289464968529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169.00413487712231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40.560992370509354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40.560992370509354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40.560992370509354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40.560992370509354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40.560992370509354</v>
      </c>
      <c r="AN25" s="37"/>
      <c r="AO25" s="39">
        <f t="shared" si="24"/>
        <v>299.19999999999993</v>
      </c>
      <c r="AP25" s="39">
        <f t="shared" si="25"/>
        <v>371.80909672966902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371.80909672966897</v>
      </c>
      <c r="AY25" s="39">
        <f t="shared" si="1"/>
        <v>44.334080650750138</v>
      </c>
      <c r="AZ25" s="39">
        <f t="shared" si="29"/>
        <v>371.80909672966897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0.54647823863904366</v>
      </c>
      <c r="G26" s="35">
        <f>'Project Release Optimizer (GA)'!E28</f>
        <v>2.0102256658410602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71.366062255518344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26.365199141871109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17.127854941324401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17.127854941324401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17.127854941324401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17.127854941324401</v>
      </c>
      <c r="AN26" s="37"/>
      <c r="AO26" s="39">
        <f t="shared" si="24"/>
        <v>202.39999999999998</v>
      </c>
      <c r="AP26" s="39">
        <f t="shared" si="25"/>
        <v>166.24268116268706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157.00533696214035</v>
      </c>
      <c r="AY26" s="39">
        <f t="shared" si="1"/>
        <v>58.003438112116434</v>
      </c>
      <c r="AZ26" s="39">
        <f t="shared" si="29"/>
        <v>157.00533696214035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0.96357297771069228</v>
      </c>
      <c r="G27" s="35">
        <f>'Project Release Optimizer (GA)'!E29</f>
        <v>2.1659703667477053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74.721896177559287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45.706996512908262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17.933255082614227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17.933255082614227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17.933255082614227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17.933255082614227</v>
      </c>
      <c r="AN27" s="37"/>
      <c r="AO27" s="39">
        <f t="shared" si="24"/>
        <v>376.19999999999993</v>
      </c>
      <c r="AP27" s="39">
        <f t="shared" si="25"/>
        <v>192.16191302092449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164.38817159063044</v>
      </c>
      <c r="AY27" s="39">
        <f t="shared" si="1"/>
        <v>100.55539232839816</v>
      </c>
      <c r="AZ27" s="39">
        <f t="shared" si="29"/>
        <v>164.38817159063044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1.5999999999999952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88.559408687963668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69.996628065237971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26.12795703261164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26.12795703261164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26.12795703261164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26.12795703261164</v>
      </c>
      <c r="AN30" s="47"/>
      <c r="AO30" s="35">
        <f t="shared" ref="AO30:AQ30" si="36">AVERAGE(AO13:AO27)</f>
        <v>236.42666666666665</v>
      </c>
      <c r="AP30" s="35">
        <f t="shared" si="36"/>
        <v>263.06786488364821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190.03774505162139</v>
      </c>
      <c r="AY30" s="35">
        <f t="shared" si="39"/>
        <v>150.25776439859087</v>
      </c>
      <c r="AZ30" s="167">
        <f t="shared" ref="AZ30" si="40">AVERAGE(AZ13:AZ27)</f>
        <v>239.50627279893999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23.999999999999929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1328.391130319455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1049.9494209785696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391.91935548917462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391.91935548917462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391.91935548917462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391.91935548917462</v>
      </c>
      <c r="AN31" s="47"/>
      <c r="AO31" s="35">
        <f t="shared" ref="AO31:AQ31" si="47">SUM(AO13:AO27)</f>
        <v>3546.3999999999996</v>
      </c>
      <c r="AP31" s="35">
        <f t="shared" si="47"/>
        <v>3946.0179732547235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2850.566175774321</v>
      </c>
      <c r="AY31" s="35">
        <f t="shared" si="50"/>
        <v>2253.8664659788628</v>
      </c>
      <c r="AZ31" s="35">
        <f t="shared" ref="AZ31" si="51">SUM(AZ13:AZ27)</f>
        <v>3592.5940919841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0" t="s">
        <v>124</v>
      </c>
      <c r="E2" s="181"/>
      <c r="F2" s="181"/>
      <c r="G2" s="181"/>
      <c r="H2" s="181"/>
      <c r="I2" s="181"/>
      <c r="J2" s="181"/>
      <c r="K2" s="181"/>
      <c r="L2" s="181"/>
      <c r="M2" s="181"/>
      <c r="N2" s="182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7" t="s">
        <v>147</v>
      </c>
      <c r="J3" s="178"/>
      <c r="K3" s="178"/>
      <c r="L3" s="178"/>
      <c r="M3" s="178"/>
      <c r="N3" s="179"/>
      <c r="P3" s="175" t="s">
        <v>260</v>
      </c>
      <c r="Q3" s="176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786.0352689035717</v>
      </c>
      <c r="J4" s="22"/>
      <c r="K4" s="136" t="s">
        <v>246</v>
      </c>
      <c r="L4" s="22"/>
      <c r="M4" s="22"/>
      <c r="N4" s="154"/>
      <c r="O4" s="141"/>
      <c r="P4" s="171" t="s">
        <v>261</v>
      </c>
      <c r="Q4" s="172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271.00119821698365</v>
      </c>
      <c r="J5" s="22"/>
      <c r="K5" s="136" t="s">
        <v>122</v>
      </c>
      <c r="L5" s="22"/>
      <c r="M5" s="22"/>
      <c r="N5" s="154"/>
      <c r="O5" s="64" t="s">
        <v>262</v>
      </c>
      <c r="P5" s="173">
        <f>'Project Facts (User Inputs)'!AZ30</f>
        <v>239.50627279893999</v>
      </c>
      <c r="Q5" s="174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57.986972704714638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1345.3325068829145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2460.3559467081841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84" t="s">
        <v>65</v>
      </c>
      <c r="M13" s="184"/>
      <c r="O13" s="64"/>
      <c r="P13" s="184" t="s">
        <v>72</v>
      </c>
      <c r="Q13" s="184"/>
      <c r="S13" s="64"/>
      <c r="T13" s="184" t="s">
        <v>74</v>
      </c>
      <c r="U13" s="184"/>
      <c r="X13" s="184" t="s">
        <v>75</v>
      </c>
      <c r="Y13" s="184"/>
      <c r="AB13" s="184" t="s">
        <v>77</v>
      </c>
      <c r="AC13" s="184"/>
      <c r="AF13" s="184" t="s">
        <v>79</v>
      </c>
      <c r="AG13" s="184"/>
      <c r="AH13" s="65"/>
      <c r="AI13" s="65"/>
      <c r="AJ13" s="65"/>
      <c r="AK13" s="65"/>
      <c r="AL13" s="65"/>
      <c r="AM13" s="183" t="s">
        <v>92</v>
      </c>
      <c r="AN13" s="183"/>
      <c r="AO13" s="183"/>
      <c r="AP13" s="183"/>
      <c r="AQ13" s="183"/>
      <c r="AR13" s="183"/>
      <c r="AS13" s="183"/>
      <c r="AT13" s="183"/>
      <c r="AV13" s="184" t="s">
        <v>91</v>
      </c>
      <c r="AW13" s="184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0.53938396330683536</v>
      </c>
      <c r="E15" s="74">
        <v>0.28228586546196005</v>
      </c>
      <c r="F15" s="5"/>
      <c r="G15" s="110"/>
      <c r="I15" s="57">
        <v>41640</v>
      </c>
      <c r="J15" s="12"/>
      <c r="K15" s="32">
        <v>30</v>
      </c>
      <c r="L15" s="58">
        <f>I15+K15+1</f>
        <v>41671</v>
      </c>
      <c r="M15" s="58">
        <f>L15+VLOOKUP($B15,'Project Facts (User Inputs)'!$B$13:$BL$28,13,0)</f>
        <v>41733.9149460634</v>
      </c>
      <c r="N15" s="12"/>
      <c r="O15" s="56">
        <v>0</v>
      </c>
      <c r="P15" s="58">
        <f>M15+O15+1</f>
        <v>41734.9149460634</v>
      </c>
      <c r="Q15" s="58">
        <f>P15+VLOOKUP($B15,'Project Facts (User Inputs)'!$B$13:$BL$28,18,0)</f>
        <v>41997.060554660908</v>
      </c>
      <c r="R15" s="12"/>
      <c r="S15" s="56">
        <v>0</v>
      </c>
      <c r="T15" s="58">
        <f>Q15+S15+1</f>
        <v>41998.060554660908</v>
      </c>
      <c r="U15" s="58">
        <f>T15+VLOOKUP($B15,'Project Facts (User Inputs)'!$B$13:$BL$28,23,0)</f>
        <v>42060.975500724307</v>
      </c>
      <c r="V15" s="12"/>
      <c r="W15" s="32">
        <v>0</v>
      </c>
      <c r="X15" s="58">
        <f>U15+W15+1</f>
        <v>42061.975500724307</v>
      </c>
      <c r="Y15" s="58">
        <f>X15+VLOOKUP($B15,'Project Facts (User Inputs)'!$B$13:$BL$28,28,0)</f>
        <v>42124.890446787707</v>
      </c>
      <c r="Z15" s="12"/>
      <c r="AA15" s="32">
        <v>0</v>
      </c>
      <c r="AB15" s="58">
        <f>Y15+AA15+1</f>
        <v>42125.890446787707</v>
      </c>
      <c r="AC15" s="58">
        <f>AB15+VLOOKUP($B15,'Project Facts (User Inputs)'!$B$13:$BL$28,33,0)</f>
        <v>42188.805392851107</v>
      </c>
      <c r="AD15" s="12"/>
      <c r="AE15" s="32">
        <v>0</v>
      </c>
      <c r="AF15" s="58">
        <f>AC15+AE15+1</f>
        <v>42189.805392851107</v>
      </c>
      <c r="AG15" s="58">
        <f>AF15+VLOOKUP($B15,'Project Facts (User Inputs)'!$B$13:$BL$28,38,0)</f>
        <v>42252.720338914507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30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30</v>
      </c>
      <c r="AT15" s="60">
        <f>AK15*AM15*$AK$36</f>
        <v>25.403225806451616</v>
      </c>
      <c r="AV15" s="60">
        <f>AG15-L15</f>
        <v>581.72033891450701</v>
      </c>
      <c r="AW15" s="83">
        <f>MAX(AG15:AG29)-MIN(L15:L29)</f>
        <v>786.0352689035717</v>
      </c>
      <c r="BM15" s="113" t="s">
        <v>126</v>
      </c>
    </row>
    <row r="16" spans="2:65">
      <c r="B16" s="16" t="str">
        <f>'Project Facts (User Inputs)'!B14</f>
        <v>Project-A02</v>
      </c>
      <c r="D16" s="74">
        <v>0.32036425475468361</v>
      </c>
      <c r="E16" s="74">
        <v>1.5504123748423415</v>
      </c>
      <c r="F16" s="5"/>
      <c r="G16" s="110"/>
      <c r="I16" s="57">
        <v>41640</v>
      </c>
      <c r="J16" s="12"/>
      <c r="K16" s="32">
        <v>0</v>
      </c>
      <c r="L16" s="58">
        <f t="shared" ref="L16:L29" si="0">I16+K16+1</f>
        <v>41641</v>
      </c>
      <c r="M16" s="58">
        <f>L16+VLOOKUP($B16,'Project Facts (User Inputs)'!$B$13:$BL$28,13,0)</f>
        <v>41687.821703037647</v>
      </c>
      <c r="N16" s="12"/>
      <c r="O16" s="56">
        <v>0</v>
      </c>
      <c r="P16" s="58">
        <f t="shared" ref="P16:P29" si="1">M16+O16+1</f>
        <v>41688.821703037647</v>
      </c>
      <c r="Q16" s="58">
        <f>P16+VLOOKUP($B16,'Project Facts (User Inputs)'!$B$13:$BL$28,18,0)</f>
        <v>41740.420878391327</v>
      </c>
      <c r="R16" s="12"/>
      <c r="S16" s="56">
        <v>0</v>
      </c>
      <c r="T16" s="58">
        <f t="shared" ref="T16:T29" si="2">Q16+S16+1</f>
        <v>41741.420878391327</v>
      </c>
      <c r="U16" s="58">
        <f>T16+VLOOKUP($B16,'Project Facts (User Inputs)'!$B$13:$BL$28,23,0)</f>
        <v>41753.804680476213</v>
      </c>
      <c r="V16" s="12"/>
      <c r="W16" s="32">
        <v>0</v>
      </c>
      <c r="X16" s="58">
        <f t="shared" ref="X16:X29" si="3">U16+W16+1</f>
        <v>41754.804680476213</v>
      </c>
      <c r="Y16" s="58">
        <f>X16+VLOOKUP($B16,'Project Facts (User Inputs)'!$B$13:$BL$28,28,0)</f>
        <v>41767.188482561098</v>
      </c>
      <c r="Z16" s="12"/>
      <c r="AA16" s="32">
        <v>0</v>
      </c>
      <c r="AB16" s="58">
        <f t="shared" ref="AB16:AB29" si="4">Y16+AA16+1</f>
        <v>41768.188482561098</v>
      </c>
      <c r="AC16" s="58">
        <f>AB16+VLOOKUP($B16,'Project Facts (User Inputs)'!$B$13:$BL$28,33,0)</f>
        <v>41780.572284645983</v>
      </c>
      <c r="AD16" s="12"/>
      <c r="AE16" s="32">
        <v>0</v>
      </c>
      <c r="AF16" s="58">
        <f t="shared" ref="AF16:AF29" si="5">AC16+AE16+1</f>
        <v>41781.572284645983</v>
      </c>
      <c r="AG16" s="58">
        <f>AF16+VLOOKUP($B16,'Project Facts (User Inputs)'!$B$13:$BL$28,38,0)</f>
        <v>41793.956086730868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0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0</v>
      </c>
      <c r="AT16" s="60">
        <f t="shared" ref="AT16:AT29" si="13">AK16*AM16*$AK$36</f>
        <v>0</v>
      </c>
      <c r="AV16" s="60">
        <f t="shared" ref="AV16:AV29" si="14">AG16-L16</f>
        <v>152.95608673086826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0.59381306958922009</v>
      </c>
      <c r="E17" s="74">
        <v>2.3584762054965913</v>
      </c>
      <c r="F17" s="5"/>
      <c r="G17" s="110"/>
      <c r="I17" s="57">
        <v>41640</v>
      </c>
      <c r="J17" s="12"/>
      <c r="K17" s="32">
        <v>23</v>
      </c>
      <c r="L17" s="58">
        <f t="shared" si="0"/>
        <v>41664</v>
      </c>
      <c r="M17" s="58">
        <f>L17+VLOOKUP($B17,'Project Facts (User Inputs)'!$B$13:$BL$28,13,0)</f>
        <v>41690.944506309148</v>
      </c>
      <c r="N17" s="12"/>
      <c r="O17" s="56">
        <v>0</v>
      </c>
      <c r="P17" s="58">
        <f t="shared" si="1"/>
        <v>41691.944506309148</v>
      </c>
      <c r="Q17" s="58">
        <f>P17+VLOOKUP($B17,'Project Facts (User Inputs)'!$B$13:$BL$28,18,0)</f>
        <v>41703.39257601495</v>
      </c>
      <c r="R17" s="12"/>
      <c r="S17" s="56">
        <v>0</v>
      </c>
      <c r="T17" s="58">
        <f t="shared" si="2"/>
        <v>41704.39257601495</v>
      </c>
      <c r="U17" s="58">
        <f>T17+VLOOKUP($B17,'Project Facts (User Inputs)'!$B$13:$BL$28,23,0)</f>
        <v>41710.859257529148</v>
      </c>
      <c r="V17" s="12"/>
      <c r="W17" s="32">
        <v>0</v>
      </c>
      <c r="X17" s="58">
        <f t="shared" si="3"/>
        <v>41711.859257529148</v>
      </c>
      <c r="Y17" s="58">
        <f>X17+VLOOKUP($B17,'Project Facts (User Inputs)'!$B$13:$BL$28,28,0)</f>
        <v>41718.325939043345</v>
      </c>
      <c r="Z17" s="12"/>
      <c r="AA17" s="32">
        <v>0</v>
      </c>
      <c r="AB17" s="58">
        <f t="shared" si="4"/>
        <v>41719.325939043345</v>
      </c>
      <c r="AC17" s="58">
        <f>AB17+VLOOKUP($B17,'Project Facts (User Inputs)'!$B$13:$BL$28,33,0)</f>
        <v>41725.792620557542</v>
      </c>
      <c r="AD17" s="12"/>
      <c r="AE17" s="32">
        <v>0</v>
      </c>
      <c r="AF17" s="58">
        <f t="shared" si="5"/>
        <v>41726.792620557542</v>
      </c>
      <c r="AG17" s="58">
        <f>AF17+VLOOKUP($B17,'Project Facts (User Inputs)'!$B$13:$BL$28,38,0)</f>
        <v>41733.25930207174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23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23</v>
      </c>
      <c r="AT17" s="60">
        <f t="shared" si="13"/>
        <v>9.2028535980148867</v>
      </c>
      <c r="AV17" s="60">
        <f t="shared" si="14"/>
        <v>69.259302071739512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0.50777631136359758</v>
      </c>
      <c r="E18" s="74">
        <v>1.5669626918109909</v>
      </c>
      <c r="F18" s="5"/>
      <c r="G18" s="110"/>
      <c r="I18" s="57">
        <v>41640</v>
      </c>
      <c r="J18" s="12"/>
      <c r="K18" s="32">
        <v>44</v>
      </c>
      <c r="L18" s="58">
        <f t="shared" si="0"/>
        <v>41685</v>
      </c>
      <c r="M18" s="58">
        <f>L18+VLOOKUP($B18,'Project Facts (User Inputs)'!$B$13:$BL$28,13,0)</f>
        <v>41753.927988991862</v>
      </c>
      <c r="N18" s="12"/>
      <c r="O18" s="56">
        <v>0</v>
      </c>
      <c r="P18" s="58">
        <f t="shared" si="1"/>
        <v>41754.927988991862</v>
      </c>
      <c r="Q18" s="58">
        <f>P18+VLOOKUP($B18,'Project Facts (User Inputs)'!$B$13:$BL$28,18,0)</f>
        <v>41771.470706349908</v>
      </c>
      <c r="R18" s="12"/>
      <c r="S18" s="56">
        <v>0</v>
      </c>
      <c r="T18" s="58">
        <f t="shared" si="2"/>
        <v>41772.470706349908</v>
      </c>
      <c r="U18" s="58">
        <f>T18+VLOOKUP($B18,'Project Facts (User Inputs)'!$B$13:$BL$28,23,0)</f>
        <v>41789.013423707955</v>
      </c>
      <c r="V18" s="12"/>
      <c r="W18" s="32">
        <v>13</v>
      </c>
      <c r="X18" s="58">
        <f t="shared" si="3"/>
        <v>41803.013423707955</v>
      </c>
      <c r="Y18" s="58">
        <f>X18+VLOOKUP($B18,'Project Facts (User Inputs)'!$B$13:$BL$28,28,0)</f>
        <v>41819.556141066001</v>
      </c>
      <c r="Z18" s="12"/>
      <c r="AA18" s="32">
        <v>0</v>
      </c>
      <c r="AB18" s="58">
        <f t="shared" si="4"/>
        <v>41820.556141066001</v>
      </c>
      <c r="AC18" s="58">
        <f>AB18+VLOOKUP($B18,'Project Facts (User Inputs)'!$B$13:$BL$28,33,0)</f>
        <v>41837.098858424048</v>
      </c>
      <c r="AD18" s="12"/>
      <c r="AE18" s="32">
        <v>1</v>
      </c>
      <c r="AF18" s="58">
        <f t="shared" si="5"/>
        <v>41839.098858424048</v>
      </c>
      <c r="AG18" s="58">
        <f>AF18+VLOOKUP($B18,'Project Facts (User Inputs)'!$B$13:$BL$28,38,0)</f>
        <v>41855.641575782094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44</v>
      </c>
      <c r="AN18" s="78">
        <f t="shared" si="7"/>
        <v>0</v>
      </c>
      <c r="AO18" s="78">
        <f t="shared" si="8"/>
        <v>0</v>
      </c>
      <c r="AP18" s="78">
        <f t="shared" si="9"/>
        <v>13</v>
      </c>
      <c r="AQ18" s="78">
        <f t="shared" si="10"/>
        <v>0</v>
      </c>
      <c r="AR18" s="78">
        <f t="shared" si="11"/>
        <v>1</v>
      </c>
      <c r="AS18" s="78">
        <f t="shared" si="12"/>
        <v>58</v>
      </c>
      <c r="AT18" s="60">
        <f t="shared" si="13"/>
        <v>21.699751861042184</v>
      </c>
      <c r="AV18" s="60">
        <f t="shared" si="14"/>
        <v>170.64157578209415</v>
      </c>
      <c r="AW18" s="37"/>
      <c r="BM18" s="113"/>
    </row>
    <row r="19" spans="2:65">
      <c r="B19" s="16" t="str">
        <f>'Project Facts (User Inputs)'!B17</f>
        <v>Project-A05</v>
      </c>
      <c r="D19" s="74">
        <v>0.52472765313761605</v>
      </c>
      <c r="E19" s="74">
        <v>1.5098819213162993</v>
      </c>
      <c r="F19" s="5"/>
      <c r="G19" s="110"/>
      <c r="I19" s="57">
        <v>41640</v>
      </c>
      <c r="J19" s="12"/>
      <c r="K19" s="32">
        <v>48</v>
      </c>
      <c r="L19" s="58">
        <f t="shared" si="0"/>
        <v>41689</v>
      </c>
      <c r="M19" s="58">
        <f>L19+VLOOKUP($B19,'Project Facts (User Inputs)'!$B$13:$BL$28,13,0)</f>
        <v>41701.716226169039</v>
      </c>
      <c r="N19" s="12"/>
      <c r="O19" s="56">
        <v>0</v>
      </c>
      <c r="P19" s="58">
        <f t="shared" si="1"/>
        <v>41702.716226169039</v>
      </c>
      <c r="Q19" s="58">
        <f>P19+VLOOKUP($B19,'Project Facts (User Inputs)'!$B$13:$BL$28,18,0)</f>
        <v>41755.700501873362</v>
      </c>
      <c r="R19" s="12"/>
      <c r="S19" s="56">
        <v>0</v>
      </c>
      <c r="T19" s="58">
        <f t="shared" si="2"/>
        <v>41756.700501873362</v>
      </c>
      <c r="U19" s="58">
        <f>T19+VLOOKUP($B19,'Project Facts (User Inputs)'!$B$13:$BL$28,23,0)</f>
        <v>41769.416728042401</v>
      </c>
      <c r="V19" s="12"/>
      <c r="W19" s="32">
        <v>0</v>
      </c>
      <c r="X19" s="58">
        <f t="shared" si="3"/>
        <v>41770.416728042401</v>
      </c>
      <c r="Y19" s="58">
        <f>X19+VLOOKUP($B19,'Project Facts (User Inputs)'!$B$13:$BL$28,28,0)</f>
        <v>41783.13295421144</v>
      </c>
      <c r="Z19" s="12"/>
      <c r="AA19" s="32">
        <v>0</v>
      </c>
      <c r="AB19" s="58">
        <f t="shared" si="4"/>
        <v>41784.13295421144</v>
      </c>
      <c r="AC19" s="58">
        <f>AB19+VLOOKUP($B19,'Project Facts (User Inputs)'!$B$13:$BL$28,33,0)</f>
        <v>41796.849180380479</v>
      </c>
      <c r="AD19" s="12"/>
      <c r="AE19" s="32">
        <v>0</v>
      </c>
      <c r="AF19" s="58">
        <f t="shared" si="5"/>
        <v>41797.849180380479</v>
      </c>
      <c r="AG19" s="58">
        <f>AF19+VLOOKUP($B19,'Project Facts (User Inputs)'!$B$13:$BL$28,38,0)</f>
        <v>41810.565406549518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48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48</v>
      </c>
      <c r="AT19" s="60">
        <f t="shared" si="13"/>
        <v>38.411910669975185</v>
      </c>
      <c r="AV19" s="60">
        <f t="shared" si="14"/>
        <v>121.56540654951823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0.56527265171866314</v>
      </c>
      <c r="E20" s="74">
        <v>1.4716823946986946</v>
      </c>
      <c r="F20" s="5"/>
      <c r="G20" s="110"/>
      <c r="I20" s="57">
        <v>41640</v>
      </c>
      <c r="J20" s="12"/>
      <c r="K20" s="32">
        <v>56</v>
      </c>
      <c r="L20" s="58">
        <f t="shared" si="0"/>
        <v>41697</v>
      </c>
      <c r="M20" s="58">
        <f>L20+VLOOKUP($B20,'Project Facts (User Inputs)'!$B$13:$BL$28,13,0)</f>
        <v>41788.99100618418</v>
      </c>
      <c r="N20" s="12"/>
      <c r="O20" s="56">
        <v>0</v>
      </c>
      <c r="P20" s="58">
        <f t="shared" si="1"/>
        <v>41789.99100618418</v>
      </c>
      <c r="Q20" s="58">
        <f>P20+VLOOKUP($B20,'Project Facts (User Inputs)'!$B$13:$BL$28,18,0)</f>
        <v>41819.888761405346</v>
      </c>
      <c r="R20" s="12"/>
      <c r="S20" s="56">
        <v>0</v>
      </c>
      <c r="T20" s="58">
        <f t="shared" si="2"/>
        <v>41820.888761405346</v>
      </c>
      <c r="U20" s="58">
        <f>T20+VLOOKUP($B20,'Project Facts (User Inputs)'!$B$13:$BL$28,23,0)</f>
        <v>41842.966602889552</v>
      </c>
      <c r="V20" s="12"/>
      <c r="W20" s="32">
        <v>0</v>
      </c>
      <c r="X20" s="58">
        <f t="shared" si="3"/>
        <v>41843.966602889552</v>
      </c>
      <c r="Y20" s="58">
        <f>X20+VLOOKUP($B20,'Project Facts (User Inputs)'!$B$13:$BL$28,28,0)</f>
        <v>41866.044444373758</v>
      </c>
      <c r="Z20" s="12"/>
      <c r="AA20" s="32">
        <v>0</v>
      </c>
      <c r="AB20" s="58">
        <f t="shared" si="4"/>
        <v>41867.044444373758</v>
      </c>
      <c r="AC20" s="58">
        <f>AB20+VLOOKUP($B20,'Project Facts (User Inputs)'!$B$13:$BL$28,33,0)</f>
        <v>41889.122285857964</v>
      </c>
      <c r="AD20" s="12"/>
      <c r="AE20" s="32">
        <v>0</v>
      </c>
      <c r="AF20" s="58">
        <f t="shared" si="5"/>
        <v>41890.122285857964</v>
      </c>
      <c r="AG20" s="58">
        <f>AF20+VLOOKUP($B20,'Project Facts (User Inputs)'!$B$13:$BL$28,38,0)</f>
        <v>41912.20012734217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56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0</v>
      </c>
      <c r="AS20" s="78">
        <f t="shared" si="12"/>
        <v>56</v>
      </c>
      <c r="AT20" s="60">
        <f t="shared" si="13"/>
        <v>50.024813895781634</v>
      </c>
      <c r="AV20" s="60">
        <f t="shared" si="14"/>
        <v>215.20012734217016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0.5060135077872614</v>
      </c>
      <c r="E21" s="74">
        <v>1.4943529087546725</v>
      </c>
      <c r="F21" s="5"/>
      <c r="G21" s="110"/>
      <c r="I21" s="57">
        <v>41640</v>
      </c>
      <c r="J21" s="12"/>
      <c r="K21" s="32">
        <v>71</v>
      </c>
      <c r="L21" s="58">
        <f t="shared" si="0"/>
        <v>41712</v>
      </c>
      <c r="M21" s="58">
        <f>L21+VLOOKUP($B21,'Project Facts (User Inputs)'!$B$13:$BL$28,13,0)</f>
        <v>41895.789560098267</v>
      </c>
      <c r="N21" s="12"/>
      <c r="O21" s="56">
        <v>0</v>
      </c>
      <c r="P21" s="58">
        <f t="shared" si="1"/>
        <v>41896.789560098267</v>
      </c>
      <c r="Q21" s="58">
        <f>P21+VLOOKUP($B21,'Project Facts (User Inputs)'!$B$13:$BL$28,18,0)</f>
        <v>41952.331995565648</v>
      </c>
      <c r="R21" s="12"/>
      <c r="S21" s="56">
        <v>0</v>
      </c>
      <c r="T21" s="58">
        <f t="shared" si="2"/>
        <v>41953.331995565648</v>
      </c>
      <c r="U21" s="58">
        <f>T21+VLOOKUP($B21,'Project Facts (User Inputs)'!$B$13:$BL$28,23,0)</f>
        <v>41997.441489989229</v>
      </c>
      <c r="V21" s="12"/>
      <c r="W21" s="32">
        <v>3</v>
      </c>
      <c r="X21" s="58">
        <f t="shared" si="3"/>
        <v>42001.441489989229</v>
      </c>
      <c r="Y21" s="58">
        <f>X21+VLOOKUP($B21,'Project Facts (User Inputs)'!$B$13:$BL$28,28,0)</f>
        <v>42045.55098441281</v>
      </c>
      <c r="Z21" s="12"/>
      <c r="AA21" s="32">
        <v>0</v>
      </c>
      <c r="AB21" s="58">
        <f t="shared" si="4"/>
        <v>42046.55098441281</v>
      </c>
      <c r="AC21" s="58">
        <f>AB21+VLOOKUP($B21,'Project Facts (User Inputs)'!$B$13:$BL$28,33,0)</f>
        <v>42090.660478836391</v>
      </c>
      <c r="AD21" s="12"/>
      <c r="AE21" s="32">
        <v>0</v>
      </c>
      <c r="AF21" s="58">
        <f t="shared" si="5"/>
        <v>42091.660478836391</v>
      </c>
      <c r="AG21" s="58">
        <f>AF21+VLOOKUP($B21,'Project Facts (User Inputs)'!$B$13:$BL$28,38,0)</f>
        <v>42135.769973259972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71</v>
      </c>
      <c r="AN21" s="78">
        <f t="shared" si="7"/>
        <v>0</v>
      </c>
      <c r="AO21" s="78">
        <f t="shared" si="8"/>
        <v>0</v>
      </c>
      <c r="AP21" s="78">
        <f t="shared" si="9"/>
        <v>3</v>
      </c>
      <c r="AQ21" s="78">
        <f t="shared" si="10"/>
        <v>0</v>
      </c>
      <c r="AR21" s="78">
        <f t="shared" si="11"/>
        <v>0</v>
      </c>
      <c r="AS21" s="78">
        <f t="shared" si="12"/>
        <v>74</v>
      </c>
      <c r="AT21" s="60">
        <f t="shared" si="13"/>
        <v>116.27791563275437</v>
      </c>
      <c r="AV21" s="60">
        <f t="shared" si="14"/>
        <v>423.76997325997218</v>
      </c>
      <c r="AW21" s="37"/>
      <c r="BM21" s="113"/>
    </row>
    <row r="22" spans="2:65">
      <c r="B22" s="16" t="str">
        <f>'Project Facts (User Inputs)'!B20</f>
        <v>Project-A08</v>
      </c>
      <c r="D22" s="74">
        <v>0.51352882835418712</v>
      </c>
      <c r="E22" s="74">
        <v>2.608580044619182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41650.73655172588</v>
      </c>
      <c r="N22" s="12"/>
      <c r="O22" s="56">
        <v>0</v>
      </c>
      <c r="P22" s="58">
        <f t="shared" si="1"/>
        <v>41651.73655172588</v>
      </c>
      <c r="Q22" s="58">
        <f>P22+VLOOKUP($B22,'Project Facts (User Inputs)'!$B$13:$BL$28,18,0)</f>
        <v>41655.953405267595</v>
      </c>
      <c r="R22" s="12"/>
      <c r="S22" s="56">
        <v>0</v>
      </c>
      <c r="T22" s="58">
        <f t="shared" si="2"/>
        <v>41656.953405267595</v>
      </c>
      <c r="U22" s="58">
        <f>T22+VLOOKUP($B22,'Project Facts (User Inputs)'!$B$13:$BL$28,23,0)</f>
        <v>41659.290177681803</v>
      </c>
      <c r="V22" s="12"/>
      <c r="W22" s="32">
        <v>0</v>
      </c>
      <c r="X22" s="58">
        <f t="shared" si="3"/>
        <v>41660.290177681803</v>
      </c>
      <c r="Y22" s="58">
        <f>X22+VLOOKUP($B22,'Project Facts (User Inputs)'!$B$13:$BL$28,28,0)</f>
        <v>41662.626950096012</v>
      </c>
      <c r="Z22" s="12"/>
      <c r="AA22" s="32">
        <v>0</v>
      </c>
      <c r="AB22" s="58">
        <f t="shared" si="4"/>
        <v>41663.626950096012</v>
      </c>
      <c r="AC22" s="58">
        <f>AB22+VLOOKUP($B22,'Project Facts (User Inputs)'!$B$13:$BL$28,33,0)</f>
        <v>41665.96372251022</v>
      </c>
      <c r="AD22" s="12"/>
      <c r="AE22" s="32">
        <v>0</v>
      </c>
      <c r="AF22" s="58">
        <f t="shared" si="5"/>
        <v>41666.96372251022</v>
      </c>
      <c r="AG22" s="58">
        <f>AF22+VLOOKUP($B22,'Project Facts (User Inputs)'!$B$13:$BL$28,38,0)</f>
        <v>41669.300494924428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28.300494924427767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0.51338581244232728</v>
      </c>
      <c r="E23" s="74">
        <v>1.7006877139178667</v>
      </c>
      <c r="F23" s="5"/>
      <c r="G23" s="110"/>
      <c r="I23" s="57">
        <v>41640</v>
      </c>
      <c r="J23" s="12"/>
      <c r="K23" s="32">
        <v>0</v>
      </c>
      <c r="L23" s="58">
        <f t="shared" si="0"/>
        <v>41641</v>
      </c>
      <c r="M23" s="58">
        <f>L23+VLOOKUP($B23,'Project Facts (User Inputs)'!$B$13:$BL$28,13,0)</f>
        <v>41736.444787940076</v>
      </c>
      <c r="N23" s="12"/>
      <c r="O23" s="56">
        <v>0</v>
      </c>
      <c r="P23" s="58">
        <f t="shared" si="1"/>
        <v>41737.444787940076</v>
      </c>
      <c r="Q23" s="58">
        <f>P23+VLOOKUP($B23,'Project Facts (User Inputs)'!$B$13:$BL$28,18,0)</f>
        <v>41788.012566666417</v>
      </c>
      <c r="R23" s="12"/>
      <c r="S23" s="56">
        <v>0</v>
      </c>
      <c r="T23" s="58">
        <f t="shared" si="2"/>
        <v>41789.012566666417</v>
      </c>
      <c r="U23" s="58">
        <f>T23+VLOOKUP($B23,'Project Facts (User Inputs)'!$B$13:$BL$28,23,0)</f>
        <v>41811.919315772036</v>
      </c>
      <c r="V23" s="12"/>
      <c r="W23" s="32">
        <v>23</v>
      </c>
      <c r="X23" s="58">
        <f t="shared" si="3"/>
        <v>41835.919315772036</v>
      </c>
      <c r="Y23" s="58">
        <f>X23+VLOOKUP($B23,'Project Facts (User Inputs)'!$B$13:$BL$28,28,0)</f>
        <v>41858.826064877656</v>
      </c>
      <c r="Z23" s="12"/>
      <c r="AA23" s="32">
        <v>4</v>
      </c>
      <c r="AB23" s="58">
        <f t="shared" si="4"/>
        <v>41863.826064877656</v>
      </c>
      <c r="AC23" s="58">
        <f>AB23+VLOOKUP($B23,'Project Facts (User Inputs)'!$B$13:$BL$28,33,0)</f>
        <v>41886.732813983275</v>
      </c>
      <c r="AD23" s="12"/>
      <c r="AE23" s="32">
        <v>0</v>
      </c>
      <c r="AF23" s="58">
        <f t="shared" si="5"/>
        <v>41887.732813983275</v>
      </c>
      <c r="AG23" s="58">
        <f>AF23+VLOOKUP($B23,'Project Facts (User Inputs)'!$B$13:$BL$28,38,0)</f>
        <v>41910.639563088895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0</v>
      </c>
      <c r="AN23" s="78">
        <f t="shared" si="7"/>
        <v>0</v>
      </c>
      <c r="AO23" s="78">
        <f t="shared" si="8"/>
        <v>0</v>
      </c>
      <c r="AP23" s="78">
        <f t="shared" si="9"/>
        <v>23</v>
      </c>
      <c r="AQ23" s="78">
        <f t="shared" si="10"/>
        <v>4</v>
      </c>
      <c r="AR23" s="78">
        <f t="shared" si="11"/>
        <v>0</v>
      </c>
      <c r="AS23" s="78">
        <f t="shared" si="12"/>
        <v>27</v>
      </c>
      <c r="AT23" s="60">
        <f t="shared" si="13"/>
        <v>0</v>
      </c>
      <c r="AV23" s="60">
        <f t="shared" si="14"/>
        <v>269.63956308889465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0.51627500749133215</v>
      </c>
      <c r="E24" s="74">
        <v>1.5141888045059817</v>
      </c>
      <c r="F24" s="5"/>
      <c r="G24" s="110"/>
      <c r="I24" s="57">
        <v>41640</v>
      </c>
      <c r="J24" s="12"/>
      <c r="K24" s="32">
        <v>364</v>
      </c>
      <c r="L24" s="58">
        <f t="shared" si="0"/>
        <v>42005</v>
      </c>
      <c r="M24" s="58">
        <f>L24+VLOOKUP($B24,'Project Facts (User Inputs)'!$B$13:$BL$28,13,0)</f>
        <v>42074.730278393545</v>
      </c>
      <c r="N24" s="12"/>
      <c r="O24" s="56">
        <v>0</v>
      </c>
      <c r="P24" s="58">
        <f t="shared" si="1"/>
        <v>42075.730278393545</v>
      </c>
      <c r="Q24" s="58">
        <f>P24+VLOOKUP($B24,'Project Facts (User Inputs)'!$B$13:$BL$28,18,0)</f>
        <v>42133.186785627717</v>
      </c>
      <c r="R24" s="12"/>
      <c r="S24" s="56">
        <v>0</v>
      </c>
      <c r="T24" s="58">
        <f t="shared" si="2"/>
        <v>42134.186785627717</v>
      </c>
      <c r="U24" s="58">
        <f>T24+VLOOKUP($B24,'Project Facts (User Inputs)'!$B$13:$BL$28,23,0)</f>
        <v>42150.922052442169</v>
      </c>
      <c r="V24" s="12"/>
      <c r="W24" s="32">
        <v>0</v>
      </c>
      <c r="X24" s="58">
        <f t="shared" si="3"/>
        <v>42151.922052442169</v>
      </c>
      <c r="Y24" s="58">
        <f>X24+VLOOKUP($B24,'Project Facts (User Inputs)'!$B$13:$BL$28,28,0)</f>
        <v>42168.657319256621</v>
      </c>
      <c r="Z24" s="12"/>
      <c r="AA24" s="32">
        <v>0</v>
      </c>
      <c r="AB24" s="58">
        <f t="shared" si="4"/>
        <v>42169.657319256621</v>
      </c>
      <c r="AC24" s="58">
        <f>AB24+VLOOKUP($B24,'Project Facts (User Inputs)'!$B$13:$BL$28,33,0)</f>
        <v>42186.392586071073</v>
      </c>
      <c r="AD24" s="12"/>
      <c r="AE24" s="32">
        <v>0</v>
      </c>
      <c r="AF24" s="58">
        <f t="shared" si="5"/>
        <v>42187.392586071073</v>
      </c>
      <c r="AG24" s="58">
        <f>AF24+VLOOKUP($B24,'Project Facts (User Inputs)'!$B$13:$BL$28,38,0)</f>
        <v>42204.127852885525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364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364</v>
      </c>
      <c r="AT24" s="60">
        <f t="shared" si="13"/>
        <v>416.61290322580629</v>
      </c>
      <c r="AV24" s="60">
        <f t="shared" si="14"/>
        <v>199.1278528855255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0.28135673545524903</v>
      </c>
      <c r="E25" s="74">
        <v>0.2814473199678017</v>
      </c>
      <c r="F25" s="5"/>
      <c r="G25" s="110"/>
      <c r="I25" s="57">
        <v>41640</v>
      </c>
      <c r="J25" s="12"/>
      <c r="K25" s="32">
        <v>0</v>
      </c>
      <c r="L25" s="58">
        <f t="shared" si="0"/>
        <v>41641</v>
      </c>
      <c r="M25" s="58">
        <f>L25+VLOOKUP($B25,'Project Facts (User Inputs)'!$B$13:$BL$28,13,0)</f>
        <v>41864.915023388588</v>
      </c>
      <c r="N25" s="12"/>
      <c r="O25" s="56">
        <v>0</v>
      </c>
      <c r="P25" s="58">
        <f t="shared" si="1"/>
        <v>41865.915023388588</v>
      </c>
      <c r="Q25" s="58">
        <f>P25+VLOOKUP($B25,'Project Facts (User Inputs)'!$B$13:$BL$28,18,0)</f>
        <v>42150.160046610523</v>
      </c>
      <c r="R25" s="12"/>
      <c r="S25" s="56">
        <v>0</v>
      </c>
      <c r="T25" s="58">
        <f t="shared" si="2"/>
        <v>42151.160046610523</v>
      </c>
      <c r="U25" s="58">
        <f>T25+VLOOKUP($B25,'Project Facts (User Inputs)'!$B$13:$BL$28,23,0)</f>
        <v>42219.378852183785</v>
      </c>
      <c r="V25" s="12"/>
      <c r="W25" s="32">
        <v>0</v>
      </c>
      <c r="X25" s="58">
        <f t="shared" si="3"/>
        <v>42220.378852183785</v>
      </c>
      <c r="Y25" s="58">
        <f>X25+VLOOKUP($B25,'Project Facts (User Inputs)'!$B$13:$BL$28,28,0)</f>
        <v>42288.597657757047</v>
      </c>
      <c r="Z25" s="12"/>
      <c r="AA25" s="32">
        <v>0</v>
      </c>
      <c r="AB25" s="58">
        <f t="shared" si="4"/>
        <v>42289.597657757047</v>
      </c>
      <c r="AC25" s="58">
        <f>AB25+VLOOKUP($B25,'Project Facts (User Inputs)'!$B$13:$BL$28,33,0)</f>
        <v>42357.816463330309</v>
      </c>
      <c r="AD25" s="12"/>
      <c r="AE25" s="32">
        <v>0</v>
      </c>
      <c r="AF25" s="58">
        <f t="shared" si="5"/>
        <v>42358.816463330309</v>
      </c>
      <c r="AG25" s="58">
        <f>AF25+VLOOKUP($B25,'Project Facts (User Inputs)'!$B$13:$BL$28,38,0)</f>
        <v>42427.035268903572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0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0</v>
      </c>
      <c r="AT25" s="60">
        <f t="shared" si="13"/>
        <v>0</v>
      </c>
      <c r="AV25" s="60">
        <f t="shared" si="14"/>
        <v>786.0352689035717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0.54001754889114451</v>
      </c>
      <c r="E26" s="74">
        <v>1.4999167755219254</v>
      </c>
      <c r="F26" s="5"/>
      <c r="G26" s="110"/>
      <c r="I26" s="57">
        <v>41640</v>
      </c>
      <c r="J26" s="12"/>
      <c r="K26" s="32">
        <v>47</v>
      </c>
      <c r="L26" s="58">
        <f t="shared" si="0"/>
        <v>41688</v>
      </c>
      <c r="M26" s="58">
        <f>L26+VLOOKUP($B26,'Project Facts (User Inputs)'!$B$13:$BL$28,13,0)</f>
        <v>41808.366458707627</v>
      </c>
      <c r="N26" s="12"/>
      <c r="O26" s="56">
        <v>0</v>
      </c>
      <c r="P26" s="58">
        <f t="shared" si="1"/>
        <v>41809.366458707627</v>
      </c>
      <c r="Q26" s="58">
        <f>P26+VLOOKUP($B26,'Project Facts (User Inputs)'!$B$13:$BL$28,18,0)</f>
        <v>41870.036491528837</v>
      </c>
      <c r="R26" s="12"/>
      <c r="S26" s="56">
        <v>0</v>
      </c>
      <c r="T26" s="58">
        <f t="shared" si="2"/>
        <v>41871.036491528837</v>
      </c>
      <c r="U26" s="58">
        <f>T26+VLOOKUP($B26,'Project Facts (User Inputs)'!$B$13:$BL$28,23,0)</f>
        <v>41899.92444161867</v>
      </c>
      <c r="V26" s="12"/>
      <c r="W26" s="32">
        <v>0</v>
      </c>
      <c r="X26" s="58">
        <f t="shared" si="3"/>
        <v>41900.92444161867</v>
      </c>
      <c r="Y26" s="58">
        <f>X26+VLOOKUP($B26,'Project Facts (User Inputs)'!$B$13:$BL$28,28,0)</f>
        <v>41929.812391708503</v>
      </c>
      <c r="Z26" s="12"/>
      <c r="AA26" s="32">
        <v>0</v>
      </c>
      <c r="AB26" s="58">
        <f t="shared" si="4"/>
        <v>41930.812391708503</v>
      </c>
      <c r="AC26" s="58">
        <f>AB26+VLOOKUP($B26,'Project Facts (User Inputs)'!$B$13:$BL$28,33,0)</f>
        <v>41959.700341798336</v>
      </c>
      <c r="AD26" s="12"/>
      <c r="AE26" s="32">
        <v>0</v>
      </c>
      <c r="AF26" s="58">
        <f t="shared" si="5"/>
        <v>41960.700341798336</v>
      </c>
      <c r="AG26" s="58">
        <f>AF26+VLOOKUP($B26,'Project Facts (User Inputs)'!$B$13:$BL$28,38,0)</f>
        <v>41989.588291888169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47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47</v>
      </c>
      <c r="AT26" s="60">
        <f t="shared" si="13"/>
        <v>68.225806451612897</v>
      </c>
      <c r="AV26" s="60">
        <f t="shared" si="14"/>
        <v>301.5882918881689</v>
      </c>
      <c r="AW26" s="37"/>
      <c r="BM26" s="115"/>
    </row>
    <row r="27" spans="2:65">
      <c r="B27" s="16" t="str">
        <f>'Project Facts (User Inputs)'!B25</f>
        <v>Project-A13</v>
      </c>
      <c r="D27" s="74">
        <v>0.56803343935814732</v>
      </c>
      <c r="E27" s="74">
        <v>1.9849289464968529</v>
      </c>
      <c r="F27" s="5"/>
      <c r="G27" s="110"/>
      <c r="I27" s="57">
        <v>41640</v>
      </c>
      <c r="J27" s="12"/>
      <c r="K27" s="32">
        <v>56</v>
      </c>
      <c r="L27" s="58">
        <f t="shared" si="0"/>
        <v>41697</v>
      </c>
      <c r="M27" s="58">
        <f>L27+VLOOKUP($B27,'Project Facts (User Inputs)'!$B$13:$BL$28,13,0)</f>
        <v>41866.004134877119</v>
      </c>
      <c r="N27" s="12"/>
      <c r="O27" s="56">
        <v>0</v>
      </c>
      <c r="P27" s="58">
        <f t="shared" si="1"/>
        <v>41867.004134877119</v>
      </c>
      <c r="Q27" s="58">
        <f>P27+VLOOKUP($B27,'Project Facts (User Inputs)'!$B$13:$BL$28,18,0)</f>
        <v>41907.565127247632</v>
      </c>
      <c r="R27" s="12"/>
      <c r="S27" s="56">
        <v>0</v>
      </c>
      <c r="T27" s="58">
        <f t="shared" si="2"/>
        <v>41908.565127247632</v>
      </c>
      <c r="U27" s="58">
        <f>T27+VLOOKUP($B27,'Project Facts (User Inputs)'!$B$13:$BL$28,23,0)</f>
        <v>41949.126119618144</v>
      </c>
      <c r="V27" s="12"/>
      <c r="W27" s="32">
        <v>0</v>
      </c>
      <c r="X27" s="58">
        <f t="shared" si="3"/>
        <v>41950.126119618144</v>
      </c>
      <c r="Y27" s="58">
        <f>X27+VLOOKUP($B27,'Project Facts (User Inputs)'!$B$13:$BL$28,28,0)</f>
        <v>41990.687111988656</v>
      </c>
      <c r="Z27" s="12"/>
      <c r="AA27" s="32">
        <v>0</v>
      </c>
      <c r="AB27" s="58">
        <f t="shared" si="4"/>
        <v>41991.687111988656</v>
      </c>
      <c r="AC27" s="58">
        <f>AB27+VLOOKUP($B27,'Project Facts (User Inputs)'!$B$13:$BL$28,33,0)</f>
        <v>42032.248104359169</v>
      </c>
      <c r="AD27" s="12"/>
      <c r="AE27" s="32">
        <v>0</v>
      </c>
      <c r="AF27" s="58">
        <f t="shared" si="5"/>
        <v>42033.248104359169</v>
      </c>
      <c r="AG27" s="58">
        <f>AF27+VLOOKUP($B27,'Project Facts (User Inputs)'!$B$13:$BL$28,38,0)</f>
        <v>42073.809096729681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56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56</v>
      </c>
      <c r="AT27" s="60">
        <f t="shared" si="13"/>
        <v>70.868486352357294</v>
      </c>
      <c r="AV27" s="60">
        <f t="shared" si="14"/>
        <v>376.80909672968119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0.54647823863904366</v>
      </c>
      <c r="E28" s="74">
        <v>2.0102256658410602</v>
      </c>
      <c r="F28" s="5"/>
      <c r="G28" s="110"/>
      <c r="I28" s="57">
        <v>41640</v>
      </c>
      <c r="J28" s="12"/>
      <c r="K28" s="32">
        <v>62</v>
      </c>
      <c r="L28" s="58">
        <f t="shared" si="0"/>
        <v>41703</v>
      </c>
      <c r="M28" s="58">
        <f>L28+VLOOKUP($B28,'Project Facts (User Inputs)'!$B$13:$BL$28,13,0)</f>
        <v>41774.366062255518</v>
      </c>
      <c r="N28" s="12"/>
      <c r="O28" s="56">
        <v>0</v>
      </c>
      <c r="P28" s="58">
        <f t="shared" si="1"/>
        <v>41775.366062255518</v>
      </c>
      <c r="Q28" s="58">
        <f>P28+VLOOKUP($B28,'Project Facts (User Inputs)'!$B$13:$BL$28,18,0)</f>
        <v>41801.731261397392</v>
      </c>
      <c r="R28" s="12"/>
      <c r="S28" s="56">
        <v>0</v>
      </c>
      <c r="T28" s="58">
        <f t="shared" si="2"/>
        <v>41802.731261397392</v>
      </c>
      <c r="U28" s="58">
        <f>T28+VLOOKUP($B28,'Project Facts (User Inputs)'!$B$13:$BL$28,23,0)</f>
        <v>41819.859116338717</v>
      </c>
      <c r="V28" s="12"/>
      <c r="W28" s="32">
        <v>0</v>
      </c>
      <c r="X28" s="58">
        <f t="shared" si="3"/>
        <v>41820.859116338717</v>
      </c>
      <c r="Y28" s="58">
        <f>X28+VLOOKUP($B28,'Project Facts (User Inputs)'!$B$13:$BL$28,28,0)</f>
        <v>41837.986971280043</v>
      </c>
      <c r="Z28" s="12"/>
      <c r="AA28" s="32">
        <v>0</v>
      </c>
      <c r="AB28" s="58">
        <f t="shared" si="4"/>
        <v>41838.986971280043</v>
      </c>
      <c r="AC28" s="58">
        <f>AB28+VLOOKUP($B28,'Project Facts (User Inputs)'!$B$13:$BL$28,33,0)</f>
        <v>41856.114826221368</v>
      </c>
      <c r="AD28" s="12"/>
      <c r="AE28" s="32">
        <v>0</v>
      </c>
      <c r="AF28" s="58">
        <f t="shared" si="5"/>
        <v>41857.114826221368</v>
      </c>
      <c r="AG28" s="58">
        <f>AF28+VLOOKUP($B28,'Project Facts (User Inputs)'!$B$13:$BL$28,38,0)</f>
        <v>41874.242681162694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62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62</v>
      </c>
      <c r="AT28" s="60">
        <f t="shared" si="13"/>
        <v>53.076923076923066</v>
      </c>
      <c r="AV28" s="60">
        <f t="shared" si="14"/>
        <v>171.24268116269377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0.96357297771069228</v>
      </c>
      <c r="E29" s="74">
        <v>2.1659703667477053</v>
      </c>
      <c r="F29" s="5"/>
      <c r="G29" s="110"/>
      <c r="I29" s="57">
        <v>41640</v>
      </c>
      <c r="J29" s="12"/>
      <c r="K29" s="32">
        <v>0</v>
      </c>
      <c r="L29" s="58">
        <f t="shared" si="0"/>
        <v>41641</v>
      </c>
      <c r="M29" s="58">
        <f>L29+VLOOKUP($B29,'Project Facts (User Inputs)'!$B$13:$BL$28,13,0)</f>
        <v>41715.721896177558</v>
      </c>
      <c r="N29" s="12"/>
      <c r="O29" s="56">
        <v>0</v>
      </c>
      <c r="P29" s="58">
        <f t="shared" si="1"/>
        <v>41716.721896177558</v>
      </c>
      <c r="Q29" s="58">
        <f>P29+VLOOKUP($B29,'Project Facts (User Inputs)'!$B$13:$BL$28,18,0)</f>
        <v>41762.428892690463</v>
      </c>
      <c r="R29" s="12"/>
      <c r="S29" s="56">
        <v>0</v>
      </c>
      <c r="T29" s="58">
        <f t="shared" si="2"/>
        <v>41763.428892690463</v>
      </c>
      <c r="U29" s="58">
        <f>T29+VLOOKUP($B29,'Project Facts (User Inputs)'!$B$13:$BL$28,23,0)</f>
        <v>41781.362147773078</v>
      </c>
      <c r="V29" s="12"/>
      <c r="W29" s="32">
        <v>0</v>
      </c>
      <c r="X29" s="58">
        <f t="shared" si="3"/>
        <v>41782.362147773078</v>
      </c>
      <c r="Y29" s="58">
        <f>X29+VLOOKUP($B29,'Project Facts (User Inputs)'!$B$13:$BL$28,28,0)</f>
        <v>41800.295402855692</v>
      </c>
      <c r="Z29" s="12"/>
      <c r="AA29" s="32">
        <v>0</v>
      </c>
      <c r="AB29" s="58">
        <f t="shared" si="4"/>
        <v>41801.295402855692</v>
      </c>
      <c r="AC29" s="58">
        <f>AB29+VLOOKUP($B29,'Project Facts (User Inputs)'!$B$13:$BL$28,33,0)</f>
        <v>41819.228657938307</v>
      </c>
      <c r="AD29" s="12"/>
      <c r="AE29" s="32">
        <v>0</v>
      </c>
      <c r="AF29" s="58">
        <f t="shared" si="5"/>
        <v>41820.228657938307</v>
      </c>
      <c r="AG29" s="58">
        <f>AF29+VLOOKUP($B29,'Project Facts (User Inputs)'!$B$13:$BL$28,38,0)</f>
        <v>41838.161913020922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0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0</v>
      </c>
      <c r="AT29" s="60">
        <f t="shared" si="13"/>
        <v>0</v>
      </c>
      <c r="AV29" s="60">
        <f t="shared" si="14"/>
        <v>197.16191302092193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1.5999999999999952</v>
      </c>
      <c r="F32" s="25"/>
      <c r="G32" s="9"/>
      <c r="I32" s="25"/>
      <c r="J32" s="3"/>
      <c r="K32" s="54">
        <f>AVERAGE(K15:K29)</f>
        <v>53.4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2.6</v>
      </c>
      <c r="X32" s="53"/>
      <c r="Y32" s="53"/>
      <c r="Z32" s="49"/>
      <c r="AA32" s="54">
        <f>AVERAGE(AA15:AA29)</f>
        <v>0.26666666666666666</v>
      </c>
      <c r="AB32" s="53"/>
      <c r="AC32" s="53"/>
      <c r="AD32" s="49"/>
      <c r="AE32" s="54">
        <f>AVERAGE(AE15:AE29)</f>
        <v>6.6666666666666666E-2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53.4</v>
      </c>
      <c r="AN32" s="54">
        <f t="shared" si="15"/>
        <v>0</v>
      </c>
      <c r="AO32" s="54">
        <f t="shared" si="15"/>
        <v>0</v>
      </c>
      <c r="AP32" s="54">
        <f t="shared" si="15"/>
        <v>2.6</v>
      </c>
      <c r="AQ32" s="54">
        <f t="shared" si="15"/>
        <v>0.26666666666666666</v>
      </c>
      <c r="AR32" s="54">
        <f t="shared" si="15"/>
        <v>6.6666666666666666E-2</v>
      </c>
      <c r="AS32" s="54">
        <f t="shared" ref="AS32:AT32" si="16">AVERAGE(AS15:AS29)</f>
        <v>56.333333333333336</v>
      </c>
      <c r="AT32" s="82">
        <f t="shared" si="16"/>
        <v>57.986972704714638</v>
      </c>
      <c r="AU32" s="8" t="s">
        <v>56</v>
      </c>
      <c r="AV32" s="82">
        <f t="shared" ref="AV32" si="17">AVERAGE(AV15:AV29)</f>
        <v>271.00119821698365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23.999999999999929</v>
      </c>
      <c r="F33" s="69"/>
      <c r="G33" s="9"/>
      <c r="I33" s="25"/>
      <c r="J33" s="3"/>
      <c r="K33" s="54">
        <f>SUM(K15:K29)</f>
        <v>801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39</v>
      </c>
      <c r="X33" s="53"/>
      <c r="Y33" s="53"/>
      <c r="Z33" s="49"/>
      <c r="AA33" s="54">
        <f>SUM(AA15:AA29)</f>
        <v>4</v>
      </c>
      <c r="AB33" s="53"/>
      <c r="AC33" s="53"/>
      <c r="AD33" s="49"/>
      <c r="AE33" s="54">
        <f>SUM(AE15:AE29)</f>
        <v>1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801</v>
      </c>
      <c r="AN33" s="54">
        <f t="shared" si="18"/>
        <v>0</v>
      </c>
      <c r="AO33" s="54">
        <f t="shared" si="18"/>
        <v>0</v>
      </c>
      <c r="AP33" s="54">
        <f t="shared" si="18"/>
        <v>39</v>
      </c>
      <c r="AQ33" s="54">
        <f t="shared" si="18"/>
        <v>4</v>
      </c>
      <c r="AR33" s="54">
        <f t="shared" si="18"/>
        <v>1</v>
      </c>
      <c r="AS33" s="54">
        <f t="shared" ref="AS33:AT33" si="19">SUM(AS15:AS29)</f>
        <v>845</v>
      </c>
      <c r="AT33" s="35">
        <f t="shared" si="19"/>
        <v>869.8045905707196</v>
      </c>
      <c r="AU33" s="8" t="s">
        <v>55</v>
      </c>
      <c r="AV33" s="35">
        <f t="shared" ref="AV33" si="20">SUM(AV15:AV29)</f>
        <v>4065.0179732547549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  <mergeCell ref="P4:Q4"/>
    <mergeCell ref="P5:Q5"/>
    <mergeCell ref="P3:Q3"/>
    <mergeCell ref="I3:N3"/>
    <mergeCell ref="D2:N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84" t="s">
        <v>150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6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26.906650137658289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4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24.068188191289664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41998.060554660908</v>
      </c>
      <c r="E21" s="85">
        <f>'Project Release Optimizer (GA)'!U15</f>
        <v>42060.975500724307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41741.420878391327</v>
      </c>
      <c r="E22" s="85">
        <f>'Project Release Optimizer (GA)'!U16</f>
        <v>41753.804680476213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41704.39257601495</v>
      </c>
      <c r="E23" s="85">
        <f>'Project Release Optimizer (GA)'!U17</f>
        <v>41710.859257529148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41772.470706349908</v>
      </c>
      <c r="E24" s="85">
        <f>'Project Release Optimizer (GA)'!U18</f>
        <v>41789.013423707955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1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1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8.5704153752885759E-4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8.8914414231694536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41756.700501873362</v>
      </c>
      <c r="E25" s="85">
        <f>'Project Release Optimizer (GA)'!U19</f>
        <v>41769.416728042401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1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5.9878353519379743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41820.888761405346</v>
      </c>
      <c r="E26" s="85">
        <f>'Project Release Optimizer (GA)'!U20</f>
        <v>41842.966602889552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41953.331995565648</v>
      </c>
      <c r="E27" s="85">
        <f>'Project Release Optimizer (GA)'!U21</f>
        <v>41997.441489989229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41656.953405267595</v>
      </c>
      <c r="E28" s="85">
        <f>'Project Release Optimizer (GA)'!U22</f>
        <v>41659.290177681803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41789.012566666417</v>
      </c>
      <c r="E29" s="85">
        <f>'Project Release Optimizer (GA)'!U23</f>
        <v>41811.919315772036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1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9.1880543746447074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42134.186785627717</v>
      </c>
      <c r="E30" s="85">
        <f>'Project Release Optimizer (GA)'!U24</f>
        <v>42150.922052442169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42151.160046610523</v>
      </c>
      <c r="E31" s="85">
        <f>'Project Release Optimizer (GA)'!U25</f>
        <v>42219.378852183785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41871.036491528837</v>
      </c>
      <c r="E32" s="85">
        <f>'Project Release Optimizer (GA)'!U26</f>
        <v>41899.92444161867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41908.565127247632</v>
      </c>
      <c r="E33" s="85">
        <f>'Project Release Optimizer (GA)'!U27</f>
        <v>41949.126119618144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41802.731261397392</v>
      </c>
      <c r="E34" s="85">
        <f>'Project Release Optimizer (GA)'!U28</f>
        <v>41819.859116338717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41763.428892690463</v>
      </c>
      <c r="E35" s="85">
        <f>'Project Release Optimizer (GA)'!U29</f>
        <v>41781.362147773078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2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2.8384619463686249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42061.975500724307</v>
      </c>
      <c r="E43" s="85">
        <f>'Project Release Optimizer (GA)'!Y15</f>
        <v>42124.890446787707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41754.804680476213</v>
      </c>
      <c r="E44" s="85">
        <f>'Project Release Optimizer (GA)'!Y16</f>
        <v>41767.188482561098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41711.859257529148</v>
      </c>
      <c r="E45" s="85">
        <f>'Project Release Optimizer (GA)'!Y17</f>
        <v>41718.325939043345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41803.013423707955</v>
      </c>
      <c r="E46" s="85">
        <f>'Project Release Optimizer (GA)'!Y18</f>
        <v>41819.556141066001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41770.416728042401</v>
      </c>
      <c r="E47" s="85">
        <f>'Project Release Optimizer (GA)'!Y19</f>
        <v>41783.13295421144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1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0.77080643836234231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41843.966602889552</v>
      </c>
      <c r="E48" s="85">
        <f>'Project Release Optimizer (GA)'!Y20</f>
        <v>41866.044444373758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42001.441489989229</v>
      </c>
      <c r="E49" s="85">
        <f>'Project Release Optimizer (GA)'!Y21</f>
        <v>42045.55098441281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41660.290177681803</v>
      </c>
      <c r="E50" s="85">
        <f>'Project Release Optimizer (GA)'!Y22</f>
        <v>41662.626950096012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41835.919315772036</v>
      </c>
      <c r="E51" s="85">
        <f>'Project Release Optimizer (GA)'!Y23</f>
        <v>41858.826064877656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1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2.0676555080062826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42151.922052442169</v>
      </c>
      <c r="E52" s="85">
        <f>'Project Release Optimizer (GA)'!Y24</f>
        <v>42168.657319256621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42220.378852183785</v>
      </c>
      <c r="E53" s="85">
        <f>'Project Release Optimizer (GA)'!Y25</f>
        <v>42288.597657757047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41900.92444161867</v>
      </c>
      <c r="E54" s="85">
        <f>'Project Release Optimizer (GA)'!Y26</f>
        <v>41929.812391708503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41950.126119618144</v>
      </c>
      <c r="E55" s="85">
        <f>'Project Release Optimizer (GA)'!Y27</f>
        <v>41990.687111988656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41820.859116338717</v>
      </c>
      <c r="E56" s="85">
        <f>'Project Release Optimizer (GA)'!Y28</f>
        <v>41837.986971280043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41782.362147773078</v>
      </c>
      <c r="E57" s="85">
        <f>'Project Release Optimizer (GA)'!Y29</f>
        <v>41800.295402855692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42125.890446787707</v>
      </c>
      <c r="E65" s="85">
        <f>'Project Release Optimizer (GA)'!AC15</f>
        <v>42188.805392851107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41768.188482561098</v>
      </c>
      <c r="E66" s="85">
        <f>'Project Release Optimizer (GA)'!AC16</f>
        <v>41780.572284645983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41719.325939043345</v>
      </c>
      <c r="E67" s="85">
        <f>'Project Release Optimizer (GA)'!AC17</f>
        <v>41725.792620557542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41820.556141066001</v>
      </c>
      <c r="E68" s="85">
        <f>'Project Release Optimizer (GA)'!AC18</f>
        <v>41837.098858424048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41784.13295421144</v>
      </c>
      <c r="E69" s="85">
        <f>'Project Release Optimizer (GA)'!AC19</f>
        <v>41796.849180380479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41867.044444373758</v>
      </c>
      <c r="E70" s="85">
        <f>'Project Release Optimizer (GA)'!AC20</f>
        <v>41889.122285857964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42046.55098441281</v>
      </c>
      <c r="E71" s="85">
        <f>'Project Release Optimizer (GA)'!AC21</f>
        <v>42090.660478836391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41663.626950096012</v>
      </c>
      <c r="E72" s="85">
        <f>'Project Release Optimizer (GA)'!AC22</f>
        <v>41665.96372251022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41863.826064877656</v>
      </c>
      <c r="E73" s="85">
        <f>'Project Release Optimizer (GA)'!AC23</f>
        <v>41886.732813983275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42169.657319256621</v>
      </c>
      <c r="E74" s="85">
        <f>'Project Release Optimizer (GA)'!AC24</f>
        <v>42186.392586071073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42289.597657757047</v>
      </c>
      <c r="E75" s="85">
        <f>'Project Release Optimizer (GA)'!AC25</f>
        <v>42357.816463330309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41930.812391708503</v>
      </c>
      <c r="E76" s="85">
        <f>'Project Release Optimizer (GA)'!AC26</f>
        <v>41959.700341798336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41991.687111988656</v>
      </c>
      <c r="E77" s="85">
        <f>'Project Release Optimizer (GA)'!AC27</f>
        <v>42032.248104359169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41838.986971280043</v>
      </c>
      <c r="E78" s="85">
        <f>'Project Release Optimizer (GA)'!AC28</f>
        <v>41856.114826221368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41801.295402855692</v>
      </c>
      <c r="E79" s="85">
        <f>'Project Release Optimizer (GA)'!AC29</f>
        <v>41819.228657938307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42189.805392851107</v>
      </c>
      <c r="E87" s="85">
        <f>'Project Release Optimizer (GA)'!AG15</f>
        <v>42252.720338914507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41781.572284645983</v>
      </c>
      <c r="E88" s="85">
        <f>'Project Release Optimizer (GA)'!AG16</f>
        <v>41793.956086730868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41726.792620557542</v>
      </c>
      <c r="E89" s="85">
        <f>'Project Release Optimizer (GA)'!AG17</f>
        <v>41733.25930207174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41839.098858424048</v>
      </c>
      <c r="E90" s="85">
        <f>'Project Release Optimizer (GA)'!AG18</f>
        <v>41855.641575782094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41797.849180380479</v>
      </c>
      <c r="E91" s="85">
        <f>'Project Release Optimizer (GA)'!AG19</f>
        <v>41810.565406549518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41890.122285857964</v>
      </c>
      <c r="E92" s="85">
        <f>'Project Release Optimizer (GA)'!AG20</f>
        <v>41912.20012734217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42091.660478836391</v>
      </c>
      <c r="E93" s="85">
        <f>'Project Release Optimizer (GA)'!AG21</f>
        <v>42135.769973259972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41666.96372251022</v>
      </c>
      <c r="E94" s="85">
        <f>'Project Release Optimizer (GA)'!AG22</f>
        <v>41669.300494924428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41887.732813983275</v>
      </c>
      <c r="E95" s="85">
        <f>'Project Release Optimizer (GA)'!AG23</f>
        <v>41910.639563088895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42187.392586071073</v>
      </c>
      <c r="E96" s="85">
        <f>'Project Release Optimizer (GA)'!AG24</f>
        <v>42204.127852885525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42358.816463330309</v>
      </c>
      <c r="E97" s="85">
        <f>'Project Release Optimizer (GA)'!AG25</f>
        <v>42427.035268903572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41960.700341798336</v>
      </c>
      <c r="E98" s="85">
        <f>'Project Release Optimizer (GA)'!AG26</f>
        <v>41989.588291888169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42033.248104359169</v>
      </c>
      <c r="E99" s="85">
        <f>'Project Release Optimizer (GA)'!AG27</f>
        <v>42073.809096729681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41857.114826221368</v>
      </c>
      <c r="E100" s="85">
        <f>'Project Release Optimizer (GA)'!AG28</f>
        <v>41874.242681162694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41820.228657938307</v>
      </c>
      <c r="E101" s="85">
        <f>'Project Release Optimizer (GA)'!AG29</f>
        <v>41838.161913020922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  <mergeCell ref="C17:C18"/>
    <mergeCell ref="X19:AL19"/>
    <mergeCell ref="H19:V19"/>
    <mergeCell ref="C10:AL10"/>
    <mergeCell ref="C1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0.72051019142234729</v>
      </c>
      <c r="B2" s="107">
        <f ca="1">A2*100</f>
        <v>72.051019142234736</v>
      </c>
      <c r="C2" s="107">
        <f ca="1">INT(B2)</f>
        <v>72</v>
      </c>
    </row>
    <row r="3" spans="1:3">
      <c r="A3" s="107">
        <f t="shared" ref="A3:A40" ca="1" si="0">RAND()</f>
        <v>0.97985546895863607</v>
      </c>
      <c r="B3" s="107">
        <f t="shared" ref="B3:B40" ca="1" si="1">A3*100</f>
        <v>97.985546895863607</v>
      </c>
      <c r="C3" s="107">
        <f t="shared" ref="C3:C40" ca="1" si="2">INT(B3)</f>
        <v>97</v>
      </c>
    </row>
    <row r="4" spans="1:3">
      <c r="A4" s="107">
        <f t="shared" ca="1" si="0"/>
        <v>0.57623926761388589</v>
      </c>
      <c r="B4" s="107">
        <f t="shared" ca="1" si="1"/>
        <v>57.623926761388589</v>
      </c>
      <c r="C4" s="107">
        <f t="shared" ca="1" si="2"/>
        <v>57</v>
      </c>
    </row>
    <row r="5" spans="1:3">
      <c r="A5" s="107">
        <f t="shared" ca="1" si="0"/>
        <v>0.7297226400804997</v>
      </c>
      <c r="B5" s="107">
        <f t="shared" ca="1" si="1"/>
        <v>72.972264008049976</v>
      </c>
      <c r="C5" s="107">
        <f t="shared" ca="1" si="2"/>
        <v>72</v>
      </c>
    </row>
    <row r="6" spans="1:3">
      <c r="A6" s="107">
        <f t="shared" ca="1" si="0"/>
        <v>0.12819190639483846</v>
      </c>
      <c r="B6" s="107">
        <f t="shared" ca="1" si="1"/>
        <v>12.819190639483846</v>
      </c>
      <c r="C6" s="107">
        <f t="shared" ca="1" si="2"/>
        <v>12</v>
      </c>
    </row>
    <row r="7" spans="1:3">
      <c r="A7" s="107">
        <f t="shared" ca="1" si="0"/>
        <v>0.32410661276175468</v>
      </c>
      <c r="B7" s="107">
        <f t="shared" ca="1" si="1"/>
        <v>32.410661276175468</v>
      </c>
      <c r="C7" s="107">
        <f t="shared" ca="1" si="2"/>
        <v>32</v>
      </c>
    </row>
    <row r="8" spans="1:3">
      <c r="A8" s="107">
        <f t="shared" ca="1" si="0"/>
        <v>0.62507239342840015</v>
      </c>
      <c r="B8" s="107">
        <f t="shared" ca="1" si="1"/>
        <v>62.507239342840016</v>
      </c>
      <c r="C8" s="107">
        <f t="shared" ca="1" si="2"/>
        <v>62</v>
      </c>
    </row>
    <row r="9" spans="1:3">
      <c r="A9" s="107">
        <f t="shared" ca="1" si="0"/>
        <v>0.30840273151016984</v>
      </c>
      <c r="B9" s="107">
        <f t="shared" ca="1" si="1"/>
        <v>30.840273151016984</v>
      </c>
      <c r="C9" s="107">
        <f t="shared" ca="1" si="2"/>
        <v>30</v>
      </c>
    </row>
    <row r="10" spans="1:3">
      <c r="A10" s="107">
        <f t="shared" ca="1" si="0"/>
        <v>0.8939341027891754</v>
      </c>
      <c r="B10" s="107">
        <f t="shared" ca="1" si="1"/>
        <v>89.393410278917543</v>
      </c>
      <c r="C10" s="107">
        <f t="shared" ca="1" si="2"/>
        <v>89</v>
      </c>
    </row>
    <row r="11" spans="1:3">
      <c r="A11" s="107">
        <f t="shared" ca="1" si="0"/>
        <v>0.45522840861442138</v>
      </c>
      <c r="B11" s="107">
        <f t="shared" ca="1" si="1"/>
        <v>45.522840861442134</v>
      </c>
      <c r="C11" s="107">
        <f t="shared" ca="1" si="2"/>
        <v>45</v>
      </c>
    </row>
    <row r="12" spans="1:3">
      <c r="A12" s="107">
        <f t="shared" ca="1" si="0"/>
        <v>0.39094897861800826</v>
      </c>
      <c r="B12" s="107">
        <f t="shared" ca="1" si="1"/>
        <v>39.094897861800824</v>
      </c>
      <c r="C12" s="107">
        <f t="shared" ca="1" si="2"/>
        <v>39</v>
      </c>
    </row>
    <row r="13" spans="1:3">
      <c r="A13" s="107">
        <f t="shared" ca="1" si="0"/>
        <v>3.71179385817344E-2</v>
      </c>
      <c r="B13" s="107">
        <f t="shared" ca="1" si="1"/>
        <v>3.71179385817344</v>
      </c>
      <c r="C13" s="107">
        <f t="shared" ca="1" si="2"/>
        <v>3</v>
      </c>
    </row>
    <row r="14" spans="1:3">
      <c r="A14" s="107">
        <f t="shared" ca="1" si="0"/>
        <v>0.43124711984451913</v>
      </c>
      <c r="B14" s="107">
        <f t="shared" ca="1" si="1"/>
        <v>43.124711984451913</v>
      </c>
      <c r="C14" s="107">
        <f t="shared" ca="1" si="2"/>
        <v>43</v>
      </c>
    </row>
    <row r="15" spans="1:3">
      <c r="A15" s="107">
        <f t="shared" ca="1" si="0"/>
        <v>0.85147793734052879</v>
      </c>
      <c r="B15" s="107">
        <f t="shared" ca="1" si="1"/>
        <v>85.147793734052883</v>
      </c>
      <c r="C15" s="107">
        <f t="shared" ca="1" si="2"/>
        <v>85</v>
      </c>
    </row>
    <row r="16" spans="1:3">
      <c r="A16" s="107">
        <f t="shared" ca="1" si="0"/>
        <v>0.40025509634126721</v>
      </c>
      <c r="B16" s="107">
        <f t="shared" ca="1" si="1"/>
        <v>40.02550963412672</v>
      </c>
      <c r="C16" s="107">
        <f t="shared" ca="1" si="2"/>
        <v>40</v>
      </c>
    </row>
    <row r="17" spans="1:3">
      <c r="A17" s="107">
        <f t="shared" ca="1" si="0"/>
        <v>2.1838916045751056E-3</v>
      </c>
      <c r="B17" s="107">
        <f t="shared" ca="1" si="1"/>
        <v>0.21838916045751056</v>
      </c>
      <c r="C17" s="107">
        <f t="shared" ca="1" si="2"/>
        <v>0</v>
      </c>
    </row>
    <row r="18" spans="1:3">
      <c r="A18" s="107">
        <f t="shared" ca="1" si="0"/>
        <v>0.52459392778839864</v>
      </c>
      <c r="B18" s="107">
        <f t="shared" ca="1" si="1"/>
        <v>52.459392778839863</v>
      </c>
      <c r="C18" s="107">
        <f t="shared" ca="1" si="2"/>
        <v>52</v>
      </c>
    </row>
    <row r="19" spans="1:3">
      <c r="A19" s="107">
        <f t="shared" ca="1" si="0"/>
        <v>0.85297325067538488</v>
      </c>
      <c r="B19" s="107">
        <f t="shared" ca="1" si="1"/>
        <v>85.29732506753848</v>
      </c>
      <c r="C19" s="107">
        <f t="shared" ca="1" si="2"/>
        <v>85</v>
      </c>
    </row>
    <row r="20" spans="1:3">
      <c r="A20" s="107">
        <f t="shared" ca="1" si="0"/>
        <v>0.45694517370940613</v>
      </c>
      <c r="B20" s="107">
        <f t="shared" ca="1" si="1"/>
        <v>45.694517370940616</v>
      </c>
      <c r="C20" s="107">
        <f t="shared" ca="1" si="2"/>
        <v>45</v>
      </c>
    </row>
    <row r="21" spans="1:3">
      <c r="A21" s="107">
        <f t="shared" ca="1" si="0"/>
        <v>0.90610245106071297</v>
      </c>
      <c r="B21" s="107">
        <f t="shared" ca="1" si="1"/>
        <v>90.610245106071289</v>
      </c>
      <c r="C21" s="107">
        <f t="shared" ca="1" si="2"/>
        <v>90</v>
      </c>
    </row>
    <row r="22" spans="1:3">
      <c r="A22" s="107">
        <f t="shared" ca="1" si="0"/>
        <v>1.0999874848860891E-2</v>
      </c>
      <c r="B22" s="107">
        <f t="shared" ca="1" si="1"/>
        <v>1.0999874848860891</v>
      </c>
      <c r="C22" s="107">
        <f t="shared" ca="1" si="2"/>
        <v>1</v>
      </c>
    </row>
    <row r="23" spans="1:3">
      <c r="A23" s="107">
        <f t="shared" ca="1" si="0"/>
        <v>0.12611719891921069</v>
      </c>
      <c r="B23" s="107">
        <f t="shared" ca="1" si="1"/>
        <v>12.611719891921069</v>
      </c>
      <c r="C23" s="107">
        <f t="shared" ca="1" si="2"/>
        <v>12</v>
      </c>
    </row>
    <row r="24" spans="1:3">
      <c r="A24" s="107">
        <f t="shared" ca="1" si="0"/>
        <v>0.48778953067021402</v>
      </c>
      <c r="B24" s="107">
        <f t="shared" ca="1" si="1"/>
        <v>48.778953067021405</v>
      </c>
      <c r="C24" s="107">
        <f t="shared" ca="1" si="2"/>
        <v>48</v>
      </c>
    </row>
    <row r="25" spans="1:3">
      <c r="A25" s="107">
        <f t="shared" ca="1" si="0"/>
        <v>0.50863583172096871</v>
      </c>
      <c r="B25" s="107">
        <f t="shared" ca="1" si="1"/>
        <v>50.863583172096874</v>
      </c>
      <c r="C25" s="107">
        <f t="shared" ca="1" si="2"/>
        <v>50</v>
      </c>
    </row>
    <row r="26" spans="1:3">
      <c r="A26" s="107">
        <f t="shared" ca="1" si="0"/>
        <v>0.27472873199782732</v>
      </c>
      <c r="B26" s="107">
        <f t="shared" ca="1" si="1"/>
        <v>27.472873199782732</v>
      </c>
      <c r="C26" s="107">
        <f t="shared" ca="1" si="2"/>
        <v>27</v>
      </c>
    </row>
    <row r="27" spans="1:3">
      <c r="A27" s="107">
        <f t="shared" ca="1" si="0"/>
        <v>3.1156075468345534E-2</v>
      </c>
      <c r="B27" s="107">
        <f t="shared" ca="1" si="1"/>
        <v>3.1156075468345534</v>
      </c>
      <c r="C27" s="107">
        <f t="shared" ca="1" si="2"/>
        <v>3</v>
      </c>
    </row>
    <row r="28" spans="1:3">
      <c r="A28" s="107">
        <f t="shared" ca="1" si="0"/>
        <v>3.3143423666777139E-2</v>
      </c>
      <c r="B28" s="107">
        <f t="shared" ca="1" si="1"/>
        <v>3.3143423666777139</v>
      </c>
      <c r="C28" s="107">
        <f t="shared" ca="1" si="2"/>
        <v>3</v>
      </c>
    </row>
    <row r="29" spans="1:3">
      <c r="A29" s="107">
        <f t="shared" ca="1" si="0"/>
        <v>0.52147738414466005</v>
      </c>
      <c r="B29" s="107">
        <f t="shared" ca="1" si="1"/>
        <v>52.147738414466005</v>
      </c>
      <c r="C29" s="107">
        <f t="shared" ca="1" si="2"/>
        <v>52</v>
      </c>
    </row>
    <row r="30" spans="1:3">
      <c r="A30" s="107">
        <f t="shared" ca="1" si="0"/>
        <v>0.26903216032975319</v>
      </c>
      <c r="B30" s="107">
        <f t="shared" ca="1" si="1"/>
        <v>26.903216032975319</v>
      </c>
      <c r="C30" s="107">
        <f t="shared" ca="1" si="2"/>
        <v>26</v>
      </c>
    </row>
    <row r="31" spans="1:3">
      <c r="A31" s="107">
        <f t="shared" ca="1" si="0"/>
        <v>0.28353984341835403</v>
      </c>
      <c r="B31" s="107">
        <f t="shared" ca="1" si="1"/>
        <v>28.353984341835403</v>
      </c>
      <c r="C31" s="107">
        <f t="shared" ca="1" si="2"/>
        <v>28</v>
      </c>
    </row>
    <row r="32" spans="1:3">
      <c r="A32" s="107">
        <f t="shared" ca="1" si="0"/>
        <v>0.67181288008077811</v>
      </c>
      <c r="B32" s="107">
        <f t="shared" ca="1" si="1"/>
        <v>67.181288008077814</v>
      </c>
      <c r="C32" s="107">
        <f t="shared" ca="1" si="2"/>
        <v>67</v>
      </c>
    </row>
    <row r="33" spans="1:3">
      <c r="A33" s="107">
        <f t="shared" ca="1" si="0"/>
        <v>0.93453250268452148</v>
      </c>
      <c r="B33" s="107">
        <f t="shared" ca="1" si="1"/>
        <v>93.453250268452152</v>
      </c>
      <c r="C33" s="107">
        <f t="shared" ca="1" si="2"/>
        <v>93</v>
      </c>
    </row>
    <row r="34" spans="1:3">
      <c r="A34" s="107">
        <f t="shared" ca="1" si="0"/>
        <v>0.79305010779565777</v>
      </c>
      <c r="B34" s="107">
        <f t="shared" ca="1" si="1"/>
        <v>79.305010779565777</v>
      </c>
      <c r="C34" s="107">
        <f t="shared" ca="1" si="2"/>
        <v>79</v>
      </c>
    </row>
    <row r="35" spans="1:3">
      <c r="A35" s="107">
        <f t="shared" ca="1" si="0"/>
        <v>0.45441156167215357</v>
      </c>
      <c r="B35" s="107">
        <f t="shared" ca="1" si="1"/>
        <v>45.441156167215354</v>
      </c>
      <c r="C35" s="107">
        <f t="shared" ca="1" si="2"/>
        <v>45</v>
      </c>
    </row>
    <row r="36" spans="1:3">
      <c r="A36" s="107">
        <f t="shared" ca="1" si="0"/>
        <v>0.4686423177551795</v>
      </c>
      <c r="B36" s="107">
        <f t="shared" ca="1" si="1"/>
        <v>46.86423177551795</v>
      </c>
      <c r="C36" s="107">
        <f t="shared" ca="1" si="2"/>
        <v>46</v>
      </c>
    </row>
    <row r="37" spans="1:3">
      <c r="A37" s="107">
        <f t="shared" ca="1" si="0"/>
        <v>0.18069585923220277</v>
      </c>
      <c r="B37" s="107">
        <f t="shared" ca="1" si="1"/>
        <v>18.069585923220277</v>
      </c>
      <c r="C37" s="107">
        <f t="shared" ca="1" si="2"/>
        <v>18</v>
      </c>
    </row>
    <row r="38" spans="1:3">
      <c r="A38" s="107">
        <f t="shared" ca="1" si="0"/>
        <v>0.89468582842983668</v>
      </c>
      <c r="B38" s="107">
        <f t="shared" ca="1" si="1"/>
        <v>89.468582842983665</v>
      </c>
      <c r="C38" s="107">
        <f t="shared" ca="1" si="2"/>
        <v>89</v>
      </c>
    </row>
    <row r="39" spans="1:3">
      <c r="A39" s="107">
        <f t="shared" ca="1" si="0"/>
        <v>8.7903427314034666E-2</v>
      </c>
      <c r="B39" s="107">
        <f t="shared" ca="1" si="1"/>
        <v>8.7903427314034666</v>
      </c>
      <c r="C39" s="107">
        <f t="shared" ca="1" si="2"/>
        <v>8</v>
      </c>
    </row>
    <row r="40" spans="1:3">
      <c r="A40" s="107">
        <f t="shared" ca="1" si="0"/>
        <v>0.78009935637029515</v>
      </c>
      <c r="B40" s="107">
        <f t="shared" ca="1" si="1"/>
        <v>78.009935637029514</v>
      </c>
      <c r="C40" s="107">
        <f t="shared" ca="1" si="2"/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2460.3559467081841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0.9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23.999999999999929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2014-09-27T16:30:03Z</dcterms:modified>
</cp:coreProperties>
</file>