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<sst xmlns="http://schemas.openxmlformats.org/spreadsheetml/2006/main" count="511" uniqueCount="265">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</sst>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0.60310913039893188</v>
      </c>
      <c r="G13" s="35">
        <f>'Project Release Optimizer (GA)'!E15</f>
        <v>1.7950690253692851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28.187270169090624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41.224041501566532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9.8937699603759679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9.8937699603759679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9.8937699603759679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9.8937699603759679</v>
      </c>
      <c r="AN13" s="37"/>
      <c r="AO13" s="39">
        <f>M13+R13+W13+AB13+AG13+AL13</f>
        <v>200.20000000000002</v>
      </c>
      <c r="AP13" s="39">
        <f>N13+S13+X13+AC13+AH13+AM13</f>
        <v>108.98639151216101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62.011994371999357</v>
      </c>
      <c r="AY13" s="39">
        <f t="shared" ref="AY13:AY27" si="1">AV13/G13</f>
        <v>90.692891303446345</v>
      </c>
      <c r="AZ13" s="39">
        <f>MAX(AX13,AY13)</f>
        <v>90.692891303446345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0.50235353762951296</v>
      </c>
      <c r="G14" s="35">
        <f>'Project Release Optimizer (GA)'!E16</f>
        <v>2.4324743893651988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29.85944932483493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32.888321599504096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7.8931971838809822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7.8931971838809822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7.8931971838809822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7.8931971838809822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94.320559659862965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65.690788514636864</v>
      </c>
      <c r="AY14" s="39">
        <f t="shared" si="1"/>
        <v>72.354307518908996</v>
      </c>
      <c r="AZ14" s="39">
        <f t="shared" ref="AZ14:AZ27" si="29">MAX(AX14,AY14)</f>
        <v>72.354307518908996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0.52571654480191987</v>
      </c>
      <c r="G15" s="35">
        <f>'Project Release Optimizer (GA)'!E17</f>
        <v>4.2152782455733409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30.434651825592628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7.304316438142231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7.304316438142231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7.304316438142231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7.304316438142231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7.304316438142231</v>
      </c>
      <c r="AN15" s="37"/>
      <c r="AO15" s="39">
        <f t="shared" si="24"/>
        <v>94.6</v>
      </c>
      <c r="AP15" s="39">
        <f t="shared" si="25"/>
        <v>66.956234016303782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66.956234016303796</v>
      </c>
      <c r="AY15" s="39">
        <f t="shared" si="1"/>
        <v>14.091596459232241</v>
      </c>
      <c r="AZ15" s="39">
        <f t="shared" si="29"/>
        <v>66.956234016303796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0.32548328291034273</v>
      </c>
      <c r="G16" s="35">
        <f>'Project Release Optimizer (GA)'!E18</f>
        <v>1.5452192954021575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107.53240438969353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25.807777053526447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25.807777053526447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25.807777053526447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25.807777053526447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25.807777053526447</v>
      </c>
      <c r="AN16" s="37"/>
      <c r="AO16" s="39">
        <f t="shared" si="24"/>
        <v>116.6</v>
      </c>
      <c r="AP16" s="39">
        <f t="shared" si="25"/>
        <v>236.57128965732576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236.57128965732576</v>
      </c>
      <c r="AY16" s="39">
        <f t="shared" si="1"/>
        <v>25.627430435169227</v>
      </c>
      <c r="AZ16" s="39">
        <f t="shared" si="29"/>
        <v>236.57128965732576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0.30445122243312311</v>
      </c>
      <c r="G17" s="35">
        <f>'Project Release Optimizer (GA)'!E19</f>
        <v>0.41201811394105975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46.599892942441379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194.16622059350576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46.599892942441379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46.599892942441379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46.599892942441379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46.599892942441379</v>
      </c>
      <c r="AN17" s="37"/>
      <c r="AO17" s="39">
        <f t="shared" si="24"/>
        <v>189.2</v>
      </c>
      <c r="AP17" s="39">
        <f t="shared" si="25"/>
        <v>427.16568530571266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43.356698963163332</v>
      </c>
      <c r="AY17" s="39">
        <f t="shared" si="1"/>
        <v>427.1656853057126</v>
      </c>
      <c r="AZ17" s="39">
        <f t="shared" si="29"/>
        <v>427.1656853057126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0.87165430518061759</v>
      </c>
      <c r="G18" s="35">
        <f>'Project Release Optimizer (GA)'!E20</f>
        <v>0.25281083413627337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59.656677757387953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174.04317402110445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41.770361765065061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41.770361765065061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41.770361765065061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41.770361765065061</v>
      </c>
      <c r="AN18" s="37"/>
      <c r="AO18" s="39">
        <f t="shared" si="24"/>
        <v>211.2</v>
      </c>
      <c r="AP18" s="39">
        <f t="shared" si="25"/>
        <v>400.7812988387526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131.24469106625352</v>
      </c>
      <c r="AY18" s="39">
        <f t="shared" si="1"/>
        <v>382.89498284642985</v>
      </c>
      <c r="AZ18" s="39">
        <f t="shared" si="29"/>
        <v>382.89498284642985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0.57058322836008624</v>
      </c>
      <c r="G19" s="35">
        <f>'Project Release Optimizer (GA)'!E21</f>
        <v>1.4924981733745635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162.99112097509663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55.611458345932583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39.117869034023194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39.117869034023194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39.117869034023194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39.117869034023194</v>
      </c>
      <c r="AN19" s="37"/>
      <c r="AO19" s="39">
        <f t="shared" si="24"/>
        <v>387.20000000000005</v>
      </c>
      <c r="AP19" s="39">
        <f t="shared" si="25"/>
        <v>375.07405545712209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358.58046614521254</v>
      </c>
      <c r="AY19" s="39">
        <f t="shared" si="1"/>
        <v>122.34520836105166</v>
      </c>
      <c r="AZ19" s="39">
        <f t="shared" si="29"/>
        <v>358.58046614521254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0.29849530441526861</v>
      </c>
      <c r="G20" s="35">
        <f>'Project Release Optimizer (GA)'!E22</f>
        <v>0.25746130722683352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16.750682258786782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42.724866576974875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10.25396797847397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10.25396797847397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10.25396797847397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10.25396797847397</v>
      </c>
      <c r="AN20" s="37"/>
      <c r="AO20" s="39">
        <f t="shared" si="24"/>
        <v>35.200000000000003</v>
      </c>
      <c r="AP20" s="39">
        <f t="shared" si="25"/>
        <v>100.49142074965752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36.851500969330914</v>
      </c>
      <c r="AY20" s="39">
        <f t="shared" si="1"/>
        <v>93.994706469344735</v>
      </c>
      <c r="AZ20" s="39">
        <f t="shared" si="29"/>
        <v>93.994706469344735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0.50434720720019277</v>
      </c>
      <c r="G21" s="35">
        <f>'Project Release Optimizer (GA)'!E23</f>
        <v>1.502764498071151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97.15529163334935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57.22786245641543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23.317269992003844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23.317269992003844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23.317269992003844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23.317269992003844</v>
      </c>
      <c r="AN21" s="37"/>
      <c r="AO21" s="39">
        <f t="shared" si="24"/>
        <v>297</v>
      </c>
      <c r="AP21" s="39">
        <f t="shared" si="25"/>
        <v>247.65223405778016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213.7416415933686</v>
      </c>
      <c r="AY21" s="39">
        <f t="shared" si="1"/>
        <v>125.90129740411393</v>
      </c>
      <c r="AZ21" s="39">
        <f t="shared" si="29"/>
        <v>213.7416415933686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0.52747338000761801</v>
      </c>
      <c r="G22" s="35">
        <f>'Project Release Optimizer (GA)'!E24</f>
        <v>3.453204027789317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68.24988969013009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25.193993549143382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16.379973525631218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16.379973525631218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16.379973525631218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16.379973525631218</v>
      </c>
      <c r="AN22" s="37"/>
      <c r="AO22" s="39">
        <f t="shared" si="24"/>
        <v>270.59999999999991</v>
      </c>
      <c r="AP22" s="39">
        <f t="shared" si="25"/>
        <v>158.96377734179833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150.14975731828622</v>
      </c>
      <c r="AY22" s="39">
        <f t="shared" si="1"/>
        <v>55.426785808115433</v>
      </c>
      <c r="AZ22" s="39">
        <f t="shared" si="29"/>
        <v>150.14975731828622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0.50190640975132916</v>
      </c>
      <c r="G23" s="35">
        <f>'Project Release Optimizer (GA)'!E25</f>
        <v>1.5578295878619715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125.52140952177422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51.353498882888239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30.125138285225809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30.125138285225809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30.125138285225809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30.125138285225809</v>
      </c>
      <c r="AN23" s="37"/>
      <c r="AO23" s="39">
        <f t="shared" si="24"/>
        <v>314.59999999999997</v>
      </c>
      <c r="AP23" s="39">
        <f t="shared" si="25"/>
        <v>297.37546154556571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276.14710094790331</v>
      </c>
      <c r="AY23" s="39">
        <f t="shared" si="1"/>
        <v>112.97769754235411</v>
      </c>
      <c r="AZ23" s="39">
        <f t="shared" si="29"/>
        <v>276.14710094790331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0.77592355099007393</v>
      </c>
      <c r="G24" s="35">
        <f>'Project Release Optimizer (GA)'!E26</f>
        <v>1.4618715870707968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83.771139459628955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62.248969611852083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20.105073470310948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20.105073470310948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20.105073470310948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20.105073470310948</v>
      </c>
      <c r="AN24" s="37"/>
      <c r="AO24" s="39">
        <f t="shared" si="24"/>
        <v>343.2</v>
      </c>
      <c r="AP24" s="39">
        <f t="shared" si="25"/>
        <v>226.44040295272481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184.29650681118366</v>
      </c>
      <c r="AY24" s="39">
        <f t="shared" si="1"/>
        <v>136.9477331460746</v>
      </c>
      <c r="AZ24" s="39">
        <f t="shared" si="29"/>
        <v>184.29650681118366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0.30129614254023523</v>
      </c>
      <c r="G25" s="35">
        <f>'Project Release Optimizer (GA)'!E27</f>
        <v>0.62976100278986691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318.62339554241095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76.469614930178622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76.469614930178622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76.469614930178622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76.469614930178622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76.469614930178622</v>
      </c>
      <c r="AN25" s="37"/>
      <c r="AO25" s="39">
        <f t="shared" si="24"/>
        <v>299.19999999999993</v>
      </c>
      <c r="AP25" s="39">
        <f t="shared" si="25"/>
        <v>700.97147019330407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700.97147019330396</v>
      </c>
      <c r="AY25" s="39">
        <f t="shared" si="1"/>
        <v>139.73554985169994</v>
      </c>
      <c r="AZ25" s="39">
        <f t="shared" si="29"/>
        <v>700.97147019330396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0.73696105377303744</v>
      </c>
      <c r="G26" s="35">
        <f>'Project Release Optimizer (GA)'!E28</f>
        <v>2.0531888846526973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52.920028541984344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25.813504249982874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12.700806850076242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12.700806850076242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12.700806850076242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12.700806850076242</v>
      </c>
      <c r="AN26" s="37"/>
      <c r="AO26" s="39">
        <f t="shared" si="24"/>
        <v>202.39999999999998</v>
      </c>
      <c r="AP26" s="39">
        <f t="shared" si="25"/>
        <v>129.5367601922722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116.42406279236555</v>
      </c>
      <c r="AY26" s="39">
        <f t="shared" si="1"/>
        <v>56.789709349962322</v>
      </c>
      <c r="AZ26" s="39">
        <f t="shared" si="29"/>
        <v>116.42406279236555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0.65024569960770917</v>
      </c>
      <c r="G27" s="35">
        <f>'Project Release Optimizer (GA)'!E29</f>
        <v>0.93812664659727885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110.72737588797179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105.52946167672279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26.574570213113223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26.574570213113223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26.574570213113223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26.574570213113223</v>
      </c>
      <c r="AN27" s="37"/>
      <c r="AO27" s="39">
        <f t="shared" si="24"/>
        <v>376.19999999999993</v>
      </c>
      <c r="AP27" s="39">
        <f t="shared" si="25"/>
        <v>322.55511841714753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243.60022695353794</v>
      </c>
      <c r="AY27" s="39">
        <f t="shared" si="1"/>
        <v>232.16481568879007</v>
      </c>
      <c r="AZ27" s="39">
        <f t="shared" si="29"/>
        <v>243.60022695353794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1.5999717079481193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89.265378661344954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65.173805432496025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26.287573308164614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26.287573308164614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26.287573308164614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26.287573308164614</v>
      </c>
      <c r="AN30" s="47"/>
      <c r="AO30" s="35">
        <f t="shared" ref="AO30:AQ30" si="36">AVERAGE(AO13:AO27)</f>
        <v>236.42666666666665</v>
      </c>
      <c r="AP30" s="35">
        <f t="shared" si="36"/>
        <v>259.58947732649943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192.4396286876117</v>
      </c>
      <c r="AY30" s="35">
        <f t="shared" si="39"/>
        <v>139.27402649936039</v>
      </c>
      <c r="AZ30" s="167">
        <f t="shared" ref="AZ30" si="40">AVERAGE(AZ13:AZ27)</f>
        <v>240.96942199150891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7.9999999999999991</v>
      </c>
      <c r="G31" s="35">
        <f>'Project Release Optimizer (GA)'!E33</f>
        <v>23.99957561922179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1338.9806799201742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977.60708148744038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394.31359962246921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394.31359962246921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394.31359962246921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394.31359962246921</v>
      </c>
      <c r="AN31" s="47"/>
      <c r="AO31" s="35">
        <f t="shared" ref="AO31:AQ31" si="47">SUM(AO13:AO27)</f>
        <v>3546.3999999999996</v>
      </c>
      <c r="AP31" s="35">
        <f t="shared" si="47"/>
        <v>3893.8421598974915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2886.5944303141755</v>
      </c>
      <c r="AY31" s="35">
        <f t="shared" si="50"/>
        <v>2089.1103974904058</v>
      </c>
      <c r="AZ31" s="35">
        <f t="shared" ref="AZ31" si="51">SUM(AZ13:AZ27)</f>
        <v>3614.5413298726335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1012.971470193319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333.58947732649881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240.96942199150891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196.61042183622826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585.18109352626198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2128.3524628823079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0.60310913039893188</v>
      </c>
      <c r="E15" s="74">
        <v>1.7950690253692851</v>
      </c>
      <c r="F15" s="5"/>
      <c r="G15" s="110"/>
      <c r="I15" s="57">
        <v>41640</v>
      </c>
      <c r="J15" s="12"/>
      <c r="K15" s="32">
        <v>365</v>
      </c>
      <c r="L15" s="58">
        <f>I15+K15+1</f>
        <v>42006</v>
      </c>
      <c r="M15" s="58">
        <f>L15+VLOOKUP($B15,'Project Facts (User Inputs)'!$B$13:$BL$28,13,0)</f>
        <v>42034.187270169088</v>
      </c>
      <c r="N15" s="12"/>
      <c r="O15" s="56">
        <v>0</v>
      </c>
      <c r="P15" s="58">
        <f>M15+O15+1</f>
        <v>42035.187270169088</v>
      </c>
      <c r="Q15" s="58">
        <f>P15+VLOOKUP($B15,'Project Facts (User Inputs)'!$B$13:$BL$28,18,0)</f>
        <v>42076.411311670658</v>
      </c>
      <c r="R15" s="12"/>
      <c r="S15" s="56">
        <v>0</v>
      </c>
      <c r="T15" s="58">
        <f>Q15+S15+1</f>
        <v>42077.411311670658</v>
      </c>
      <c r="U15" s="58">
        <f>T15+VLOOKUP($B15,'Project Facts (User Inputs)'!$B$13:$BL$28,23,0)</f>
        <v>42087.305081631035</v>
      </c>
      <c r="V15" s="12"/>
      <c r="W15" s="32">
        <v>0</v>
      </c>
      <c r="X15" s="58">
        <f>U15+W15+1</f>
        <v>42088.305081631035</v>
      </c>
      <c r="Y15" s="58">
        <f>X15+VLOOKUP($B15,'Project Facts (User Inputs)'!$B$13:$BL$28,28,0)</f>
        <v>42098.198851591413</v>
      </c>
      <c r="Z15" s="12"/>
      <c r="AA15" s="32">
        <v>365</v>
      </c>
      <c r="AB15" s="58">
        <f>Y15+AA15+1</f>
        <v>42464.198851591413</v>
      </c>
      <c r="AC15" s="58">
        <f>AB15+VLOOKUP($B15,'Project Facts (User Inputs)'!$B$13:$BL$28,33,0)</f>
        <v>42474.09262155179</v>
      </c>
      <c r="AD15" s="12"/>
      <c r="AE15" s="32">
        <v>0</v>
      </c>
      <c r="AF15" s="58">
        <f>AC15+AE15+1</f>
        <v>42475.09262155179</v>
      </c>
      <c r="AG15" s="58">
        <f>AF15+VLOOKUP($B15,'Project Facts (User Inputs)'!$B$13:$BL$28,38,0)</f>
        <v>42484.986391512168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365</v>
      </c>
      <c r="AR15" s="78">
        <f>AE15</f>
        <v>0</v>
      </c>
      <c r="AS15" s="78">
        <f>SUM(AM15:AR15)</f>
        <v>730</v>
      </c>
      <c r="AT15" s="60">
        <f>AK15*AM15*$AK$36</f>
        <v>309.07258064516128</v>
      </c>
      <c r="AV15" s="60">
        <f>AG15-L15</f>
        <v>478.98639151216776</v>
      </c>
      <c r="AW15" s="83">
        <f>MAX(AG15:AG29)-MIN(L15:L29)</f>
        <v>1012.971470193319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0.50235353762951296</v>
      </c>
      <c r="E16" s="74">
        <v>2.4324743893651988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41670.859449324838</v>
      </c>
      <c r="N16" s="12"/>
      <c r="O16" s="56">
        <v>0</v>
      </c>
      <c r="P16" s="58">
        <f t="shared" ref="P16:P29" si="1">M16+O16+1</f>
        <v>41671.859449324838</v>
      </c>
      <c r="Q16" s="58">
        <f>P16+VLOOKUP($B16,'Project Facts (User Inputs)'!$B$13:$BL$28,18,0)</f>
        <v>41704.747770924339</v>
      </c>
      <c r="R16" s="12"/>
      <c r="S16" s="56">
        <v>0</v>
      </c>
      <c r="T16" s="58">
        <f t="shared" ref="T16:T29" si="2">Q16+S16+1</f>
        <v>41705.747770924339</v>
      </c>
      <c r="U16" s="58">
        <f>T16+VLOOKUP($B16,'Project Facts (User Inputs)'!$B$13:$BL$28,23,0)</f>
        <v>41713.640968108222</v>
      </c>
      <c r="V16" s="12"/>
      <c r="W16" s="32">
        <v>0</v>
      </c>
      <c r="X16" s="58">
        <f t="shared" ref="X16:X29" si="3">U16+W16+1</f>
        <v>41714.640968108222</v>
      </c>
      <c r="Y16" s="58">
        <f>X16+VLOOKUP($B16,'Project Facts (User Inputs)'!$B$13:$BL$28,28,0)</f>
        <v>41722.534165292105</v>
      </c>
      <c r="Z16" s="12"/>
      <c r="AA16" s="32">
        <v>0</v>
      </c>
      <c r="AB16" s="58">
        <f t="shared" ref="AB16:AB29" si="4">Y16+AA16+1</f>
        <v>41723.534165292105</v>
      </c>
      <c r="AC16" s="58">
        <f>AB16+VLOOKUP($B16,'Project Facts (User Inputs)'!$B$13:$BL$28,33,0)</f>
        <v>41731.427362475988</v>
      </c>
      <c r="AD16" s="12"/>
      <c r="AE16" s="32">
        <v>0</v>
      </c>
      <c r="AF16" s="58">
        <f t="shared" ref="AF16:AF29" si="5">AC16+AE16+1</f>
        <v>41732.427362475988</v>
      </c>
      <c r="AG16" s="58">
        <f>AF16+VLOOKUP($B16,'Project Facts (User Inputs)'!$B$13:$BL$28,38,0)</f>
        <v>41740.320559659871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99.320559659870923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0.52571654480191987</v>
      </c>
      <c r="E17" s="74">
        <v>4.2152782455733409</v>
      </c>
      <c r="F17" s="5"/>
      <c r="G17" s="110"/>
      <c r="I17" s="57">
        <v>41640</v>
      </c>
      <c r="J17" s="12"/>
      <c r="K17" s="32">
        <v>362</v>
      </c>
      <c r="L17" s="58">
        <f t="shared" si="0"/>
        <v>42003</v>
      </c>
      <c r="M17" s="58">
        <f>L17+VLOOKUP($B17,'Project Facts (User Inputs)'!$B$13:$BL$28,13,0)</f>
        <v>42033.434651825592</v>
      </c>
      <c r="N17" s="12"/>
      <c r="O17" s="56">
        <v>0</v>
      </c>
      <c r="P17" s="58">
        <f t="shared" si="1"/>
        <v>42034.434651825592</v>
      </c>
      <c r="Q17" s="58">
        <f>P17+VLOOKUP($B17,'Project Facts (User Inputs)'!$B$13:$BL$28,18,0)</f>
        <v>42041.738968263737</v>
      </c>
      <c r="R17" s="12"/>
      <c r="S17" s="56">
        <v>0</v>
      </c>
      <c r="T17" s="58">
        <f t="shared" si="2"/>
        <v>42042.738968263737</v>
      </c>
      <c r="U17" s="58">
        <f>T17+VLOOKUP($B17,'Project Facts (User Inputs)'!$B$13:$BL$28,23,0)</f>
        <v>42050.043284701882</v>
      </c>
      <c r="V17" s="12"/>
      <c r="W17" s="32">
        <v>0</v>
      </c>
      <c r="X17" s="58">
        <f t="shared" si="3"/>
        <v>42051.043284701882</v>
      </c>
      <c r="Y17" s="58">
        <f>X17+VLOOKUP($B17,'Project Facts (User Inputs)'!$B$13:$BL$28,28,0)</f>
        <v>42058.347601140027</v>
      </c>
      <c r="Z17" s="12"/>
      <c r="AA17" s="32">
        <v>0</v>
      </c>
      <c r="AB17" s="58">
        <f t="shared" si="4"/>
        <v>42059.347601140027</v>
      </c>
      <c r="AC17" s="58">
        <f>AB17+VLOOKUP($B17,'Project Facts (User Inputs)'!$B$13:$BL$28,33,0)</f>
        <v>42066.651917578172</v>
      </c>
      <c r="AD17" s="12"/>
      <c r="AE17" s="32">
        <v>0</v>
      </c>
      <c r="AF17" s="58">
        <f t="shared" si="5"/>
        <v>42067.651917578172</v>
      </c>
      <c r="AG17" s="58">
        <f>AF17+VLOOKUP($B17,'Project Facts (User Inputs)'!$B$13:$BL$28,38,0)</f>
        <v>42074.956234016317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362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362</v>
      </c>
      <c r="AT17" s="60">
        <f t="shared" si="13"/>
        <v>144.84491315136475</v>
      </c>
      <c r="AV17" s="60">
        <f t="shared" si="14"/>
        <v>71.956234016317467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0.32548328291034273</v>
      </c>
      <c r="E18" s="74">
        <v>1.5452192954021575</v>
      </c>
      <c r="F18" s="5"/>
      <c r="G18" s="110"/>
      <c r="I18" s="57">
        <v>41640</v>
      </c>
      <c r="J18" s="12"/>
      <c r="K18" s="32">
        <v>316</v>
      </c>
      <c r="L18" s="58">
        <f t="shared" si="0"/>
        <v>41957</v>
      </c>
      <c r="M18" s="58">
        <f>L18+VLOOKUP($B18,'Project Facts (User Inputs)'!$B$13:$BL$28,13,0)</f>
        <v>42064.532404389691</v>
      </c>
      <c r="N18" s="12"/>
      <c r="O18" s="56">
        <v>0</v>
      </c>
      <c r="P18" s="58">
        <f t="shared" si="1"/>
        <v>42065.532404389691</v>
      </c>
      <c r="Q18" s="58">
        <f>P18+VLOOKUP($B18,'Project Facts (User Inputs)'!$B$13:$BL$28,18,0)</f>
        <v>42091.340181443215</v>
      </c>
      <c r="R18" s="12"/>
      <c r="S18" s="56">
        <v>0</v>
      </c>
      <c r="T18" s="58">
        <f t="shared" si="2"/>
        <v>42092.340181443215</v>
      </c>
      <c r="U18" s="58">
        <f>T18+VLOOKUP($B18,'Project Facts (User Inputs)'!$B$13:$BL$28,23,0)</f>
        <v>42118.147958496738</v>
      </c>
      <c r="V18" s="12"/>
      <c r="W18" s="32">
        <v>15</v>
      </c>
      <c r="X18" s="58">
        <f t="shared" si="3"/>
        <v>42134.147958496738</v>
      </c>
      <c r="Y18" s="58">
        <f>X18+VLOOKUP($B18,'Project Facts (User Inputs)'!$B$13:$BL$28,28,0)</f>
        <v>42159.955735550262</v>
      </c>
      <c r="Z18" s="12"/>
      <c r="AA18" s="32">
        <v>0</v>
      </c>
      <c r="AB18" s="58">
        <f t="shared" si="4"/>
        <v>42160.955735550262</v>
      </c>
      <c r="AC18" s="58">
        <f>AB18+VLOOKUP($B18,'Project Facts (User Inputs)'!$B$13:$BL$28,33,0)</f>
        <v>42186.763512603786</v>
      </c>
      <c r="AD18" s="12"/>
      <c r="AE18" s="32">
        <v>0</v>
      </c>
      <c r="AF18" s="58">
        <f t="shared" si="5"/>
        <v>42187.763512603786</v>
      </c>
      <c r="AG18" s="58">
        <f>AF18+VLOOKUP($B18,'Project Facts (User Inputs)'!$B$13:$BL$28,38,0)</f>
        <v>42213.57128965731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316</v>
      </c>
      <c r="AN18" s="78">
        <f t="shared" si="7"/>
        <v>0</v>
      </c>
      <c r="AO18" s="78">
        <f t="shared" si="8"/>
        <v>0</v>
      </c>
      <c r="AP18" s="78">
        <f t="shared" si="9"/>
        <v>15</v>
      </c>
      <c r="AQ18" s="78">
        <f t="shared" si="10"/>
        <v>0</v>
      </c>
      <c r="AR18" s="78">
        <f t="shared" si="11"/>
        <v>0</v>
      </c>
      <c r="AS18" s="78">
        <f t="shared" si="12"/>
        <v>331</v>
      </c>
      <c r="AT18" s="60">
        <f t="shared" si="13"/>
        <v>155.84367245657566</v>
      </c>
      <c r="AV18" s="60">
        <f t="shared" si="14"/>
        <v>256.57128965730953</v>
      </c>
      <c r="AW18" s="37"/>
      <c r="BM18" s="113"/>
    </row>
    <row r="19" spans="2:65">
      <c r="B19" s="16" t="str">
        <f>'Project Facts (User Inputs)'!B17</f>
        <v>Project-A05</v>
      </c>
      <c r="D19" s="74">
        <v>0.30445122243312311</v>
      </c>
      <c r="E19" s="74">
        <v>0.41201811394105975</v>
      </c>
      <c r="F19" s="5"/>
      <c r="G19" s="110"/>
      <c r="I19" s="57">
        <v>41640</v>
      </c>
      <c r="J19" s="12"/>
      <c r="K19" s="32">
        <v>365</v>
      </c>
      <c r="L19" s="58">
        <f t="shared" si="0"/>
        <v>42006</v>
      </c>
      <c r="M19" s="58">
        <f>L19+VLOOKUP($B19,'Project Facts (User Inputs)'!$B$13:$BL$28,13,0)</f>
        <v>42052.599892942439</v>
      </c>
      <c r="N19" s="12"/>
      <c r="O19" s="56">
        <v>0</v>
      </c>
      <c r="P19" s="58">
        <f t="shared" si="1"/>
        <v>42053.599892942439</v>
      </c>
      <c r="Q19" s="58">
        <f>P19+VLOOKUP($B19,'Project Facts (User Inputs)'!$B$13:$BL$28,18,0)</f>
        <v>42247.766113535945</v>
      </c>
      <c r="R19" s="12"/>
      <c r="S19" s="56">
        <v>0</v>
      </c>
      <c r="T19" s="58">
        <f t="shared" si="2"/>
        <v>42248.766113535945</v>
      </c>
      <c r="U19" s="58">
        <f>T19+VLOOKUP($B19,'Project Facts (User Inputs)'!$B$13:$BL$28,23,0)</f>
        <v>42295.366006478383</v>
      </c>
      <c r="V19" s="12"/>
      <c r="W19" s="32">
        <v>0</v>
      </c>
      <c r="X19" s="58">
        <f t="shared" si="3"/>
        <v>42296.366006478383</v>
      </c>
      <c r="Y19" s="58">
        <f>X19+VLOOKUP($B19,'Project Facts (User Inputs)'!$B$13:$BL$28,28,0)</f>
        <v>42342.965899420822</v>
      </c>
      <c r="Z19" s="12"/>
      <c r="AA19" s="32">
        <v>0</v>
      </c>
      <c r="AB19" s="58">
        <f t="shared" si="4"/>
        <v>42343.965899420822</v>
      </c>
      <c r="AC19" s="58">
        <f>AB19+VLOOKUP($B19,'Project Facts (User Inputs)'!$B$13:$BL$28,33,0)</f>
        <v>42390.565792363261</v>
      </c>
      <c r="AD19" s="12"/>
      <c r="AE19" s="32">
        <v>0</v>
      </c>
      <c r="AF19" s="58">
        <f t="shared" si="5"/>
        <v>42391.565792363261</v>
      </c>
      <c r="AG19" s="58">
        <f>AF19+VLOOKUP($B19,'Project Facts (User Inputs)'!$B$13:$BL$28,38,0)</f>
        <v>42438.165685305699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365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365</v>
      </c>
      <c r="AT19" s="60">
        <f t="shared" si="13"/>
        <v>292.09057071960297</v>
      </c>
      <c r="AV19" s="60">
        <f t="shared" si="14"/>
        <v>432.1656853056993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0.87165430518061759</v>
      </c>
      <c r="E20" s="74">
        <v>0.25281083413627337</v>
      </c>
      <c r="F20" s="5"/>
      <c r="G20" s="110"/>
      <c r="I20" s="57">
        <v>41640</v>
      </c>
      <c r="J20" s="12"/>
      <c r="K20" s="32">
        <v>75</v>
      </c>
      <c r="L20" s="58">
        <f t="shared" si="0"/>
        <v>41716</v>
      </c>
      <c r="M20" s="58">
        <f>L20+VLOOKUP($B20,'Project Facts (User Inputs)'!$B$13:$BL$28,13,0)</f>
        <v>41775.65667775739</v>
      </c>
      <c r="N20" s="12"/>
      <c r="O20" s="56">
        <v>0</v>
      </c>
      <c r="P20" s="58">
        <f t="shared" si="1"/>
        <v>41776.65667775739</v>
      </c>
      <c r="Q20" s="58">
        <f>P20+VLOOKUP($B20,'Project Facts (User Inputs)'!$B$13:$BL$28,18,0)</f>
        <v>41950.699851778496</v>
      </c>
      <c r="R20" s="12"/>
      <c r="S20" s="56">
        <v>0</v>
      </c>
      <c r="T20" s="58">
        <f t="shared" si="2"/>
        <v>41951.699851778496</v>
      </c>
      <c r="U20" s="58">
        <f>T20+VLOOKUP($B20,'Project Facts (User Inputs)'!$B$13:$BL$28,23,0)</f>
        <v>41993.470213543558</v>
      </c>
      <c r="V20" s="12"/>
      <c r="W20" s="32">
        <v>0</v>
      </c>
      <c r="X20" s="58">
        <f t="shared" si="3"/>
        <v>41994.470213543558</v>
      </c>
      <c r="Y20" s="58">
        <f>X20+VLOOKUP($B20,'Project Facts (User Inputs)'!$B$13:$BL$28,28,0)</f>
        <v>42036.24057530862</v>
      </c>
      <c r="Z20" s="12"/>
      <c r="AA20" s="32">
        <v>0</v>
      </c>
      <c r="AB20" s="58">
        <f t="shared" si="4"/>
        <v>42037.24057530862</v>
      </c>
      <c r="AC20" s="58">
        <f>AB20+VLOOKUP($B20,'Project Facts (User Inputs)'!$B$13:$BL$28,33,0)</f>
        <v>42079.010937073683</v>
      </c>
      <c r="AD20" s="12"/>
      <c r="AE20" s="32">
        <v>0</v>
      </c>
      <c r="AF20" s="58">
        <f t="shared" si="5"/>
        <v>42080.010937073683</v>
      </c>
      <c r="AG20" s="58">
        <f>AF20+VLOOKUP($B20,'Project Facts (User Inputs)'!$B$13:$BL$28,38,0)</f>
        <v>42121.781298838745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75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75</v>
      </c>
      <c r="AT20" s="60">
        <f t="shared" si="13"/>
        <v>66.997518610421849</v>
      </c>
      <c r="AV20" s="60">
        <f t="shared" si="14"/>
        <v>405.78129883874499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0.57058322836008624</v>
      </c>
      <c r="E21" s="74">
        <v>1.4924981733745635</v>
      </c>
      <c r="F21" s="5"/>
      <c r="G21" s="110"/>
      <c r="I21" s="57">
        <v>41640</v>
      </c>
      <c r="J21" s="12"/>
      <c r="K21" s="32">
        <v>11</v>
      </c>
      <c r="L21" s="58">
        <f t="shared" si="0"/>
        <v>41652</v>
      </c>
      <c r="M21" s="58">
        <f>L21+VLOOKUP($B21,'Project Facts (User Inputs)'!$B$13:$BL$28,13,0)</f>
        <v>41814.991120975094</v>
      </c>
      <c r="N21" s="12"/>
      <c r="O21" s="56">
        <v>0</v>
      </c>
      <c r="P21" s="58">
        <f t="shared" si="1"/>
        <v>41815.991120975094</v>
      </c>
      <c r="Q21" s="58">
        <f>P21+VLOOKUP($B21,'Project Facts (User Inputs)'!$B$13:$BL$28,18,0)</f>
        <v>41871.602579321028</v>
      </c>
      <c r="R21" s="12"/>
      <c r="S21" s="56">
        <v>0</v>
      </c>
      <c r="T21" s="58">
        <f t="shared" si="2"/>
        <v>41872.602579321028</v>
      </c>
      <c r="U21" s="58">
        <f>T21+VLOOKUP($B21,'Project Facts (User Inputs)'!$B$13:$BL$28,23,0)</f>
        <v>41911.720448355052</v>
      </c>
      <c r="V21" s="12"/>
      <c r="W21" s="32">
        <v>0</v>
      </c>
      <c r="X21" s="58">
        <f t="shared" si="3"/>
        <v>41912.720448355052</v>
      </c>
      <c r="Y21" s="58">
        <f>X21+VLOOKUP($B21,'Project Facts (User Inputs)'!$B$13:$BL$28,28,0)</f>
        <v>41951.838317389076</v>
      </c>
      <c r="Z21" s="12"/>
      <c r="AA21" s="32">
        <v>0</v>
      </c>
      <c r="AB21" s="58">
        <f t="shared" si="4"/>
        <v>41952.838317389076</v>
      </c>
      <c r="AC21" s="58">
        <f>AB21+VLOOKUP($B21,'Project Facts (User Inputs)'!$B$13:$BL$28,33,0)</f>
        <v>41991.9561864231</v>
      </c>
      <c r="AD21" s="12"/>
      <c r="AE21" s="32">
        <v>0</v>
      </c>
      <c r="AF21" s="58">
        <f t="shared" si="5"/>
        <v>41992.9561864231</v>
      </c>
      <c r="AG21" s="58">
        <f>AF21+VLOOKUP($B21,'Project Facts (User Inputs)'!$B$13:$BL$28,38,0)</f>
        <v>42032.074055457124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11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11</v>
      </c>
      <c r="AT21" s="60">
        <f t="shared" si="13"/>
        <v>18.014888337468985</v>
      </c>
      <c r="AV21" s="60">
        <f t="shared" si="14"/>
        <v>380.0740554571239</v>
      </c>
      <c r="AW21" s="37"/>
      <c r="BM21" s="113"/>
    </row>
    <row r="22" spans="2:65">
      <c r="B22" s="16" t="str">
        <f>'Project Facts (User Inputs)'!B20</f>
        <v>Project-A08</v>
      </c>
      <c r="D22" s="74">
        <v>0.29849530441526861</v>
      </c>
      <c r="E22" s="74">
        <v>0.25746130722683352</v>
      </c>
      <c r="F22" s="5"/>
      <c r="G22" s="110"/>
      <c r="I22" s="57">
        <v>41640</v>
      </c>
      <c r="J22" s="12"/>
      <c r="K22" s="32">
        <v>79</v>
      </c>
      <c r="L22" s="58">
        <f t="shared" si="0"/>
        <v>41720</v>
      </c>
      <c r="M22" s="58">
        <f>L22+VLOOKUP($B22,'Project Facts (User Inputs)'!$B$13:$BL$28,13,0)</f>
        <v>41736.750682258789</v>
      </c>
      <c r="N22" s="12"/>
      <c r="O22" s="56">
        <v>0</v>
      </c>
      <c r="P22" s="58">
        <f t="shared" si="1"/>
        <v>41737.750682258789</v>
      </c>
      <c r="Q22" s="58">
        <f>P22+VLOOKUP($B22,'Project Facts (User Inputs)'!$B$13:$BL$28,18,0)</f>
        <v>41780.475548835762</v>
      </c>
      <c r="R22" s="12"/>
      <c r="S22" s="56">
        <v>0</v>
      </c>
      <c r="T22" s="58">
        <f t="shared" si="2"/>
        <v>41781.475548835762</v>
      </c>
      <c r="U22" s="58">
        <f>T22+VLOOKUP($B22,'Project Facts (User Inputs)'!$B$13:$BL$28,23,0)</f>
        <v>41791.729516814237</v>
      </c>
      <c r="V22" s="12"/>
      <c r="W22" s="32">
        <v>0</v>
      </c>
      <c r="X22" s="58">
        <f t="shared" si="3"/>
        <v>41792.729516814237</v>
      </c>
      <c r="Y22" s="58">
        <f>X22+VLOOKUP($B22,'Project Facts (User Inputs)'!$B$13:$BL$28,28,0)</f>
        <v>41802.983484792712</v>
      </c>
      <c r="Z22" s="12"/>
      <c r="AA22" s="32">
        <v>0</v>
      </c>
      <c r="AB22" s="58">
        <f t="shared" si="4"/>
        <v>41803.983484792712</v>
      </c>
      <c r="AC22" s="58">
        <f>AB22+VLOOKUP($B22,'Project Facts (User Inputs)'!$B$13:$BL$28,33,0)</f>
        <v>41814.237452771187</v>
      </c>
      <c r="AD22" s="12"/>
      <c r="AE22" s="32">
        <v>32</v>
      </c>
      <c r="AF22" s="58">
        <f t="shared" si="5"/>
        <v>41847.237452771187</v>
      </c>
      <c r="AG22" s="58">
        <f>AF22+VLOOKUP($B22,'Project Facts (User Inputs)'!$B$13:$BL$28,38,0)</f>
        <v>41857.491420749662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79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32</v>
      </c>
      <c r="AS22" s="78">
        <f t="shared" si="12"/>
        <v>111</v>
      </c>
      <c r="AT22" s="60">
        <f t="shared" si="13"/>
        <v>11.761786600496277</v>
      </c>
      <c r="AV22" s="60">
        <f t="shared" si="14"/>
        <v>137.49142074966221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0.50434720720019277</v>
      </c>
      <c r="E23" s="74">
        <v>1.502764498071151</v>
      </c>
      <c r="F23" s="5"/>
      <c r="G23" s="110"/>
      <c r="I23" s="57">
        <v>41640</v>
      </c>
      <c r="J23" s="12"/>
      <c r="K23" s="32">
        <v>362</v>
      </c>
      <c r="L23" s="58">
        <f t="shared" si="0"/>
        <v>42003</v>
      </c>
      <c r="M23" s="58">
        <f>L23+VLOOKUP($B23,'Project Facts (User Inputs)'!$B$13:$BL$28,13,0)</f>
        <v>42100.155291633346</v>
      </c>
      <c r="N23" s="12"/>
      <c r="O23" s="56">
        <v>0</v>
      </c>
      <c r="P23" s="58">
        <f t="shared" si="1"/>
        <v>42101.155291633346</v>
      </c>
      <c r="Q23" s="58">
        <f>P23+VLOOKUP($B23,'Project Facts (User Inputs)'!$B$13:$BL$28,18,0)</f>
        <v>42158.383154089759</v>
      </c>
      <c r="R23" s="12"/>
      <c r="S23" s="56">
        <v>0</v>
      </c>
      <c r="T23" s="58">
        <f t="shared" si="2"/>
        <v>42159.383154089759</v>
      </c>
      <c r="U23" s="58">
        <f>T23+VLOOKUP($B23,'Project Facts (User Inputs)'!$B$13:$BL$28,23,0)</f>
        <v>42182.700424081762</v>
      </c>
      <c r="V23" s="12"/>
      <c r="W23" s="32">
        <v>0</v>
      </c>
      <c r="X23" s="58">
        <f t="shared" si="3"/>
        <v>42183.700424081762</v>
      </c>
      <c r="Y23" s="58">
        <f>X23+VLOOKUP($B23,'Project Facts (User Inputs)'!$B$13:$BL$28,28,0)</f>
        <v>42207.017694073766</v>
      </c>
      <c r="Z23" s="12"/>
      <c r="AA23" s="32">
        <v>0</v>
      </c>
      <c r="AB23" s="58">
        <f t="shared" si="4"/>
        <v>42208.017694073766</v>
      </c>
      <c r="AC23" s="58">
        <f>AB23+VLOOKUP($B23,'Project Facts (User Inputs)'!$B$13:$BL$28,33,0)</f>
        <v>42231.334964065769</v>
      </c>
      <c r="AD23" s="12"/>
      <c r="AE23" s="32">
        <v>0</v>
      </c>
      <c r="AF23" s="58">
        <f t="shared" si="5"/>
        <v>42232.334964065769</v>
      </c>
      <c r="AG23" s="58">
        <f>AF23+VLOOKUP($B23,'Project Facts (User Inputs)'!$B$13:$BL$28,38,0)</f>
        <v>42255.652234057772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362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362</v>
      </c>
      <c r="AT23" s="60">
        <f t="shared" si="13"/>
        <v>454.74565756823819</v>
      </c>
      <c r="AV23" s="60">
        <f t="shared" si="14"/>
        <v>252.65223405777215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0.52747338000761801</v>
      </c>
      <c r="E24" s="74">
        <v>3.453204027789317</v>
      </c>
      <c r="F24" s="5"/>
      <c r="G24" s="110"/>
      <c r="I24" s="57">
        <v>41640</v>
      </c>
      <c r="J24" s="12"/>
      <c r="K24" s="32">
        <v>0</v>
      </c>
      <c r="L24" s="58">
        <f t="shared" si="0"/>
        <v>41641</v>
      </c>
      <c r="M24" s="58">
        <f>L24+VLOOKUP($B24,'Project Facts (User Inputs)'!$B$13:$BL$28,13,0)</f>
        <v>41709.249889690131</v>
      </c>
      <c r="N24" s="12"/>
      <c r="O24" s="56">
        <v>0</v>
      </c>
      <c r="P24" s="58">
        <f t="shared" si="1"/>
        <v>41710.249889690131</v>
      </c>
      <c r="Q24" s="58">
        <f>P24+VLOOKUP($B24,'Project Facts (User Inputs)'!$B$13:$BL$28,18,0)</f>
        <v>41735.443883239277</v>
      </c>
      <c r="R24" s="12"/>
      <c r="S24" s="56">
        <v>0</v>
      </c>
      <c r="T24" s="58">
        <f t="shared" si="2"/>
        <v>41736.443883239277</v>
      </c>
      <c r="U24" s="58">
        <f>T24+VLOOKUP($B24,'Project Facts (User Inputs)'!$B$13:$BL$28,23,0)</f>
        <v>41752.82385676491</v>
      </c>
      <c r="V24" s="12"/>
      <c r="W24" s="32">
        <v>0</v>
      </c>
      <c r="X24" s="58">
        <f t="shared" si="3"/>
        <v>41753.82385676491</v>
      </c>
      <c r="Y24" s="58">
        <f>X24+VLOOKUP($B24,'Project Facts (User Inputs)'!$B$13:$BL$28,28,0)</f>
        <v>41770.203830290542</v>
      </c>
      <c r="Z24" s="12"/>
      <c r="AA24" s="32">
        <v>0</v>
      </c>
      <c r="AB24" s="58">
        <f t="shared" si="4"/>
        <v>41771.203830290542</v>
      </c>
      <c r="AC24" s="58">
        <f>AB24+VLOOKUP($B24,'Project Facts (User Inputs)'!$B$13:$BL$28,33,0)</f>
        <v>41787.583803816175</v>
      </c>
      <c r="AD24" s="12"/>
      <c r="AE24" s="32">
        <v>0</v>
      </c>
      <c r="AF24" s="58">
        <f t="shared" si="5"/>
        <v>41788.583803816175</v>
      </c>
      <c r="AG24" s="58">
        <f>AF24+VLOOKUP($B24,'Project Facts (User Inputs)'!$B$13:$BL$28,38,0)</f>
        <v>41804.963777341807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0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0</v>
      </c>
      <c r="AT24" s="60">
        <f t="shared" si="13"/>
        <v>0</v>
      </c>
      <c r="AV24" s="60">
        <f t="shared" si="14"/>
        <v>163.96377734180714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0.50190640975132916</v>
      </c>
      <c r="E25" s="74">
        <v>1.5578295878619715</v>
      </c>
      <c r="F25" s="5"/>
      <c r="G25" s="110"/>
      <c r="I25" s="57">
        <v>41640</v>
      </c>
      <c r="J25" s="12"/>
      <c r="K25" s="32">
        <v>0</v>
      </c>
      <c r="L25" s="58">
        <f t="shared" si="0"/>
        <v>41641</v>
      </c>
      <c r="M25" s="58">
        <f>L25+VLOOKUP($B25,'Project Facts (User Inputs)'!$B$13:$BL$28,13,0)</f>
        <v>41766.521409521774</v>
      </c>
      <c r="N25" s="12"/>
      <c r="O25" s="56">
        <v>0</v>
      </c>
      <c r="P25" s="58">
        <f t="shared" si="1"/>
        <v>41767.521409521774</v>
      </c>
      <c r="Q25" s="58">
        <f>P25+VLOOKUP($B25,'Project Facts (User Inputs)'!$B$13:$BL$28,18,0)</f>
        <v>41818.874908404665</v>
      </c>
      <c r="R25" s="12"/>
      <c r="S25" s="56">
        <v>0</v>
      </c>
      <c r="T25" s="58">
        <f t="shared" si="2"/>
        <v>41819.874908404665</v>
      </c>
      <c r="U25" s="58">
        <f>T25+VLOOKUP($B25,'Project Facts (User Inputs)'!$B$13:$BL$28,23,0)</f>
        <v>41850.000046689893</v>
      </c>
      <c r="V25" s="12"/>
      <c r="W25" s="32">
        <v>0</v>
      </c>
      <c r="X25" s="58">
        <f t="shared" si="3"/>
        <v>41851.000046689893</v>
      </c>
      <c r="Y25" s="58">
        <f>X25+VLOOKUP($B25,'Project Facts (User Inputs)'!$B$13:$BL$28,28,0)</f>
        <v>41881.125184975121</v>
      </c>
      <c r="Z25" s="12"/>
      <c r="AA25" s="32">
        <v>295</v>
      </c>
      <c r="AB25" s="58">
        <f t="shared" si="4"/>
        <v>42177.125184975121</v>
      </c>
      <c r="AC25" s="58">
        <f>AB25+VLOOKUP($B25,'Project Facts (User Inputs)'!$B$13:$BL$28,33,0)</f>
        <v>42207.250323260349</v>
      </c>
      <c r="AD25" s="12"/>
      <c r="AE25" s="32">
        <v>297</v>
      </c>
      <c r="AF25" s="58">
        <f t="shared" si="5"/>
        <v>42505.250323260349</v>
      </c>
      <c r="AG25" s="58">
        <f>AF25+VLOOKUP($B25,'Project Facts (User Inputs)'!$B$13:$BL$28,38,0)</f>
        <v>42535.375461545576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0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295</v>
      </c>
      <c r="AR25" s="78">
        <f t="shared" si="11"/>
        <v>297</v>
      </c>
      <c r="AS25" s="78">
        <f t="shared" si="12"/>
        <v>592</v>
      </c>
      <c r="AT25" s="60">
        <f t="shared" si="13"/>
        <v>0</v>
      </c>
      <c r="AV25" s="60">
        <f t="shared" si="14"/>
        <v>894.3754615455764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0.77592355099007393</v>
      </c>
      <c r="E26" s="74">
        <v>1.4618715870707968</v>
      </c>
      <c r="F26" s="5"/>
      <c r="G26" s="110"/>
      <c r="I26" s="57">
        <v>41640</v>
      </c>
      <c r="J26" s="12"/>
      <c r="K26" s="32">
        <v>322</v>
      </c>
      <c r="L26" s="58">
        <f t="shared" si="0"/>
        <v>41963</v>
      </c>
      <c r="M26" s="58">
        <f>L26+VLOOKUP($B26,'Project Facts (User Inputs)'!$B$13:$BL$28,13,0)</f>
        <v>42046.771139459626</v>
      </c>
      <c r="N26" s="12"/>
      <c r="O26" s="56">
        <v>0</v>
      </c>
      <c r="P26" s="58">
        <f t="shared" si="1"/>
        <v>42047.771139459626</v>
      </c>
      <c r="Q26" s="58">
        <f>P26+VLOOKUP($B26,'Project Facts (User Inputs)'!$B$13:$BL$28,18,0)</f>
        <v>42110.020109071476</v>
      </c>
      <c r="R26" s="12"/>
      <c r="S26" s="56">
        <v>0</v>
      </c>
      <c r="T26" s="58">
        <f t="shared" si="2"/>
        <v>42111.020109071476</v>
      </c>
      <c r="U26" s="58">
        <f>T26+VLOOKUP($B26,'Project Facts (User Inputs)'!$B$13:$BL$28,23,0)</f>
        <v>42131.125182541786</v>
      </c>
      <c r="V26" s="12"/>
      <c r="W26" s="32">
        <v>0</v>
      </c>
      <c r="X26" s="58">
        <f t="shared" si="3"/>
        <v>42132.125182541786</v>
      </c>
      <c r="Y26" s="58">
        <f>X26+VLOOKUP($B26,'Project Facts (User Inputs)'!$B$13:$BL$28,28,0)</f>
        <v>42152.230256012095</v>
      </c>
      <c r="Z26" s="12"/>
      <c r="AA26" s="32">
        <v>0</v>
      </c>
      <c r="AB26" s="58">
        <f t="shared" si="4"/>
        <v>42153.230256012095</v>
      </c>
      <c r="AC26" s="58">
        <f>AB26+VLOOKUP($B26,'Project Facts (User Inputs)'!$B$13:$BL$28,33,0)</f>
        <v>42173.335329482405</v>
      </c>
      <c r="AD26" s="12"/>
      <c r="AE26" s="32">
        <v>0</v>
      </c>
      <c r="AF26" s="58">
        <f t="shared" si="5"/>
        <v>42174.335329482405</v>
      </c>
      <c r="AG26" s="58">
        <f>AF26+VLOOKUP($B26,'Project Facts (User Inputs)'!$B$13:$BL$28,38,0)</f>
        <v>42194.440402952714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322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322</v>
      </c>
      <c r="AT26" s="60">
        <f t="shared" si="13"/>
        <v>467.41935483870964</v>
      </c>
      <c r="AV26" s="60">
        <f t="shared" si="14"/>
        <v>231.44040295271407</v>
      </c>
      <c r="AW26" s="37"/>
      <c r="BM26" s="115"/>
    </row>
    <row r="27" spans="2:65">
      <c r="B27" s="16" t="str">
        <f>'Project Facts (User Inputs)'!B25</f>
        <v>Project-A13</v>
      </c>
      <c r="D27" s="74">
        <v>0.30129614254023523</v>
      </c>
      <c r="E27" s="74">
        <v>0.62976100278986691</v>
      </c>
      <c r="F27" s="5"/>
      <c r="G27" s="110"/>
      <c r="I27" s="57">
        <v>41640</v>
      </c>
      <c r="J27" s="12"/>
      <c r="K27" s="32">
        <v>307</v>
      </c>
      <c r="L27" s="58">
        <f t="shared" si="0"/>
        <v>41948</v>
      </c>
      <c r="M27" s="58">
        <f>L27+VLOOKUP($B27,'Project Facts (User Inputs)'!$B$13:$BL$28,13,0)</f>
        <v>42266.62339554241</v>
      </c>
      <c r="N27" s="12"/>
      <c r="O27" s="56">
        <v>0</v>
      </c>
      <c r="P27" s="58">
        <f t="shared" si="1"/>
        <v>42267.62339554241</v>
      </c>
      <c r="Q27" s="58">
        <f>P27+VLOOKUP($B27,'Project Facts (User Inputs)'!$B$13:$BL$28,18,0)</f>
        <v>42344.093010472592</v>
      </c>
      <c r="R27" s="12"/>
      <c r="S27" s="56">
        <v>0</v>
      </c>
      <c r="T27" s="58">
        <f t="shared" si="2"/>
        <v>42345.093010472592</v>
      </c>
      <c r="U27" s="58">
        <f>T27+VLOOKUP($B27,'Project Facts (User Inputs)'!$B$13:$BL$28,23,0)</f>
        <v>42421.562625402774</v>
      </c>
      <c r="V27" s="12"/>
      <c r="W27" s="32">
        <v>0</v>
      </c>
      <c r="X27" s="58">
        <f t="shared" si="3"/>
        <v>42422.562625402774</v>
      </c>
      <c r="Y27" s="58">
        <f>X27+VLOOKUP($B27,'Project Facts (User Inputs)'!$B$13:$BL$28,28,0)</f>
        <v>42499.032240332956</v>
      </c>
      <c r="Z27" s="12"/>
      <c r="AA27" s="32">
        <v>0</v>
      </c>
      <c r="AB27" s="58">
        <f t="shared" si="4"/>
        <v>42500.032240332956</v>
      </c>
      <c r="AC27" s="58">
        <f>AB27+VLOOKUP($B27,'Project Facts (User Inputs)'!$B$13:$BL$28,33,0)</f>
        <v>42576.501855263137</v>
      </c>
      <c r="AD27" s="12"/>
      <c r="AE27" s="32">
        <v>0</v>
      </c>
      <c r="AF27" s="58">
        <f t="shared" si="5"/>
        <v>42577.501855263137</v>
      </c>
      <c r="AG27" s="58">
        <f>AF27+VLOOKUP($B27,'Project Facts (User Inputs)'!$B$13:$BL$28,38,0)</f>
        <v>42653.971470193319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307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307</v>
      </c>
      <c r="AT27" s="60">
        <f t="shared" si="13"/>
        <v>388.51116625310163</v>
      </c>
      <c r="AV27" s="60">
        <f t="shared" si="14"/>
        <v>705.97147019331896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0.73696105377303744</v>
      </c>
      <c r="E28" s="74">
        <v>2.0531888846526973</v>
      </c>
      <c r="F28" s="5"/>
      <c r="G28" s="110"/>
      <c r="I28" s="57">
        <v>41640</v>
      </c>
      <c r="J28" s="12"/>
      <c r="K28" s="32">
        <v>69</v>
      </c>
      <c r="L28" s="58">
        <f t="shared" si="0"/>
        <v>41710</v>
      </c>
      <c r="M28" s="58">
        <f>L28+VLOOKUP($B28,'Project Facts (User Inputs)'!$B$13:$BL$28,13,0)</f>
        <v>41762.920028541987</v>
      </c>
      <c r="N28" s="12"/>
      <c r="O28" s="56">
        <v>0</v>
      </c>
      <c r="P28" s="58">
        <f t="shared" si="1"/>
        <v>41763.920028541987</v>
      </c>
      <c r="Q28" s="58">
        <f>P28+VLOOKUP($B28,'Project Facts (User Inputs)'!$B$13:$BL$28,18,0)</f>
        <v>41789.733532791972</v>
      </c>
      <c r="R28" s="12"/>
      <c r="S28" s="56">
        <v>0</v>
      </c>
      <c r="T28" s="58">
        <f t="shared" si="2"/>
        <v>41790.733532791972</v>
      </c>
      <c r="U28" s="58">
        <f>T28+VLOOKUP($B28,'Project Facts (User Inputs)'!$B$13:$BL$28,23,0)</f>
        <v>41803.434339642045</v>
      </c>
      <c r="V28" s="12"/>
      <c r="W28" s="32">
        <v>0</v>
      </c>
      <c r="X28" s="58">
        <f t="shared" si="3"/>
        <v>41804.434339642045</v>
      </c>
      <c r="Y28" s="58">
        <f>X28+VLOOKUP($B28,'Project Facts (User Inputs)'!$B$13:$BL$28,28,0)</f>
        <v>41817.135146492117</v>
      </c>
      <c r="Z28" s="12"/>
      <c r="AA28" s="32">
        <v>0</v>
      </c>
      <c r="AB28" s="58">
        <f t="shared" si="4"/>
        <v>41818.135146492117</v>
      </c>
      <c r="AC28" s="58">
        <f>AB28+VLOOKUP($B28,'Project Facts (User Inputs)'!$B$13:$BL$28,33,0)</f>
        <v>41830.83595334219</v>
      </c>
      <c r="AD28" s="12"/>
      <c r="AE28" s="32">
        <v>31</v>
      </c>
      <c r="AF28" s="58">
        <f t="shared" si="5"/>
        <v>41862.83595334219</v>
      </c>
      <c r="AG28" s="58">
        <f>AF28+VLOOKUP($B28,'Project Facts (User Inputs)'!$B$13:$BL$28,38,0)</f>
        <v>41875.536760192263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69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31</v>
      </c>
      <c r="AS28" s="78">
        <f t="shared" si="12"/>
        <v>100</v>
      </c>
      <c r="AT28" s="60">
        <f t="shared" si="13"/>
        <v>59.069478908188572</v>
      </c>
      <c r="AV28" s="60">
        <f t="shared" si="14"/>
        <v>165.53676019226259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0.65024569960770917</v>
      </c>
      <c r="E29" s="74">
        <v>0.93812664659727885</v>
      </c>
      <c r="F29" s="5"/>
      <c r="G29" s="110"/>
      <c r="I29" s="57">
        <v>41640</v>
      </c>
      <c r="J29" s="12"/>
      <c r="K29" s="32">
        <v>365</v>
      </c>
      <c r="L29" s="58">
        <f t="shared" si="0"/>
        <v>42006</v>
      </c>
      <c r="M29" s="58">
        <f>L29+VLOOKUP($B29,'Project Facts (User Inputs)'!$B$13:$BL$28,13,0)</f>
        <v>42116.727375887975</v>
      </c>
      <c r="N29" s="12"/>
      <c r="O29" s="56">
        <v>0</v>
      </c>
      <c r="P29" s="58">
        <f t="shared" si="1"/>
        <v>42117.727375887975</v>
      </c>
      <c r="Q29" s="58">
        <f>P29+VLOOKUP($B29,'Project Facts (User Inputs)'!$B$13:$BL$28,18,0)</f>
        <v>42223.256837564695</v>
      </c>
      <c r="R29" s="12"/>
      <c r="S29" s="56">
        <v>0</v>
      </c>
      <c r="T29" s="58">
        <f t="shared" si="2"/>
        <v>42224.256837564695</v>
      </c>
      <c r="U29" s="58">
        <f>T29+VLOOKUP($B29,'Project Facts (User Inputs)'!$B$13:$BL$28,23,0)</f>
        <v>42250.831407777805</v>
      </c>
      <c r="V29" s="12"/>
      <c r="W29" s="32">
        <v>0</v>
      </c>
      <c r="X29" s="58">
        <f t="shared" si="3"/>
        <v>42251.831407777805</v>
      </c>
      <c r="Y29" s="58">
        <f>X29+VLOOKUP($B29,'Project Facts (User Inputs)'!$B$13:$BL$28,28,0)</f>
        <v>42278.405977990915</v>
      </c>
      <c r="Z29" s="12"/>
      <c r="AA29" s="32">
        <v>0</v>
      </c>
      <c r="AB29" s="58">
        <f t="shared" si="4"/>
        <v>42279.405977990915</v>
      </c>
      <c r="AC29" s="58">
        <f>AB29+VLOOKUP($B29,'Project Facts (User Inputs)'!$B$13:$BL$28,33,0)</f>
        <v>42305.980548204025</v>
      </c>
      <c r="AD29" s="12"/>
      <c r="AE29" s="32">
        <v>0</v>
      </c>
      <c r="AF29" s="58">
        <f t="shared" si="5"/>
        <v>42306.980548204025</v>
      </c>
      <c r="AG29" s="58">
        <f>AF29+VLOOKUP($B29,'Project Facts (User Inputs)'!$B$13:$BL$28,38,0)</f>
        <v>42333.555118417135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365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365</v>
      </c>
      <c r="AT29" s="60">
        <f t="shared" si="13"/>
        <v>580.78473945409417</v>
      </c>
      <c r="AV29" s="60">
        <f t="shared" si="14"/>
        <v>327.55511841713451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1.5999717079481193</v>
      </c>
      <c r="F32" s="25"/>
      <c r="G32" s="9"/>
      <c r="I32" s="25"/>
      <c r="J32" s="3"/>
      <c r="K32" s="54">
        <f>AVERAGE(K15:K29)</f>
        <v>199.86666666666667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1</v>
      </c>
      <c r="X32" s="53"/>
      <c r="Y32" s="53"/>
      <c r="Z32" s="49"/>
      <c r="AA32" s="54">
        <f>AVERAGE(AA15:AA29)</f>
        <v>44</v>
      </c>
      <c r="AB32" s="53"/>
      <c r="AC32" s="53"/>
      <c r="AD32" s="49"/>
      <c r="AE32" s="54">
        <f>AVERAGE(AE15:AE29)</f>
        <v>24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199.86666666666667</v>
      </c>
      <c r="AN32" s="54">
        <f t="shared" si="15"/>
        <v>0</v>
      </c>
      <c r="AO32" s="54">
        <f t="shared" si="15"/>
        <v>0</v>
      </c>
      <c r="AP32" s="54">
        <f t="shared" si="15"/>
        <v>1</v>
      </c>
      <c r="AQ32" s="54">
        <f t="shared" si="15"/>
        <v>44</v>
      </c>
      <c r="AR32" s="54">
        <f t="shared" si="15"/>
        <v>24</v>
      </c>
      <c r="AS32" s="54">
        <f t="shared" ref="AS32:AT32" si="16">AVERAGE(AS15:AS29)</f>
        <v>268.86666666666667</v>
      </c>
      <c r="AT32" s="82">
        <f t="shared" si="16"/>
        <v>196.61042183622826</v>
      </c>
      <c r="AU32" s="8" t="s">
        <v>56</v>
      </c>
      <c r="AV32" s="82">
        <f t="shared" ref="AV32" si="17">AVERAGE(AV15:AV29)</f>
        <v>333.58947732649881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7.9999999999999991</v>
      </c>
      <c r="E33" s="77">
        <f>SUM(E15:E29)</f>
        <v>23.99957561922179</v>
      </c>
      <c r="F33" s="69"/>
      <c r="G33" s="9"/>
      <c r="I33" s="25"/>
      <c r="J33" s="3"/>
      <c r="K33" s="54">
        <f>SUM(K15:K29)</f>
        <v>2998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15</v>
      </c>
      <c r="X33" s="53"/>
      <c r="Y33" s="53"/>
      <c r="Z33" s="49"/>
      <c r="AA33" s="54">
        <f>SUM(AA15:AA29)</f>
        <v>660</v>
      </c>
      <c r="AB33" s="53"/>
      <c r="AC33" s="53"/>
      <c r="AD33" s="49"/>
      <c r="AE33" s="54">
        <f>SUM(AE15:AE29)</f>
        <v>360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2998</v>
      </c>
      <c r="AN33" s="54">
        <f t="shared" si="18"/>
        <v>0</v>
      </c>
      <c r="AO33" s="54">
        <f t="shared" si="18"/>
        <v>0</v>
      </c>
      <c r="AP33" s="54">
        <f t="shared" si="18"/>
        <v>15</v>
      </c>
      <c r="AQ33" s="54">
        <f t="shared" si="18"/>
        <v>660</v>
      </c>
      <c r="AR33" s="54">
        <f t="shared" si="18"/>
        <v>360</v>
      </c>
      <c r="AS33" s="54">
        <f t="shared" ref="AS33:AT33" si="19">SUM(AS15:AS29)</f>
        <v>4033</v>
      </c>
      <c r="AT33" s="35">
        <f t="shared" si="19"/>
        <v>2949.1563275434237</v>
      </c>
      <c r="AU33" s="8" t="s">
        <v>55</v>
      </c>
      <c r="AV33" s="35">
        <f t="shared" ref="AV33" si="20">SUM(AV15:AV29)</f>
        <v>5003.8421598974819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2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11.70362187052524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1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2.0652942418601015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42077.411311670658</v>
      </c>
      <c r="E21" s="85">
        <f>'Project Release Optimizer (GA)'!U15</f>
        <v>42087.305081631035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41705.747770924339</v>
      </c>
      <c r="E22" s="85">
        <f>'Project Release Optimizer (GA)'!U16</f>
        <v>41713.640968108222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42042.738968263737</v>
      </c>
      <c r="E23" s="85">
        <f>'Project Release Optimizer (GA)'!U17</f>
        <v>42050.043284701882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42092.340181443215</v>
      </c>
      <c r="E24" s="85">
        <f>'Project Release Optimizer (GA)'!U18</f>
        <v>42118.147958496738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42248.766113535945</v>
      </c>
      <c r="E25" s="85">
        <f>'Project Release Optimizer (GA)'!U19</f>
        <v>42295.366006478383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1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2.0652942418601015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41951.699851778496</v>
      </c>
      <c r="E26" s="85">
        <f>'Project Release Optimizer (GA)'!U20</f>
        <v>41993.470213543558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41872.602579321028</v>
      </c>
      <c r="E27" s="85">
        <f>'Project Release Optimizer (GA)'!U21</f>
        <v>41911.720448355052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41781.475548835762</v>
      </c>
      <c r="E28" s="85">
        <f>'Project Release Optimizer (GA)'!U22</f>
        <v>41791.729516814237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42159.383154089759</v>
      </c>
      <c r="E29" s="85">
        <f>'Project Release Optimizer (GA)'!U23</f>
        <v>42182.700424081762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41736.443883239277</v>
      </c>
      <c r="E30" s="85">
        <f>'Project Release Optimizer (GA)'!U24</f>
        <v>41752.82385676491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41819.874908404665</v>
      </c>
      <c r="E31" s="85">
        <f>'Project Release Optimizer (GA)'!U25</f>
        <v>41850.000046689893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42111.020109071476</v>
      </c>
      <c r="E32" s="85">
        <f>'Project Release Optimizer (GA)'!U26</f>
        <v>42131.125182541786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42345.093010472592</v>
      </c>
      <c r="E33" s="85">
        <f>'Project Release Optimizer (GA)'!U27</f>
        <v>42421.562625402774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41790.733532791972</v>
      </c>
      <c r="E34" s="85">
        <f>'Project Release Optimizer (GA)'!U28</f>
        <v>41803.434339642045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42224.256837564695</v>
      </c>
      <c r="E35" s="85">
        <f>'Project Release Optimizer (GA)'!U29</f>
        <v>42250.831407777805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42088.305081631035</v>
      </c>
      <c r="E43" s="85">
        <f>'Project Release Optimizer (GA)'!Y15</f>
        <v>42098.198851591413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41714.640968108222</v>
      </c>
      <c r="E44" s="85">
        <f>'Project Release Optimizer (GA)'!Y16</f>
        <v>41722.534165292105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42051.043284701882</v>
      </c>
      <c r="E45" s="85">
        <f>'Project Release Optimizer (GA)'!Y17</f>
        <v>42058.347601140027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42134.147958496738</v>
      </c>
      <c r="E46" s="85">
        <f>'Project Release Optimizer (GA)'!Y18</f>
        <v>42159.955735550262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42296.366006478383</v>
      </c>
      <c r="E47" s="85">
        <f>'Project Release Optimizer (GA)'!Y19</f>
        <v>42342.965899420822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41994.470213543558</v>
      </c>
      <c r="E48" s="85">
        <f>'Project Release Optimizer (GA)'!Y20</f>
        <v>42036.24057530862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41912.720448355052</v>
      </c>
      <c r="E49" s="85">
        <f>'Project Release Optimizer (GA)'!Y21</f>
        <v>41951.838317389076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41792.729516814237</v>
      </c>
      <c r="E50" s="85">
        <f>'Project Release Optimizer (GA)'!Y22</f>
        <v>41802.983484792712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42183.700424081762</v>
      </c>
      <c r="E51" s="85">
        <f>'Project Release Optimizer (GA)'!Y23</f>
        <v>42207.017694073766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41753.82385676491</v>
      </c>
      <c r="E52" s="85">
        <f>'Project Release Optimizer (GA)'!Y24</f>
        <v>41770.203830290542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41851.000046689893</v>
      </c>
      <c r="E53" s="85">
        <f>'Project Release Optimizer (GA)'!Y25</f>
        <v>41881.125184975121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42132.125182541786</v>
      </c>
      <c r="E54" s="85">
        <f>'Project Release Optimizer (GA)'!Y26</f>
        <v>42152.230256012095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42422.562625402774</v>
      </c>
      <c r="E55" s="85">
        <f>'Project Release Optimizer (GA)'!Y27</f>
        <v>42499.032240332956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41804.434339642045</v>
      </c>
      <c r="E56" s="85">
        <f>'Project Release Optimizer (GA)'!Y28</f>
        <v>41817.135146492117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42251.831407777805</v>
      </c>
      <c r="E57" s="85">
        <f>'Project Release Optimizer (GA)'!Y29</f>
        <v>42278.405977990915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9.638327628665138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42464.198851591413</v>
      </c>
      <c r="E65" s="85">
        <f>'Project Release Optimizer (GA)'!AC15</f>
        <v>42474.09262155179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41723.534165292105</v>
      </c>
      <c r="E66" s="85">
        <f>'Project Release Optimizer (GA)'!AC16</f>
        <v>41731.427362475988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42059.347601140027</v>
      </c>
      <c r="E67" s="85">
        <f>'Project Release Optimizer (GA)'!AC17</f>
        <v>42066.651917578172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42160.955735550262</v>
      </c>
      <c r="E68" s="85">
        <f>'Project Release Optimizer (GA)'!AC18</f>
        <v>42186.763512603786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1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9.638327628665138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42343.965899420822</v>
      </c>
      <c r="E69" s="85">
        <f>'Project Release Optimizer (GA)'!AC19</f>
        <v>42390.565792363261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42037.24057530862</v>
      </c>
      <c r="E70" s="85">
        <f>'Project Release Optimizer (GA)'!AC20</f>
        <v>42079.010937073683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41952.838317389076</v>
      </c>
      <c r="E71" s="85">
        <f>'Project Release Optimizer (GA)'!AC21</f>
        <v>41991.9561864231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41803.983484792712</v>
      </c>
      <c r="E72" s="85">
        <f>'Project Release Optimizer (GA)'!AC22</f>
        <v>41814.237452771187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42208.017694073766</v>
      </c>
      <c r="E73" s="85">
        <f>'Project Release Optimizer (GA)'!AC23</f>
        <v>42231.334964065769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41771.203830290542</v>
      </c>
      <c r="E74" s="85">
        <f>'Project Release Optimizer (GA)'!AC24</f>
        <v>41787.583803816175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42177.125184975121</v>
      </c>
      <c r="E75" s="85">
        <f>'Project Release Optimizer (GA)'!AC25</f>
        <v>42207.250323260349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42153.230256012095</v>
      </c>
      <c r="E76" s="85">
        <f>'Project Release Optimizer (GA)'!AC26</f>
        <v>42173.335329482405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42500.032240332956</v>
      </c>
      <c r="E77" s="85">
        <f>'Project Release Optimizer (GA)'!AC27</f>
        <v>42576.501855263137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41818.135146492117</v>
      </c>
      <c r="E78" s="85">
        <f>'Project Release Optimizer (GA)'!AC28</f>
        <v>41830.83595334219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42279.405977990915</v>
      </c>
      <c r="E79" s="85">
        <f>'Project Release Optimizer (GA)'!AC29</f>
        <v>42305.980548204025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42475.09262155179</v>
      </c>
      <c r="E87" s="85">
        <f>'Project Release Optimizer (GA)'!AG15</f>
        <v>42484.986391512168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41732.427362475988</v>
      </c>
      <c r="E88" s="85">
        <f>'Project Release Optimizer (GA)'!AG16</f>
        <v>41740.320559659871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42067.651917578172</v>
      </c>
      <c r="E89" s="85">
        <f>'Project Release Optimizer (GA)'!AG17</f>
        <v>42074.956234016317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42187.763512603786</v>
      </c>
      <c r="E90" s="85">
        <f>'Project Release Optimizer (GA)'!AG18</f>
        <v>42213.57128965731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42391.565792363261</v>
      </c>
      <c r="E91" s="85">
        <f>'Project Release Optimizer (GA)'!AG19</f>
        <v>42438.165685305699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42080.010937073683</v>
      </c>
      <c r="E92" s="85">
        <f>'Project Release Optimizer (GA)'!AG20</f>
        <v>42121.781298838745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41992.9561864231</v>
      </c>
      <c r="E93" s="85">
        <f>'Project Release Optimizer (GA)'!AG21</f>
        <v>42032.074055457124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41847.237452771187</v>
      </c>
      <c r="E94" s="85">
        <f>'Project Release Optimizer (GA)'!AG22</f>
        <v>41857.491420749662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42232.334964065769</v>
      </c>
      <c r="E95" s="85">
        <f>'Project Release Optimizer (GA)'!AG23</f>
        <v>42255.652234057772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41788.583803816175</v>
      </c>
      <c r="E96" s="85">
        <f>'Project Release Optimizer (GA)'!AG24</f>
        <v>41804.963777341807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42505.250323260349</v>
      </c>
      <c r="E97" s="85">
        <f>'Project Release Optimizer (GA)'!AG25</f>
        <v>42535.375461545576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42174.335329482405</v>
      </c>
      <c r="E98" s="85">
        <f>'Project Release Optimizer (GA)'!AG26</f>
        <v>42194.440402952714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42577.501855263137</v>
      </c>
      <c r="E99" s="85">
        <f>'Project Release Optimizer (GA)'!AG27</f>
        <v>42653.971470193319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41862.83595334219</v>
      </c>
      <c r="E100" s="85">
        <f>'Project Release Optimizer (GA)'!AG28</f>
        <v>41875.536760192263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42306.980548204025</v>
      </c>
      <c r="E101" s="85">
        <f>'Project Release Optimizer (GA)'!AG29</f>
        <v>42333.555118417135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0.68527630747498991</v>
      </c>
      <c r="B2" s="107">
        <f ca="1">A2*100</f>
        <v>68.527630747498989</v>
      </c>
      <c r="C2" s="107">
        <f ca="1">INT(B2)</f>
        <v>68</v>
      </c>
    </row>
    <row r="3" spans="1:3">
      <c r="A3" s="107">
        <f t="shared" ref="A3:A40" ca="1" si="0">RAND()</f>
        <v>0.85126864927283119</v>
      </c>
      <c r="B3" s="107">
        <f t="shared" ref="B3:B40" ca="1" si="1">A3*100</f>
        <v>85.126864927283123</v>
      </c>
      <c r="C3" s="107">
        <f t="shared" ref="C3:C40" ca="1" si="2">INT(B3)</f>
        <v>85</v>
      </c>
    </row>
    <row r="4" spans="1:3">
      <c r="A4" s="107">
        <f t="shared" ca="1" si="0"/>
        <v>0.29908722892747086</v>
      </c>
      <c r="B4" s="107">
        <f t="shared" ca="1" si="1"/>
        <v>29.908722892747086</v>
      </c>
      <c r="C4" s="107">
        <f t="shared" ca="1" si="2"/>
        <v>29</v>
      </c>
    </row>
    <row r="5" spans="1:3">
      <c r="A5" s="107">
        <f t="shared" ca="1" si="0"/>
        <v>0.1834019161774596</v>
      </c>
      <c r="B5" s="107">
        <f t="shared" ca="1" si="1"/>
        <v>18.340191617745958</v>
      </c>
      <c r="C5" s="107">
        <f t="shared" ca="1" si="2"/>
        <v>18</v>
      </c>
    </row>
    <row r="6" spans="1:3">
      <c r="A6" s="107">
        <f t="shared" ca="1" si="0"/>
        <v>0.55467159660047849</v>
      </c>
      <c r="B6" s="107">
        <f t="shared" ca="1" si="1"/>
        <v>55.467159660047848</v>
      </c>
      <c r="C6" s="107">
        <f t="shared" ca="1" si="2"/>
        <v>55</v>
      </c>
    </row>
    <row r="7" spans="1:3">
      <c r="A7" s="107">
        <f t="shared" ca="1" si="0"/>
        <v>0.60727633158076944</v>
      </c>
      <c r="B7" s="107">
        <f t="shared" ca="1" si="1"/>
        <v>60.727633158076941</v>
      </c>
      <c r="C7" s="107">
        <f t="shared" ca="1" si="2"/>
        <v>60</v>
      </c>
    </row>
    <row r="8" spans="1:3">
      <c r="A8" s="107">
        <f t="shared" ca="1" si="0"/>
        <v>0.14015307087898088</v>
      </c>
      <c r="B8" s="107">
        <f t="shared" ca="1" si="1"/>
        <v>14.015307087898087</v>
      </c>
      <c r="C8" s="107">
        <f t="shared" ca="1" si="2"/>
        <v>14</v>
      </c>
    </row>
    <row r="9" spans="1:3">
      <c r="A9" s="107">
        <f t="shared" ca="1" si="0"/>
        <v>0.25506944992076463</v>
      </c>
      <c r="B9" s="107">
        <f t="shared" ca="1" si="1"/>
        <v>25.506944992076463</v>
      </c>
      <c r="C9" s="107">
        <f t="shared" ca="1" si="2"/>
        <v>25</v>
      </c>
    </row>
    <row r="10" spans="1:3">
      <c r="A10" s="107">
        <f t="shared" ca="1" si="0"/>
        <v>0.43302660704134954</v>
      </c>
      <c r="B10" s="107">
        <f t="shared" ca="1" si="1"/>
        <v>43.302660704134951</v>
      </c>
      <c r="C10" s="107">
        <f t="shared" ca="1" si="2"/>
        <v>43</v>
      </c>
    </row>
    <row r="11" spans="1:3">
      <c r="A11" s="107">
        <f t="shared" ca="1" si="0"/>
        <v>0.58742841882456731</v>
      </c>
      <c r="B11" s="107">
        <f t="shared" ca="1" si="1"/>
        <v>58.74284188245673</v>
      </c>
      <c r="C11" s="107">
        <f t="shared" ca="1" si="2"/>
        <v>58</v>
      </c>
    </row>
    <row r="12" spans="1:3">
      <c r="A12" s="107">
        <f t="shared" ca="1" si="0"/>
        <v>5.6314608932752641E-2</v>
      </c>
      <c r="B12" s="107">
        <f t="shared" ca="1" si="1"/>
        <v>5.6314608932752641</v>
      </c>
      <c r="C12" s="107">
        <f t="shared" ca="1" si="2"/>
        <v>5</v>
      </c>
    </row>
    <row r="13" spans="1:3">
      <c r="A13" s="107">
        <f t="shared" ca="1" si="0"/>
        <v>0.64673822145351512</v>
      </c>
      <c r="B13" s="107">
        <f t="shared" ca="1" si="1"/>
        <v>64.673822145351508</v>
      </c>
      <c r="C13" s="107">
        <f t="shared" ca="1" si="2"/>
        <v>64</v>
      </c>
    </row>
    <row r="14" spans="1:3">
      <c r="A14" s="107">
        <f t="shared" ca="1" si="0"/>
        <v>0.55314760866560952</v>
      </c>
      <c r="B14" s="107">
        <f t="shared" ca="1" si="1"/>
        <v>55.314760866560952</v>
      </c>
      <c r="C14" s="107">
        <f t="shared" ca="1" si="2"/>
        <v>55</v>
      </c>
    </row>
    <row r="15" spans="1:3">
      <c r="A15" s="107">
        <f t="shared" ca="1" si="0"/>
        <v>0.12008429803354925</v>
      </c>
      <c r="B15" s="107">
        <f t="shared" ca="1" si="1"/>
        <v>12.008429803354925</v>
      </c>
      <c r="C15" s="107">
        <f t="shared" ca="1" si="2"/>
        <v>12</v>
      </c>
    </row>
    <row r="16" spans="1:3">
      <c r="A16" s="107">
        <f t="shared" ca="1" si="0"/>
        <v>0.74723519090438195</v>
      </c>
      <c r="B16" s="107">
        <f t="shared" ca="1" si="1"/>
        <v>74.723519090438202</v>
      </c>
      <c r="C16" s="107">
        <f t="shared" ca="1" si="2"/>
        <v>74</v>
      </c>
    </row>
    <row r="17" spans="1:3">
      <c r="A17" s="107">
        <f t="shared" ca="1" si="0"/>
        <v>0.4684337438337014</v>
      </c>
      <c r="B17" s="107">
        <f t="shared" ca="1" si="1"/>
        <v>46.84337438337014</v>
      </c>
      <c r="C17" s="107">
        <f t="shared" ca="1" si="2"/>
        <v>46</v>
      </c>
    </row>
    <row r="18" spans="1:3">
      <c r="A18" s="107">
        <f t="shared" ca="1" si="0"/>
        <v>0.76756400464738928</v>
      </c>
      <c r="B18" s="107">
        <f t="shared" ca="1" si="1"/>
        <v>76.756400464738931</v>
      </c>
      <c r="C18" s="107">
        <f t="shared" ca="1" si="2"/>
        <v>76</v>
      </c>
    </row>
    <row r="19" spans="1:3">
      <c r="A19" s="107">
        <f t="shared" ca="1" si="0"/>
        <v>0.88398569499423485</v>
      </c>
      <c r="B19" s="107">
        <f t="shared" ca="1" si="1"/>
        <v>88.398569499423488</v>
      </c>
      <c r="C19" s="107">
        <f t="shared" ca="1" si="2"/>
        <v>88</v>
      </c>
    </row>
    <row r="20" spans="1:3">
      <c r="A20" s="107">
        <f t="shared" ca="1" si="0"/>
        <v>6.8826856940340519E-3</v>
      </c>
      <c r="B20" s="107">
        <f t="shared" ca="1" si="1"/>
        <v>0.68826856940340519</v>
      </c>
      <c r="C20" s="107">
        <f t="shared" ca="1" si="2"/>
        <v>0</v>
      </c>
    </row>
    <row r="21" spans="1:3">
      <c r="A21" s="107">
        <f t="shared" ca="1" si="0"/>
        <v>3.4413574326926266E-2</v>
      </c>
      <c r="B21" s="107">
        <f t="shared" ca="1" si="1"/>
        <v>3.4413574326926266</v>
      </c>
      <c r="C21" s="107">
        <f t="shared" ca="1" si="2"/>
        <v>3</v>
      </c>
    </row>
    <row r="22" spans="1:3">
      <c r="A22" s="107">
        <f t="shared" ca="1" si="0"/>
        <v>0.90009826655471059</v>
      </c>
      <c r="B22" s="107">
        <f t="shared" ca="1" si="1"/>
        <v>90.009826655471059</v>
      </c>
      <c r="C22" s="107">
        <f t="shared" ca="1" si="2"/>
        <v>90</v>
      </c>
    </row>
    <row r="23" spans="1:3">
      <c r="A23" s="107">
        <f t="shared" ca="1" si="0"/>
        <v>0.44067548262710154</v>
      </c>
      <c r="B23" s="107">
        <f t="shared" ca="1" si="1"/>
        <v>44.067548262710154</v>
      </c>
      <c r="C23" s="107">
        <f t="shared" ca="1" si="2"/>
        <v>44</v>
      </c>
    </row>
    <row r="24" spans="1:3">
      <c r="A24" s="107">
        <f t="shared" ca="1" si="0"/>
        <v>0.87804074624783102</v>
      </c>
      <c r="B24" s="107">
        <f t="shared" ca="1" si="1"/>
        <v>87.804074624783098</v>
      </c>
      <c r="C24" s="107">
        <f t="shared" ca="1" si="2"/>
        <v>87</v>
      </c>
    </row>
    <row r="25" spans="1:3">
      <c r="A25" s="107">
        <f t="shared" ca="1" si="0"/>
        <v>1.4324001894260086E-2</v>
      </c>
      <c r="B25" s="107">
        <f t="shared" ca="1" si="1"/>
        <v>1.4324001894260086</v>
      </c>
      <c r="C25" s="107">
        <f t="shared" ca="1" si="2"/>
        <v>1</v>
      </c>
    </row>
    <row r="26" spans="1:3">
      <c r="A26" s="107">
        <f t="shared" ca="1" si="0"/>
        <v>0.68656883635732857</v>
      </c>
      <c r="B26" s="107">
        <f t="shared" ca="1" si="1"/>
        <v>68.656883635732854</v>
      </c>
      <c r="C26" s="107">
        <f t="shared" ca="1" si="2"/>
        <v>68</v>
      </c>
    </row>
    <row r="27" spans="1:3">
      <c r="A27" s="107">
        <f t="shared" ca="1" si="0"/>
        <v>0.93175664753509135</v>
      </c>
      <c r="B27" s="107">
        <f t="shared" ca="1" si="1"/>
        <v>93.175664753509139</v>
      </c>
      <c r="C27" s="107">
        <f t="shared" ca="1" si="2"/>
        <v>93</v>
      </c>
    </row>
    <row r="28" spans="1:3">
      <c r="A28" s="107">
        <f t="shared" ca="1" si="0"/>
        <v>0.52708597334245577</v>
      </c>
      <c r="B28" s="107">
        <f t="shared" ca="1" si="1"/>
        <v>52.708597334245574</v>
      </c>
      <c r="C28" s="107">
        <f t="shared" ca="1" si="2"/>
        <v>52</v>
      </c>
    </row>
    <row r="29" spans="1:3">
      <c r="A29" s="107">
        <f t="shared" ca="1" si="0"/>
        <v>0.54942238884432992</v>
      </c>
      <c r="B29" s="107">
        <f t="shared" ca="1" si="1"/>
        <v>54.942238884432996</v>
      </c>
      <c r="C29" s="107">
        <f t="shared" ca="1" si="2"/>
        <v>54</v>
      </c>
    </row>
    <row r="30" spans="1:3">
      <c r="A30" s="107">
        <f t="shared" ca="1" si="0"/>
        <v>0.17147313541440834</v>
      </c>
      <c r="B30" s="107">
        <f t="shared" ca="1" si="1"/>
        <v>17.147313541440834</v>
      </c>
      <c r="C30" s="107">
        <f t="shared" ca="1" si="2"/>
        <v>17</v>
      </c>
    </row>
    <row r="31" spans="1:3">
      <c r="A31" s="107">
        <f t="shared" ca="1" si="0"/>
        <v>0.32564660971615478</v>
      </c>
      <c r="B31" s="107">
        <f t="shared" ca="1" si="1"/>
        <v>32.564660971615481</v>
      </c>
      <c r="C31" s="107">
        <f t="shared" ca="1" si="2"/>
        <v>32</v>
      </c>
    </row>
    <row r="32" spans="1:3">
      <c r="A32" s="107">
        <f t="shared" ca="1" si="0"/>
        <v>0.38601049786004205</v>
      </c>
      <c r="B32" s="107">
        <f t="shared" ca="1" si="1"/>
        <v>38.601049786004204</v>
      </c>
      <c r="C32" s="107">
        <f t="shared" ca="1" si="2"/>
        <v>38</v>
      </c>
    </row>
    <row r="33" spans="1:3">
      <c r="A33" s="107">
        <f t="shared" ca="1" si="0"/>
        <v>2.8034614634016464E-2</v>
      </c>
      <c r="B33" s="107">
        <f t="shared" ca="1" si="1"/>
        <v>2.8034614634016464</v>
      </c>
      <c r="C33" s="107">
        <f t="shared" ca="1" si="2"/>
        <v>2</v>
      </c>
    </row>
    <row r="34" spans="1:3">
      <c r="A34" s="107">
        <f t="shared" ca="1" si="0"/>
        <v>0.79267574052059686</v>
      </c>
      <c r="B34" s="107">
        <f t="shared" ca="1" si="1"/>
        <v>79.267574052059686</v>
      </c>
      <c r="C34" s="107">
        <f t="shared" ca="1" si="2"/>
        <v>79</v>
      </c>
    </row>
    <row r="35" spans="1:3">
      <c r="A35" s="107">
        <f t="shared" ca="1" si="0"/>
        <v>0.22404167109361439</v>
      </c>
      <c r="B35" s="107">
        <f t="shared" ca="1" si="1"/>
        <v>22.404167109361438</v>
      </c>
      <c r="C35" s="107">
        <f t="shared" ca="1" si="2"/>
        <v>22</v>
      </c>
    </row>
    <row r="36" spans="1:3">
      <c r="A36" s="107">
        <f t="shared" ca="1" si="0"/>
        <v>0.79702301827164579</v>
      </c>
      <c r="B36" s="107">
        <f t="shared" ca="1" si="1"/>
        <v>79.702301827164575</v>
      </c>
      <c r="C36" s="107">
        <f t="shared" ca="1" si="2"/>
        <v>79</v>
      </c>
    </row>
    <row r="37" spans="1:3">
      <c r="A37" s="107">
        <f t="shared" ca="1" si="0"/>
        <v>0.54840148299006675</v>
      </c>
      <c r="B37" s="107">
        <f t="shared" ca="1" si="1"/>
        <v>54.840148299006671</v>
      </c>
      <c r="C37" s="107">
        <f t="shared" ca="1" si="2"/>
        <v>54</v>
      </c>
    </row>
    <row r="38" spans="1:3">
      <c r="A38" s="107">
        <f t="shared" ca="1" si="0"/>
        <v>0.15493762170342951</v>
      </c>
      <c r="B38" s="107">
        <f t="shared" ca="1" si="1"/>
        <v>15.493762170342951</v>
      </c>
      <c r="C38" s="107">
        <f t="shared" ca="1" si="2"/>
        <v>15</v>
      </c>
    </row>
    <row r="39" spans="1:3">
      <c r="A39" s="107">
        <f t="shared" ca="1" si="0"/>
        <v>2.8315883435388933E-2</v>
      </c>
      <c r="B39" s="107">
        <f t="shared" ca="1" si="1"/>
        <v>2.8315883435388933</v>
      </c>
      <c r="C39" s="107">
        <f t="shared" ca="1" si="2"/>
        <v>2</v>
      </c>
    </row>
    <row r="40" spans="1:3">
      <c r="A40" s="107">
        <f t="shared" ca="1" si="0"/>
        <v>0.19897034526143731</v>
      </c>
      <c r="B40" s="107">
        <f t="shared" ca="1" si="1"/>
        <v>19.897034526143731</v>
      </c>
      <c r="C40" s="107">
        <f t="shared" ca="1" si="2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2128.3524628823079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7.9999999999999991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23.99957561922179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2014-09-27T14:49:50Z</dcterms:modified>
</cp:coreProperties>
</file>