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<sst xmlns="http://schemas.openxmlformats.org/spreadsheetml/2006/main" count="511" uniqueCount="265">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</sst>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0.49974529231656856</v>
      </c>
      <c r="G13" s="35">
        <f>'Project Release Optimizer (GA)'!E15</f>
        <v>0.25067790176695876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70.847888365167819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295.19953485486593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70.847888365167819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70.847888365167819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70.847888365167819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70.847888365167819</v>
      </c>
      <c r="AN13" s="37"/>
      <c r="AO13" s="39">
        <f>M13+R13+W13+AB13+AG13+AL13</f>
        <v>200.20000000000002</v>
      </c>
      <c r="AP13" s="39">
        <f>N13+S13+X13+AC13+AH13+AM13</f>
        <v>649.43897668070508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74.83812369023498</v>
      </c>
      <c r="AY13" s="39">
        <f t="shared" ref="AY13:AY27" si="1">AV13/G13</f>
        <v>649.43897668070485</v>
      </c>
      <c r="AZ13" s="39">
        <f>MAX(AX13,AY13)</f>
        <v>649.43897668070485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0.49970276725428819</v>
      </c>
      <c r="G14" s="35">
        <f>'Project Release Optimizer (GA)'!E16</f>
        <v>3.2510087409321775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30.017844572725402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24.60774681801108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7.2042826974540972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7.2042826974540972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7.2042826974540972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7.2042826974540972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83.442722180552863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66.039258059995902</v>
      </c>
      <c r="AY14" s="39">
        <f t="shared" si="1"/>
        <v>54.13704299962437</v>
      </c>
      <c r="AZ14" s="39">
        <f t="shared" ref="AZ14:AZ27" si="29">MAX(AX14,AY14)</f>
        <v>66.039258059995902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0.49985111981556013</v>
      </c>
      <c r="G15" s="35">
        <f>'Project Release Optimizer (GA)'!E17</f>
        <v>3.0304101022169463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32.009531169808788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8.9096851875750112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7.6822874807541091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7.6822874807541091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7.6822874807541091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7.6822874807541091</v>
      </c>
      <c r="AN15" s="37"/>
      <c r="AO15" s="39">
        <f t="shared" si="24"/>
        <v>94.6</v>
      </c>
      <c r="AP15" s="39">
        <f t="shared" si="25"/>
        <v>71.648366280400253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70.420968573579344</v>
      </c>
      <c r="AY15" s="39">
        <f t="shared" si="1"/>
        <v>19.601307412665019</v>
      </c>
      <c r="AZ15" s="39">
        <f t="shared" si="29"/>
        <v>70.420968573579344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0.50093167765768132</v>
      </c>
      <c r="G16" s="35">
        <f>'Project Release Optimizer (GA)'!E18</f>
        <v>1.4990424284039368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69.869807722397113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16.768753853375305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16.768753853375305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16.768753853375305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16.768753853375305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16.768753853375305</v>
      </c>
      <c r="AN16" s="37"/>
      <c r="AO16" s="39">
        <f t="shared" si="24"/>
        <v>116.6</v>
      </c>
      <c r="AP16" s="39">
        <f t="shared" si="25"/>
        <v>153.71357698927363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153.71357698927363</v>
      </c>
      <c r="AY16" s="39">
        <f t="shared" si="1"/>
        <v>26.416864025765427</v>
      </c>
      <c r="AZ16" s="39">
        <f t="shared" si="29"/>
        <v>153.71357698927363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0.49970960059935399</v>
      </c>
      <c r="G17" s="35">
        <f>'Project Release Optimizer (GA)'!E19</f>
        <v>1.9240107858126332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12.006973635894873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41.579808486474192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9.9791540367538047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9.9791540367538047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9.9791540367538047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9.9791540367538047</v>
      </c>
      <c r="AN17" s="37"/>
      <c r="AO17" s="39">
        <f t="shared" si="24"/>
        <v>189.2</v>
      </c>
      <c r="AP17" s="39">
        <f t="shared" si="25"/>
        <v>93.503398269384292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26.415341998968714</v>
      </c>
      <c r="AY17" s="39">
        <f t="shared" si="1"/>
        <v>91.475578670243209</v>
      </c>
      <c r="AZ17" s="39">
        <f t="shared" si="29"/>
        <v>91.475578670243209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0.49973434193668093</v>
      </c>
      <c r="G18" s="35">
        <f>'Project Release Optimizer (GA)'!E20</f>
        <v>1.5006228337320338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104.05528625164744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29.321158528937247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24.973268700395387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24.973268700395387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24.973268700395387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24.973268700395387</v>
      </c>
      <c r="AN18" s="37"/>
      <c r="AO18" s="39">
        <f t="shared" si="24"/>
        <v>211.2</v>
      </c>
      <c r="AP18" s="39">
        <f t="shared" si="25"/>
        <v>233.2695195821662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228.92162975362442</v>
      </c>
      <c r="AY18" s="39">
        <f t="shared" si="1"/>
        <v>64.506548763661954</v>
      </c>
      <c r="AZ18" s="39">
        <f t="shared" si="29"/>
        <v>228.92162975362442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0.50006658369730872</v>
      </c>
      <c r="G19" s="35">
        <f>'Project Release Optimizer (GA)'!E21</f>
        <v>0.25136573495781422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185.97523416260319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330.19615825494105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79.247077981185853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79.247077981185853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79.247077981185853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79.247077981185853</v>
      </c>
      <c r="AN19" s="37"/>
      <c r="AO19" s="39">
        <f t="shared" si="24"/>
        <v>387.20000000000005</v>
      </c>
      <c r="AP19" s="39">
        <f t="shared" si="25"/>
        <v>833.15970434228757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409.14551515772695</v>
      </c>
      <c r="AY19" s="39">
        <f t="shared" si="1"/>
        <v>726.43154816087019</v>
      </c>
      <c r="AZ19" s="39">
        <f t="shared" si="29"/>
        <v>726.43154816087019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0.50036349655950285</v>
      </c>
      <c r="G20" s="35">
        <f>'Project Release Optimizer (GA)'!E22</f>
        <v>1.528353788029517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9.9927353501603875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7.1972864438554707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2.3982564840384932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2.3982564840384932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2.3982564840384932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2.3982564840384932</v>
      </c>
      <c r="AN20" s="37"/>
      <c r="AO20" s="39">
        <f t="shared" si="24"/>
        <v>35.200000000000003</v>
      </c>
      <c r="AP20" s="39">
        <f t="shared" si="25"/>
        <v>26.783047730169837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21.98401777035285</v>
      </c>
      <c r="AY20" s="39">
        <f t="shared" si="1"/>
        <v>15.834030176482036</v>
      </c>
      <c r="AZ20" s="39">
        <f t="shared" si="29"/>
        <v>21.98401777035285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0.49972962437190782</v>
      </c>
      <c r="G21" s="35">
        <f>'Project Release Optimizer (GA)'!E23</f>
        <v>0.25076153602076828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98.053022294978689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342.95530871559748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82.30927409174339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82.30927409174339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82.30927409174339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82.30927409174339</v>
      </c>
      <c r="AN21" s="37"/>
      <c r="AO21" s="39">
        <f t="shared" si="24"/>
        <v>297</v>
      </c>
      <c r="AP21" s="39">
        <f t="shared" si="25"/>
        <v>770.24542737754985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215.71664904895312</v>
      </c>
      <c r="AY21" s="39">
        <f t="shared" si="1"/>
        <v>754.5016791743144</v>
      </c>
      <c r="AZ21" s="39">
        <f t="shared" si="29"/>
        <v>754.5016791743144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0.49981748743410026</v>
      </c>
      <c r="G22" s="35">
        <f>'Project Release Optimizer (GA)'!E24</f>
        <v>1.5001197235828561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72.026291406513693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57.995371057591946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17.286309937563285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17.286309937563285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17.286309937563285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17.286309937563285</v>
      </c>
      <c r="AN22" s="37"/>
      <c r="AO22" s="39">
        <f t="shared" si="24"/>
        <v>270.59999999999991</v>
      </c>
      <c r="AP22" s="39">
        <f t="shared" si="25"/>
        <v>199.1669022143588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158.45784109433012</v>
      </c>
      <c r="AY22" s="39">
        <f t="shared" si="1"/>
        <v>127.58981632670226</v>
      </c>
      <c r="AZ22" s="39">
        <f t="shared" si="29"/>
        <v>158.45784109433012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0.50099425250818208</v>
      </c>
      <c r="G23" s="35">
        <f>'Project Release Optimizer (GA)'!E25</f>
        <v>1.5143344050259759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125.74994560236219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52.828490018113094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30.179986944566924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30.179986944566924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30.179986944566924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30.179986944566924</v>
      </c>
      <c r="AN23" s="37"/>
      <c r="AO23" s="39">
        <f t="shared" si="24"/>
        <v>314.59999999999997</v>
      </c>
      <c r="AP23" s="39">
        <f t="shared" si="25"/>
        <v>299.298383398743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276.64988032519682</v>
      </c>
      <c r="AY23" s="39">
        <f t="shared" si="1"/>
        <v>116.22267803984879</v>
      </c>
      <c r="AZ23" s="39">
        <f t="shared" si="29"/>
        <v>276.64988032519682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0.49980237452349391</v>
      </c>
      <c r="G24" s="35">
        <f>'Project Release Optimizer (GA)'!E26</f>
        <v>1.4995161134363606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130.05140294095298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60.686243505219949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31.212336705828715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31.212336705828715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31.212336705828715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31.212336705828715</v>
      </c>
      <c r="AN24" s="37"/>
      <c r="AO24" s="39">
        <f t="shared" si="24"/>
        <v>343.2</v>
      </c>
      <c r="AP24" s="39">
        <f t="shared" si="25"/>
        <v>315.58699326948778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286.1130864700965</v>
      </c>
      <c r="AY24" s="39">
        <f t="shared" si="1"/>
        <v>133.5097357114839</v>
      </c>
      <c r="AZ24" s="39">
        <f t="shared" si="29"/>
        <v>286.1130864700965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0.49975446514646199</v>
      </c>
      <c r="G25" s="35">
        <f>'Project Release Optimizer (GA)'!E27</f>
        <v>2.0004146408788959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192.09433170720243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46.102639609728577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46.102639609728577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46.102639609728577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46.102639609728577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46.102639609728577</v>
      </c>
      <c r="AN25" s="37"/>
      <c r="AO25" s="39">
        <f t="shared" si="24"/>
        <v>299.19999999999993</v>
      </c>
      <c r="AP25" s="39">
        <f t="shared" si="25"/>
        <v>422.60752975584523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422.60752975584523</v>
      </c>
      <c r="AY25" s="39">
        <f t="shared" si="1"/>
        <v>43.990879791469922</v>
      </c>
      <c r="AZ25" s="39">
        <f t="shared" si="29"/>
        <v>422.60752975584523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0.49972576358535326</v>
      </c>
      <c r="G26" s="35">
        <f>'Project Release Optimizer (GA)'!E28</f>
        <v>1.9996093320304176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78.042804357712072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26.505177361911699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18.730273045850897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18.730273045850897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18.730273045850897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18.730273045850897</v>
      </c>
      <c r="AN26" s="37"/>
      <c r="AO26" s="39">
        <f t="shared" si="24"/>
        <v>202.39999999999998</v>
      </c>
      <c r="AP26" s="39">
        <f t="shared" si="25"/>
        <v>179.46907390302738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171.69416958696655</v>
      </c>
      <c r="AY26" s="39">
        <f t="shared" si="1"/>
        <v>58.311390196205735</v>
      </c>
      <c r="AZ26" s="39">
        <f t="shared" si="29"/>
        <v>171.69416958696655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1.0000711525935555</v>
      </c>
      <c r="G27" s="35">
        <f>'Project Release Optimizer (GA)'!E29</f>
        <v>1.9997519331726854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71.994877377751862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49.506140415592746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17.278770570660445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17.278770570660445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17.278770570660445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17.278770570660445</v>
      </c>
      <c r="AN27" s="37"/>
      <c r="AO27" s="39">
        <f t="shared" si="24"/>
        <v>376.19999999999993</v>
      </c>
      <c r="AP27" s="39">
        <f t="shared" si="25"/>
        <v>190.61610007598637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158.3887302310541</v>
      </c>
      <c r="AY27" s="39">
        <f t="shared" si="1"/>
        <v>108.91350891430402</v>
      </c>
      <c r="AZ27" s="39">
        <f t="shared" si="29"/>
        <v>158.3887302310541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1.5999999999999983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85.519198461191934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92.690633540786024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30.813370700337803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30.813370700337803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30.813370700337803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30.813370700337803</v>
      </c>
      <c r="AN30" s="47"/>
      <c r="AO30" s="35">
        <f t="shared" ref="AO30:AQ30" si="36">AVERAGE(AO13:AO27)</f>
        <v>236.42666666666665</v>
      </c>
      <c r="AP30" s="35">
        <f t="shared" si="36"/>
        <v>301.46331480332924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182.74042123374662</v>
      </c>
      <c r="AY30" s="35">
        <f t="shared" si="39"/>
        <v>199.39210566962308</v>
      </c>
      <c r="AZ30" s="167">
        <f t="shared" ref="AZ30" si="40">AVERAGE(AZ13:AZ27)</f>
        <v>282.45589808642984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7.9999999999999991</v>
      </c>
      <c r="G31" s="35">
        <f>'Project Release Optimizer (GA)'!E33</f>
        <v>23.999999999999975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1282.787976917879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1390.3595031117904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462.20056050506702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462.20056050506702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462.20056050506702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462.20056050506702</v>
      </c>
      <c r="AN31" s="47"/>
      <c r="AO31" s="35">
        <f t="shared" ref="AO31:AQ31" si="47">SUM(AO13:AO27)</f>
        <v>3546.3999999999996</v>
      </c>
      <c r="AP31" s="35">
        <f t="shared" si="47"/>
        <v>4521.9497220499388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2741.1063185061994</v>
      </c>
      <c r="AY31" s="35">
        <f t="shared" si="50"/>
        <v>2990.8815850443461</v>
      </c>
      <c r="AZ31" s="35">
        <f t="shared" ref="AZ31" si="51">SUM(AZ13:AZ27)</f>
        <v>4236.838471296448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968.26951958215795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379.59664813666217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282.45589808642984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36.093672456575675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1476.2776740888512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2860.2375142642468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0.49974529231656856</v>
      </c>
      <c r="E15" s="74">
        <v>0.25067790176695876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41711.84788836517</v>
      </c>
      <c r="N15" s="12"/>
      <c r="O15" s="56">
        <v>0</v>
      </c>
      <c r="P15" s="58">
        <f>M15+O15+1</f>
        <v>41712.84788836517</v>
      </c>
      <c r="Q15" s="58">
        <f>P15+VLOOKUP($B15,'Project Facts (User Inputs)'!$B$13:$BL$28,18,0)</f>
        <v>42008.047423220036</v>
      </c>
      <c r="R15" s="12"/>
      <c r="S15" s="56">
        <v>0</v>
      </c>
      <c r="T15" s="58">
        <f>Q15+S15+1</f>
        <v>42009.047423220036</v>
      </c>
      <c r="U15" s="58">
        <f>T15+VLOOKUP($B15,'Project Facts (User Inputs)'!$B$13:$BL$28,23,0)</f>
        <v>42079.895311585205</v>
      </c>
      <c r="V15" s="12"/>
      <c r="W15" s="32">
        <v>0</v>
      </c>
      <c r="X15" s="58">
        <f>U15+W15+1</f>
        <v>42080.895311585205</v>
      </c>
      <c r="Y15" s="58">
        <f>X15+VLOOKUP($B15,'Project Facts (User Inputs)'!$B$13:$BL$28,28,0)</f>
        <v>42151.743199950375</v>
      </c>
      <c r="Z15" s="12"/>
      <c r="AA15" s="32">
        <v>0</v>
      </c>
      <c r="AB15" s="58">
        <f>Y15+AA15+1</f>
        <v>42152.743199950375</v>
      </c>
      <c r="AC15" s="58">
        <f>AB15+VLOOKUP($B15,'Project Facts (User Inputs)'!$B$13:$BL$28,33,0)</f>
        <v>42223.591088315545</v>
      </c>
      <c r="AD15" s="12"/>
      <c r="AE15" s="32">
        <v>0</v>
      </c>
      <c r="AF15" s="58">
        <f>AC15+AE15+1</f>
        <v>42224.591088315545</v>
      </c>
      <c r="AG15" s="58">
        <f>AF15+VLOOKUP($B15,'Project Facts (User Inputs)'!$B$13:$BL$28,38,0)</f>
        <v>42295.438976680714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654.4389766807144</v>
      </c>
      <c r="AW15" s="83">
        <f>MAX(AG15:AG29)-MIN(L15:L29)</f>
        <v>968.26951958215795</v>
      </c>
      <c r="BM15" s="113" t="s">
        <v>126</v>
      </c>
    </row>
    <row r="16" spans="2:65">
      <c r="B16" s="16" t="str">
        <f>'Project Facts (User Inputs)'!B14</f>
        <v>Project-A02</v>
      </c>
      <c r="D16" s="74">
        <v>0.49970276725428819</v>
      </c>
      <c r="E16" s="74">
        <v>3.2510087409321775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41683.017844572729</v>
      </c>
      <c r="N16" s="12"/>
      <c r="O16" s="56">
        <v>0</v>
      </c>
      <c r="P16" s="58">
        <f t="shared" ref="P16:P29" si="1">M16+O16+1</f>
        <v>41684.017844572729</v>
      </c>
      <c r="Q16" s="58">
        <f>P16+VLOOKUP($B16,'Project Facts (User Inputs)'!$B$13:$BL$28,18,0)</f>
        <v>41708.625591390737</v>
      </c>
      <c r="R16" s="12"/>
      <c r="S16" s="56">
        <v>0</v>
      </c>
      <c r="T16" s="58">
        <f t="shared" ref="T16:T29" si="2">Q16+S16+1</f>
        <v>41709.625591390737</v>
      </c>
      <c r="U16" s="58">
        <f>T16+VLOOKUP($B16,'Project Facts (User Inputs)'!$B$13:$BL$28,23,0)</f>
        <v>41716.829874088195</v>
      </c>
      <c r="V16" s="12"/>
      <c r="W16" s="32">
        <v>0</v>
      </c>
      <c r="X16" s="58">
        <f t="shared" ref="X16:X29" si="3">U16+W16+1</f>
        <v>41717.829874088195</v>
      </c>
      <c r="Y16" s="58">
        <f>X16+VLOOKUP($B16,'Project Facts (User Inputs)'!$B$13:$BL$28,28,0)</f>
        <v>41725.034156785652</v>
      </c>
      <c r="Z16" s="12"/>
      <c r="AA16" s="32">
        <v>0</v>
      </c>
      <c r="AB16" s="58">
        <f t="shared" ref="AB16:AB29" si="4">Y16+AA16+1</f>
        <v>41726.034156785652</v>
      </c>
      <c r="AC16" s="58">
        <f>AB16+VLOOKUP($B16,'Project Facts (User Inputs)'!$B$13:$BL$28,33,0)</f>
        <v>41733.23843948311</v>
      </c>
      <c r="AD16" s="12"/>
      <c r="AE16" s="32">
        <v>0</v>
      </c>
      <c r="AF16" s="58">
        <f t="shared" ref="AF16:AF29" si="5">AC16+AE16+1</f>
        <v>41734.23843948311</v>
      </c>
      <c r="AG16" s="58">
        <f>AF16+VLOOKUP($B16,'Project Facts (User Inputs)'!$B$13:$BL$28,38,0)</f>
        <v>41741.442722180567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12</v>
      </c>
      <c r="AT16" s="60">
        <f t="shared" ref="AT16:AT29" si="13">AK16*AM16*$AK$36</f>
        <v>10.607940446650126</v>
      </c>
      <c r="AV16" s="60">
        <f t="shared" ref="AV16:AV29" si="14">AG16-L16</f>
        <v>88.442722180567216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0.49985111981556013</v>
      </c>
      <c r="E17" s="74">
        <v>3.0304101022169463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41673.00953116981</v>
      </c>
      <c r="N17" s="12"/>
      <c r="O17" s="56">
        <v>0</v>
      </c>
      <c r="P17" s="58">
        <f t="shared" si="1"/>
        <v>41674.00953116981</v>
      </c>
      <c r="Q17" s="58">
        <f>P17+VLOOKUP($B17,'Project Facts (User Inputs)'!$B$13:$BL$28,18,0)</f>
        <v>41682.919216357383</v>
      </c>
      <c r="R17" s="12"/>
      <c r="S17" s="56">
        <v>0</v>
      </c>
      <c r="T17" s="58">
        <f t="shared" si="2"/>
        <v>41683.919216357383</v>
      </c>
      <c r="U17" s="58">
        <f>T17+VLOOKUP($B17,'Project Facts (User Inputs)'!$B$13:$BL$28,23,0)</f>
        <v>41691.601503838137</v>
      </c>
      <c r="V17" s="12"/>
      <c r="W17" s="32">
        <v>0</v>
      </c>
      <c r="X17" s="58">
        <f t="shared" si="3"/>
        <v>41692.601503838137</v>
      </c>
      <c r="Y17" s="58">
        <f>X17+VLOOKUP($B17,'Project Facts (User Inputs)'!$B$13:$BL$28,28,0)</f>
        <v>41700.283791318892</v>
      </c>
      <c r="Z17" s="12"/>
      <c r="AA17" s="32">
        <v>0</v>
      </c>
      <c r="AB17" s="58">
        <f t="shared" si="4"/>
        <v>41701.283791318892</v>
      </c>
      <c r="AC17" s="58">
        <f>AB17+VLOOKUP($B17,'Project Facts (User Inputs)'!$B$13:$BL$28,33,0)</f>
        <v>41708.966078799647</v>
      </c>
      <c r="AD17" s="12"/>
      <c r="AE17" s="32">
        <v>0</v>
      </c>
      <c r="AF17" s="58">
        <f t="shared" si="5"/>
        <v>41709.966078799647</v>
      </c>
      <c r="AG17" s="58">
        <f>AF17+VLOOKUP($B17,'Project Facts (User Inputs)'!$B$13:$BL$28,38,0)</f>
        <v>41717.648366280402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76.648366280402115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0.50093167765768132</v>
      </c>
      <c r="E18" s="74">
        <v>1.4990424284039368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41744.869807722396</v>
      </c>
      <c r="N18" s="12"/>
      <c r="O18" s="56">
        <v>0</v>
      </c>
      <c r="P18" s="58">
        <f t="shared" si="1"/>
        <v>41745.869807722396</v>
      </c>
      <c r="Q18" s="58">
        <f>P18+VLOOKUP($B18,'Project Facts (User Inputs)'!$B$13:$BL$28,18,0)</f>
        <v>41762.638561575768</v>
      </c>
      <c r="R18" s="12"/>
      <c r="S18" s="56">
        <v>0</v>
      </c>
      <c r="T18" s="58">
        <f t="shared" si="2"/>
        <v>41763.638561575768</v>
      </c>
      <c r="U18" s="58">
        <f>T18+VLOOKUP($B18,'Project Facts (User Inputs)'!$B$13:$BL$28,23,0)</f>
        <v>41780.40731542914</v>
      </c>
      <c r="V18" s="12"/>
      <c r="W18" s="32">
        <v>0</v>
      </c>
      <c r="X18" s="58">
        <f t="shared" si="3"/>
        <v>41781.40731542914</v>
      </c>
      <c r="Y18" s="58">
        <f>X18+VLOOKUP($B18,'Project Facts (User Inputs)'!$B$13:$BL$28,28,0)</f>
        <v>41798.176069282512</v>
      </c>
      <c r="Z18" s="12"/>
      <c r="AA18" s="32">
        <v>0</v>
      </c>
      <c r="AB18" s="58">
        <f t="shared" si="4"/>
        <v>41799.176069282512</v>
      </c>
      <c r="AC18" s="58">
        <f>AB18+VLOOKUP($B18,'Project Facts (User Inputs)'!$B$13:$BL$28,33,0)</f>
        <v>41815.944823135884</v>
      </c>
      <c r="AD18" s="12"/>
      <c r="AE18" s="32">
        <v>0</v>
      </c>
      <c r="AF18" s="58">
        <f t="shared" si="5"/>
        <v>41816.944823135884</v>
      </c>
      <c r="AG18" s="58">
        <f>AF18+VLOOKUP($B18,'Project Facts (User Inputs)'!$B$13:$BL$28,38,0)</f>
        <v>41833.713576989256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34</v>
      </c>
      <c r="AT18" s="60">
        <f t="shared" si="13"/>
        <v>16.767990074441688</v>
      </c>
      <c r="AV18" s="60">
        <f t="shared" si="14"/>
        <v>158.71357698925567</v>
      </c>
      <c r="AW18" s="37"/>
      <c r="BM18" s="113"/>
    </row>
    <row r="19" spans="2:65">
      <c r="B19" s="16" t="str">
        <f>'Project Facts (User Inputs)'!B17</f>
        <v>Project-A05</v>
      </c>
      <c r="D19" s="74">
        <v>0.49970960059935399</v>
      </c>
      <c r="E19" s="74">
        <v>1.9240107858126332</v>
      </c>
      <c r="F19" s="5"/>
      <c r="G19" s="110"/>
      <c r="I19" s="57">
        <v>41640</v>
      </c>
      <c r="J19" s="12"/>
      <c r="K19" s="32">
        <v>0</v>
      </c>
      <c r="L19" s="58">
        <f t="shared" si="0"/>
        <v>41641</v>
      </c>
      <c r="M19" s="58">
        <f>L19+VLOOKUP($B19,'Project Facts (User Inputs)'!$B$13:$BL$28,13,0)</f>
        <v>41653.006973635893</v>
      </c>
      <c r="N19" s="12"/>
      <c r="O19" s="56">
        <v>0</v>
      </c>
      <c r="P19" s="58">
        <f t="shared" si="1"/>
        <v>41654.006973635893</v>
      </c>
      <c r="Q19" s="58">
        <f>P19+VLOOKUP($B19,'Project Facts (User Inputs)'!$B$13:$BL$28,18,0)</f>
        <v>41695.586782122366</v>
      </c>
      <c r="R19" s="12"/>
      <c r="S19" s="56">
        <v>0</v>
      </c>
      <c r="T19" s="58">
        <f t="shared" si="2"/>
        <v>41696.586782122366</v>
      </c>
      <c r="U19" s="58">
        <f>T19+VLOOKUP($B19,'Project Facts (User Inputs)'!$B$13:$BL$28,23,0)</f>
        <v>41706.565936159117</v>
      </c>
      <c r="V19" s="12"/>
      <c r="W19" s="32">
        <v>0</v>
      </c>
      <c r="X19" s="58">
        <f t="shared" si="3"/>
        <v>41707.565936159117</v>
      </c>
      <c r="Y19" s="58">
        <f>X19+VLOOKUP($B19,'Project Facts (User Inputs)'!$B$13:$BL$28,28,0)</f>
        <v>41717.545090195868</v>
      </c>
      <c r="Z19" s="12"/>
      <c r="AA19" s="32">
        <v>0</v>
      </c>
      <c r="AB19" s="58">
        <f t="shared" si="4"/>
        <v>41718.545090195868</v>
      </c>
      <c r="AC19" s="58">
        <f>AB19+VLOOKUP($B19,'Project Facts (User Inputs)'!$B$13:$BL$28,33,0)</f>
        <v>41728.52424423262</v>
      </c>
      <c r="AD19" s="12"/>
      <c r="AE19" s="32">
        <v>0</v>
      </c>
      <c r="AF19" s="58">
        <f t="shared" si="5"/>
        <v>41729.52424423262</v>
      </c>
      <c r="AG19" s="58">
        <f>AF19+VLOOKUP($B19,'Project Facts (User Inputs)'!$B$13:$BL$28,38,0)</f>
        <v>41739.503398269371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0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0</v>
      </c>
      <c r="AT19" s="60">
        <f t="shared" si="13"/>
        <v>0</v>
      </c>
      <c r="AV19" s="60">
        <f t="shared" si="14"/>
        <v>98.503398269371246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0.49973434193668093</v>
      </c>
      <c r="E20" s="74">
        <v>1.5006228337320338</v>
      </c>
      <c r="F20" s="5"/>
      <c r="G20" s="110"/>
      <c r="I20" s="57">
        <v>41640</v>
      </c>
      <c r="J20" s="12"/>
      <c r="K20" s="32">
        <v>0</v>
      </c>
      <c r="L20" s="58">
        <f t="shared" si="0"/>
        <v>41641</v>
      </c>
      <c r="M20" s="58">
        <f>L20+VLOOKUP($B20,'Project Facts (User Inputs)'!$B$13:$BL$28,13,0)</f>
        <v>41745.055286251649</v>
      </c>
      <c r="N20" s="12"/>
      <c r="O20" s="56">
        <v>0</v>
      </c>
      <c r="P20" s="58">
        <f t="shared" si="1"/>
        <v>41746.055286251649</v>
      </c>
      <c r="Q20" s="58">
        <f>P20+VLOOKUP($B20,'Project Facts (User Inputs)'!$B$13:$BL$28,18,0)</f>
        <v>41775.376444780588</v>
      </c>
      <c r="R20" s="12"/>
      <c r="S20" s="56">
        <v>0</v>
      </c>
      <c r="T20" s="58">
        <f t="shared" si="2"/>
        <v>41776.376444780588</v>
      </c>
      <c r="U20" s="58">
        <f>T20+VLOOKUP($B20,'Project Facts (User Inputs)'!$B$13:$BL$28,23,0)</f>
        <v>41801.34971348098</v>
      </c>
      <c r="V20" s="12"/>
      <c r="W20" s="32">
        <v>365</v>
      </c>
      <c r="X20" s="58">
        <f t="shared" si="3"/>
        <v>42167.34971348098</v>
      </c>
      <c r="Y20" s="58">
        <f>X20+VLOOKUP($B20,'Project Facts (User Inputs)'!$B$13:$BL$28,28,0)</f>
        <v>42192.322982181373</v>
      </c>
      <c r="Z20" s="12"/>
      <c r="AA20" s="32">
        <v>365</v>
      </c>
      <c r="AB20" s="58">
        <f t="shared" si="4"/>
        <v>42558.322982181373</v>
      </c>
      <c r="AC20" s="58">
        <f>AB20+VLOOKUP($B20,'Project Facts (User Inputs)'!$B$13:$BL$28,33,0)</f>
        <v>42583.296250881765</v>
      </c>
      <c r="AD20" s="12"/>
      <c r="AE20" s="32">
        <v>0</v>
      </c>
      <c r="AF20" s="58">
        <f t="shared" si="5"/>
        <v>42584.296250881765</v>
      </c>
      <c r="AG20" s="58">
        <f>AF20+VLOOKUP($B20,'Project Facts (User Inputs)'!$B$13:$BL$28,38,0)</f>
        <v>42609.269519582158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0</v>
      </c>
      <c r="AN20" s="78">
        <f t="shared" si="7"/>
        <v>0</v>
      </c>
      <c r="AO20" s="78">
        <f t="shared" si="8"/>
        <v>0</v>
      </c>
      <c r="AP20" s="78">
        <f t="shared" si="9"/>
        <v>365</v>
      </c>
      <c r="AQ20" s="78">
        <f t="shared" si="10"/>
        <v>365</v>
      </c>
      <c r="AR20" s="78">
        <f t="shared" si="11"/>
        <v>0</v>
      </c>
      <c r="AS20" s="78">
        <f t="shared" si="12"/>
        <v>730</v>
      </c>
      <c r="AT20" s="60">
        <f t="shared" si="13"/>
        <v>0</v>
      </c>
      <c r="AV20" s="60">
        <f t="shared" si="14"/>
        <v>968.26951958215795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0.50006658369730872</v>
      </c>
      <c r="E21" s="74">
        <v>0.25136573495781422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41893.975234162601</v>
      </c>
      <c r="N21" s="12"/>
      <c r="O21" s="56">
        <v>0</v>
      </c>
      <c r="P21" s="58">
        <f t="shared" si="1"/>
        <v>41894.975234162601</v>
      </c>
      <c r="Q21" s="58">
        <f>P21+VLOOKUP($B21,'Project Facts (User Inputs)'!$B$13:$BL$28,18,0)</f>
        <v>42225.171392417542</v>
      </c>
      <c r="R21" s="12"/>
      <c r="S21" s="56">
        <v>0</v>
      </c>
      <c r="T21" s="58">
        <f t="shared" si="2"/>
        <v>42226.171392417542</v>
      </c>
      <c r="U21" s="58">
        <f>T21+VLOOKUP($B21,'Project Facts (User Inputs)'!$B$13:$BL$28,23,0)</f>
        <v>42305.418470398727</v>
      </c>
      <c r="V21" s="12"/>
      <c r="W21" s="32">
        <v>0</v>
      </c>
      <c r="X21" s="58">
        <f t="shared" si="3"/>
        <v>42306.418470398727</v>
      </c>
      <c r="Y21" s="58">
        <f>X21+VLOOKUP($B21,'Project Facts (User Inputs)'!$B$13:$BL$28,28,0)</f>
        <v>42385.665548379911</v>
      </c>
      <c r="Z21" s="12"/>
      <c r="AA21" s="32">
        <v>0</v>
      </c>
      <c r="AB21" s="58">
        <f t="shared" si="4"/>
        <v>42386.665548379911</v>
      </c>
      <c r="AC21" s="58">
        <f>AB21+VLOOKUP($B21,'Project Facts (User Inputs)'!$B$13:$BL$28,33,0)</f>
        <v>42465.912626361096</v>
      </c>
      <c r="AD21" s="12"/>
      <c r="AE21" s="32">
        <v>0</v>
      </c>
      <c r="AF21" s="58">
        <f t="shared" si="5"/>
        <v>42466.912626361096</v>
      </c>
      <c r="AG21" s="58">
        <f>AF21+VLOOKUP($B21,'Project Facts (User Inputs)'!$B$13:$BL$28,38,0)</f>
        <v>42546.159704342281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67</v>
      </c>
      <c r="AT21" s="60">
        <f t="shared" si="13"/>
        <v>109.727047146402</v>
      </c>
      <c r="AV21" s="60">
        <f t="shared" si="14"/>
        <v>838.15970434228075</v>
      </c>
      <c r="AW21" s="37"/>
      <c r="BM21" s="113"/>
    </row>
    <row r="22" spans="2:65">
      <c r="B22" s="16" t="str">
        <f>'Project Facts (User Inputs)'!B20</f>
        <v>Project-A08</v>
      </c>
      <c r="D22" s="74">
        <v>0.50036349655950285</v>
      </c>
      <c r="E22" s="74">
        <v>1.528353788029517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41650.992735350163</v>
      </c>
      <c r="N22" s="12"/>
      <c r="O22" s="56">
        <v>0</v>
      </c>
      <c r="P22" s="58">
        <f t="shared" si="1"/>
        <v>41651.992735350163</v>
      </c>
      <c r="Q22" s="58">
        <f>P22+VLOOKUP($B22,'Project Facts (User Inputs)'!$B$13:$BL$28,18,0)</f>
        <v>41659.19002179402</v>
      </c>
      <c r="R22" s="12"/>
      <c r="S22" s="56">
        <v>0</v>
      </c>
      <c r="T22" s="58">
        <f t="shared" si="2"/>
        <v>41660.19002179402</v>
      </c>
      <c r="U22" s="58">
        <f>T22+VLOOKUP($B22,'Project Facts (User Inputs)'!$B$13:$BL$28,23,0)</f>
        <v>41662.588278278061</v>
      </c>
      <c r="V22" s="12"/>
      <c r="W22" s="32">
        <v>0</v>
      </c>
      <c r="X22" s="58">
        <f t="shared" si="3"/>
        <v>41663.588278278061</v>
      </c>
      <c r="Y22" s="58">
        <f>X22+VLOOKUP($B22,'Project Facts (User Inputs)'!$B$13:$BL$28,28,0)</f>
        <v>41665.986534762102</v>
      </c>
      <c r="Z22" s="12"/>
      <c r="AA22" s="32">
        <v>0</v>
      </c>
      <c r="AB22" s="58">
        <f t="shared" si="4"/>
        <v>41666.986534762102</v>
      </c>
      <c r="AC22" s="58">
        <f>AB22+VLOOKUP($B22,'Project Facts (User Inputs)'!$B$13:$BL$28,33,0)</f>
        <v>41669.384791246142</v>
      </c>
      <c r="AD22" s="12"/>
      <c r="AE22" s="32">
        <v>1</v>
      </c>
      <c r="AF22" s="58">
        <f t="shared" si="5"/>
        <v>41671.384791246142</v>
      </c>
      <c r="AG22" s="58">
        <f>AF22+VLOOKUP($B22,'Project Facts (User Inputs)'!$B$13:$BL$28,38,0)</f>
        <v>41673.783047730183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1</v>
      </c>
      <c r="AS22" s="78">
        <f t="shared" si="12"/>
        <v>1</v>
      </c>
      <c r="AT22" s="60">
        <f t="shared" si="13"/>
        <v>0</v>
      </c>
      <c r="AV22" s="60">
        <f t="shared" si="14"/>
        <v>32.783047730183171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0.49972962437190782</v>
      </c>
      <c r="E23" s="74">
        <v>0.25076153602076828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41751.053022294982</v>
      </c>
      <c r="N23" s="12"/>
      <c r="O23" s="56">
        <v>0</v>
      </c>
      <c r="P23" s="58">
        <f t="shared" si="1"/>
        <v>41752.053022294982</v>
      </c>
      <c r="Q23" s="58">
        <f>P23+VLOOKUP($B23,'Project Facts (User Inputs)'!$B$13:$BL$28,18,0)</f>
        <v>42095.008331010577</v>
      </c>
      <c r="R23" s="12"/>
      <c r="S23" s="56">
        <v>0</v>
      </c>
      <c r="T23" s="58">
        <f t="shared" si="2"/>
        <v>42096.008331010577</v>
      </c>
      <c r="U23" s="58">
        <f>T23+VLOOKUP($B23,'Project Facts (User Inputs)'!$B$13:$BL$28,23,0)</f>
        <v>42178.317605102318</v>
      </c>
      <c r="V23" s="12"/>
      <c r="W23" s="32">
        <v>0</v>
      </c>
      <c r="X23" s="58">
        <f t="shared" si="3"/>
        <v>42179.317605102318</v>
      </c>
      <c r="Y23" s="58">
        <f>X23+VLOOKUP($B23,'Project Facts (User Inputs)'!$B$13:$BL$28,28,0)</f>
        <v>42261.62687919406</v>
      </c>
      <c r="Z23" s="12"/>
      <c r="AA23" s="32">
        <v>0</v>
      </c>
      <c r="AB23" s="58">
        <f t="shared" si="4"/>
        <v>42262.62687919406</v>
      </c>
      <c r="AC23" s="58">
        <f>AB23+VLOOKUP($B23,'Project Facts (User Inputs)'!$B$13:$BL$28,33,0)</f>
        <v>42344.936153285802</v>
      </c>
      <c r="AD23" s="12"/>
      <c r="AE23" s="32">
        <v>0</v>
      </c>
      <c r="AF23" s="58">
        <f t="shared" si="5"/>
        <v>42345.936153285802</v>
      </c>
      <c r="AG23" s="58">
        <f>AF23+VLOOKUP($B23,'Project Facts (User Inputs)'!$B$13:$BL$28,38,0)</f>
        <v>42428.245427377544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12</v>
      </c>
      <c r="AT23" s="60">
        <f t="shared" si="13"/>
        <v>15.074441687344914</v>
      </c>
      <c r="AV23" s="60">
        <f t="shared" si="14"/>
        <v>775.24542737754382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0.49981748743410026</v>
      </c>
      <c r="E24" s="74">
        <v>1.5001197235828561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41736.026291406517</v>
      </c>
      <c r="N24" s="12"/>
      <c r="O24" s="56">
        <v>0</v>
      </c>
      <c r="P24" s="58">
        <f t="shared" si="1"/>
        <v>41737.026291406517</v>
      </c>
      <c r="Q24" s="58">
        <f>P24+VLOOKUP($B24,'Project Facts (User Inputs)'!$B$13:$BL$28,18,0)</f>
        <v>41795.021662464111</v>
      </c>
      <c r="R24" s="12"/>
      <c r="S24" s="56">
        <v>0</v>
      </c>
      <c r="T24" s="58">
        <f t="shared" si="2"/>
        <v>41796.021662464111</v>
      </c>
      <c r="U24" s="58">
        <f>T24+VLOOKUP($B24,'Project Facts (User Inputs)'!$B$13:$BL$28,23,0)</f>
        <v>41813.307972401672</v>
      </c>
      <c r="V24" s="12"/>
      <c r="W24" s="32">
        <v>0</v>
      </c>
      <c r="X24" s="58">
        <f t="shared" si="3"/>
        <v>41814.307972401672</v>
      </c>
      <c r="Y24" s="58">
        <f>X24+VLOOKUP($B24,'Project Facts (User Inputs)'!$B$13:$BL$28,28,0)</f>
        <v>41831.594282339232</v>
      </c>
      <c r="Z24" s="12"/>
      <c r="AA24" s="32">
        <v>0</v>
      </c>
      <c r="AB24" s="58">
        <f t="shared" si="4"/>
        <v>41832.594282339232</v>
      </c>
      <c r="AC24" s="58">
        <f>AB24+VLOOKUP($B24,'Project Facts (User Inputs)'!$B$13:$BL$28,33,0)</f>
        <v>41849.880592276793</v>
      </c>
      <c r="AD24" s="12"/>
      <c r="AE24" s="32">
        <v>0</v>
      </c>
      <c r="AF24" s="58">
        <f t="shared" si="5"/>
        <v>41850.880592276793</v>
      </c>
      <c r="AG24" s="58">
        <f>AF24+VLOOKUP($B24,'Project Facts (User Inputs)'!$B$13:$BL$28,38,0)</f>
        <v>41868.166902214354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204.1669022143542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0.50099425250818208</v>
      </c>
      <c r="E25" s="74">
        <v>1.5143344050259759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41800.749945602365</v>
      </c>
      <c r="N25" s="12"/>
      <c r="O25" s="56">
        <v>0</v>
      </c>
      <c r="P25" s="58">
        <f t="shared" si="1"/>
        <v>41801.749945602365</v>
      </c>
      <c r="Q25" s="58">
        <f>P25+VLOOKUP($B25,'Project Facts (User Inputs)'!$B$13:$BL$28,18,0)</f>
        <v>41854.578435620475</v>
      </c>
      <c r="R25" s="12"/>
      <c r="S25" s="56">
        <v>0</v>
      </c>
      <c r="T25" s="58">
        <f t="shared" si="2"/>
        <v>41855.578435620475</v>
      </c>
      <c r="U25" s="58">
        <f>T25+VLOOKUP($B25,'Project Facts (User Inputs)'!$B$13:$BL$28,23,0)</f>
        <v>41885.758422565043</v>
      </c>
      <c r="V25" s="12"/>
      <c r="W25" s="32">
        <v>0</v>
      </c>
      <c r="X25" s="58">
        <f t="shared" si="3"/>
        <v>41886.758422565043</v>
      </c>
      <c r="Y25" s="58">
        <f>X25+VLOOKUP($B25,'Project Facts (User Inputs)'!$B$13:$BL$28,28,0)</f>
        <v>41916.93840950961</v>
      </c>
      <c r="Z25" s="12"/>
      <c r="AA25" s="32">
        <v>0</v>
      </c>
      <c r="AB25" s="58">
        <f t="shared" si="4"/>
        <v>41917.93840950961</v>
      </c>
      <c r="AC25" s="58">
        <f>AB25+VLOOKUP($B25,'Project Facts (User Inputs)'!$B$13:$BL$28,33,0)</f>
        <v>41948.118396454178</v>
      </c>
      <c r="AD25" s="12"/>
      <c r="AE25" s="32">
        <v>365</v>
      </c>
      <c r="AF25" s="58">
        <f t="shared" si="5"/>
        <v>42314.118396454178</v>
      </c>
      <c r="AG25" s="58">
        <f>AF25+VLOOKUP($B25,'Project Facts (User Inputs)'!$B$13:$BL$28,38,0)</f>
        <v>42344.298383398746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365</v>
      </c>
      <c r="AS25" s="78">
        <f t="shared" si="12"/>
        <v>399</v>
      </c>
      <c r="AT25" s="60">
        <f t="shared" si="13"/>
        <v>45.241935483870954</v>
      </c>
      <c r="AV25" s="60">
        <f t="shared" si="14"/>
        <v>669.2983833987455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0.49980237452349391</v>
      </c>
      <c r="E26" s="74">
        <v>1.4995161134363606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41816.051402940953</v>
      </c>
      <c r="N26" s="12"/>
      <c r="O26" s="56">
        <v>0</v>
      </c>
      <c r="P26" s="58">
        <f t="shared" si="1"/>
        <v>41817.051402940953</v>
      </c>
      <c r="Q26" s="58">
        <f>P26+VLOOKUP($B26,'Project Facts (User Inputs)'!$B$13:$BL$28,18,0)</f>
        <v>41877.73764644617</v>
      </c>
      <c r="R26" s="12"/>
      <c r="S26" s="56">
        <v>0</v>
      </c>
      <c r="T26" s="58">
        <f t="shared" si="2"/>
        <v>41878.73764644617</v>
      </c>
      <c r="U26" s="58">
        <f>T26+VLOOKUP($B26,'Project Facts (User Inputs)'!$B$13:$BL$28,23,0)</f>
        <v>41909.949983152001</v>
      </c>
      <c r="V26" s="12"/>
      <c r="W26" s="32">
        <v>1</v>
      </c>
      <c r="X26" s="58">
        <f t="shared" si="3"/>
        <v>41911.949983152001</v>
      </c>
      <c r="Y26" s="58">
        <f>X26+VLOOKUP($B26,'Project Facts (User Inputs)'!$B$13:$BL$28,28,0)</f>
        <v>41943.162319857831</v>
      </c>
      <c r="Z26" s="12"/>
      <c r="AA26" s="32">
        <v>0</v>
      </c>
      <c r="AB26" s="58">
        <f t="shared" si="4"/>
        <v>41944.162319857831</v>
      </c>
      <c r="AC26" s="58">
        <f>AB26+VLOOKUP($B26,'Project Facts (User Inputs)'!$B$13:$BL$28,33,0)</f>
        <v>41975.374656563661</v>
      </c>
      <c r="AD26" s="12"/>
      <c r="AE26" s="32">
        <v>0</v>
      </c>
      <c r="AF26" s="58">
        <f t="shared" si="5"/>
        <v>41976.374656563661</v>
      </c>
      <c r="AG26" s="58">
        <f>AF26+VLOOKUP($B26,'Project Facts (User Inputs)'!$B$13:$BL$28,38,0)</f>
        <v>42007.586993269491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1</v>
      </c>
      <c r="AQ26" s="78">
        <f t="shared" si="10"/>
        <v>0</v>
      </c>
      <c r="AR26" s="78">
        <f t="shared" si="11"/>
        <v>0</v>
      </c>
      <c r="AS26" s="78">
        <f t="shared" si="12"/>
        <v>46</v>
      </c>
      <c r="AT26" s="60">
        <f t="shared" si="13"/>
        <v>65.322580645161281</v>
      </c>
      <c r="AV26" s="60">
        <f t="shared" si="14"/>
        <v>321.58699326949136</v>
      </c>
      <c r="AW26" s="37"/>
      <c r="BM26" s="115"/>
    </row>
    <row r="27" spans="2:65">
      <c r="B27" s="16" t="str">
        <f>'Project Facts (User Inputs)'!B25</f>
        <v>Project-A13</v>
      </c>
      <c r="D27" s="74">
        <v>0.49975446514646199</v>
      </c>
      <c r="E27" s="74">
        <v>2.0004146408788959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41889.094331707201</v>
      </c>
      <c r="N27" s="12"/>
      <c r="O27" s="56">
        <v>0</v>
      </c>
      <c r="P27" s="58">
        <f t="shared" si="1"/>
        <v>41890.094331707201</v>
      </c>
      <c r="Q27" s="58">
        <f>P27+VLOOKUP($B27,'Project Facts (User Inputs)'!$B$13:$BL$28,18,0)</f>
        <v>41936.196971316931</v>
      </c>
      <c r="R27" s="12"/>
      <c r="S27" s="56">
        <v>0</v>
      </c>
      <c r="T27" s="58">
        <f t="shared" si="2"/>
        <v>41937.196971316931</v>
      </c>
      <c r="U27" s="58">
        <f>T27+VLOOKUP($B27,'Project Facts (User Inputs)'!$B$13:$BL$28,23,0)</f>
        <v>41983.299610926661</v>
      </c>
      <c r="V27" s="12"/>
      <c r="W27" s="32">
        <v>0</v>
      </c>
      <c r="X27" s="58">
        <f t="shared" si="3"/>
        <v>41984.299610926661</v>
      </c>
      <c r="Y27" s="58">
        <f>X27+VLOOKUP($B27,'Project Facts (User Inputs)'!$B$13:$BL$28,28,0)</f>
        <v>42030.40225053639</v>
      </c>
      <c r="Z27" s="12"/>
      <c r="AA27" s="32">
        <v>0</v>
      </c>
      <c r="AB27" s="58">
        <f t="shared" si="4"/>
        <v>42031.40225053639</v>
      </c>
      <c r="AC27" s="58">
        <f>AB27+VLOOKUP($B27,'Project Facts (User Inputs)'!$B$13:$BL$28,33,0)</f>
        <v>42077.50489014612</v>
      </c>
      <c r="AD27" s="12"/>
      <c r="AE27" s="32">
        <v>0</v>
      </c>
      <c r="AF27" s="58">
        <f t="shared" si="5"/>
        <v>42078.50489014612</v>
      </c>
      <c r="AG27" s="58">
        <f>AF27+VLOOKUP($B27,'Project Facts (User Inputs)'!$B$13:$BL$28,38,0)</f>
        <v>42124.607529755849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427.6075297558491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0.49972576358535326</v>
      </c>
      <c r="E28" s="74">
        <v>1.9996093320304176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41786.042804357712</v>
      </c>
      <c r="N28" s="12"/>
      <c r="O28" s="56">
        <v>0</v>
      </c>
      <c r="P28" s="58">
        <f t="shared" si="1"/>
        <v>41787.042804357712</v>
      </c>
      <c r="Q28" s="58">
        <f>P28+VLOOKUP($B28,'Project Facts (User Inputs)'!$B$13:$BL$28,18,0)</f>
        <v>41813.547981719625</v>
      </c>
      <c r="R28" s="12"/>
      <c r="S28" s="56">
        <v>0</v>
      </c>
      <c r="T28" s="58">
        <f t="shared" si="2"/>
        <v>41814.547981719625</v>
      </c>
      <c r="U28" s="58">
        <f>T28+VLOOKUP($B28,'Project Facts (User Inputs)'!$B$13:$BL$28,23,0)</f>
        <v>41833.278254765479</v>
      </c>
      <c r="V28" s="12"/>
      <c r="W28" s="32">
        <v>0</v>
      </c>
      <c r="X28" s="58">
        <f t="shared" si="3"/>
        <v>41834.278254765479</v>
      </c>
      <c r="Y28" s="58">
        <f>X28+VLOOKUP($B28,'Project Facts (User Inputs)'!$B$13:$BL$28,28,0)</f>
        <v>41853.008527811333</v>
      </c>
      <c r="Z28" s="12"/>
      <c r="AA28" s="32">
        <v>0</v>
      </c>
      <c r="AB28" s="58">
        <f t="shared" si="4"/>
        <v>41854.008527811333</v>
      </c>
      <c r="AC28" s="58">
        <f>AB28+VLOOKUP($B28,'Project Facts (User Inputs)'!$B$13:$BL$28,33,0)</f>
        <v>41872.738800857187</v>
      </c>
      <c r="AD28" s="12"/>
      <c r="AE28" s="32">
        <v>0</v>
      </c>
      <c r="AF28" s="58">
        <f t="shared" si="5"/>
        <v>41873.738800857187</v>
      </c>
      <c r="AG28" s="58">
        <f>AF28+VLOOKUP($B28,'Project Facts (User Inputs)'!$B$13:$BL$28,38,0)</f>
        <v>41892.469073903041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184.46907390304114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1.0000711525935555</v>
      </c>
      <c r="E29" s="74">
        <v>1.9997519331726854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41790.994877377751</v>
      </c>
      <c r="N29" s="12"/>
      <c r="O29" s="56">
        <v>0</v>
      </c>
      <c r="P29" s="58">
        <f t="shared" si="1"/>
        <v>41791.994877377751</v>
      </c>
      <c r="Q29" s="58">
        <f>P29+VLOOKUP($B29,'Project Facts (User Inputs)'!$B$13:$BL$28,18,0)</f>
        <v>41841.501017793344</v>
      </c>
      <c r="R29" s="12"/>
      <c r="S29" s="56">
        <v>0</v>
      </c>
      <c r="T29" s="58">
        <f t="shared" si="2"/>
        <v>41842.501017793344</v>
      </c>
      <c r="U29" s="58">
        <f>T29+VLOOKUP($B29,'Project Facts (User Inputs)'!$B$13:$BL$28,23,0)</f>
        <v>41859.779788364001</v>
      </c>
      <c r="V29" s="12"/>
      <c r="W29" s="32">
        <v>0</v>
      </c>
      <c r="X29" s="58">
        <f t="shared" si="3"/>
        <v>41860.779788364001</v>
      </c>
      <c r="Y29" s="58">
        <f>X29+VLOOKUP($B29,'Project Facts (User Inputs)'!$B$13:$BL$28,28,0)</f>
        <v>41878.058558934659</v>
      </c>
      <c r="Z29" s="12"/>
      <c r="AA29" s="32">
        <v>0</v>
      </c>
      <c r="AB29" s="58">
        <f t="shared" si="4"/>
        <v>41879.058558934659</v>
      </c>
      <c r="AC29" s="58">
        <f>AB29+VLOOKUP($B29,'Project Facts (User Inputs)'!$B$13:$BL$28,33,0)</f>
        <v>41896.337329505317</v>
      </c>
      <c r="AD29" s="12"/>
      <c r="AE29" s="32">
        <v>0</v>
      </c>
      <c r="AF29" s="58">
        <f t="shared" si="5"/>
        <v>41897.337329505317</v>
      </c>
      <c r="AG29" s="58">
        <f>AF29+VLOOKUP($B29,'Project Facts (User Inputs)'!$B$13:$BL$28,38,0)</f>
        <v>41914.616100075975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78</v>
      </c>
      <c r="AT29" s="60">
        <f t="shared" si="13"/>
        <v>124.11290322580643</v>
      </c>
      <c r="AV29" s="60">
        <f t="shared" si="14"/>
        <v>195.61610007597483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1.5999999999999983</v>
      </c>
      <c r="F32" s="25"/>
      <c r="G32" s="9"/>
      <c r="I32" s="25"/>
      <c r="J32" s="3"/>
      <c r="K32" s="54">
        <f>AVERAGE(K15:K29)</f>
        <v>28.533333333333335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24.4</v>
      </c>
      <c r="X32" s="53"/>
      <c r="Y32" s="53"/>
      <c r="Z32" s="49"/>
      <c r="AA32" s="54">
        <f>AVERAGE(AA15:AA29)</f>
        <v>24.333333333333332</v>
      </c>
      <c r="AB32" s="53"/>
      <c r="AC32" s="53"/>
      <c r="AD32" s="49"/>
      <c r="AE32" s="54">
        <f>AVERAGE(AE15:AE29)</f>
        <v>24.4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28.533333333333335</v>
      </c>
      <c r="AN32" s="54">
        <f t="shared" si="15"/>
        <v>0</v>
      </c>
      <c r="AO32" s="54">
        <f t="shared" si="15"/>
        <v>0</v>
      </c>
      <c r="AP32" s="54">
        <f t="shared" si="15"/>
        <v>24.4</v>
      </c>
      <c r="AQ32" s="54">
        <f t="shared" si="15"/>
        <v>24.333333333333332</v>
      </c>
      <c r="AR32" s="54">
        <f t="shared" si="15"/>
        <v>24.4</v>
      </c>
      <c r="AS32" s="54">
        <f t="shared" ref="AS32:AT32" si="16">AVERAGE(AS15:AS29)</f>
        <v>101.66666666666667</v>
      </c>
      <c r="AT32" s="82">
        <f t="shared" si="16"/>
        <v>36.093672456575675</v>
      </c>
      <c r="AU32" s="8" t="s">
        <v>56</v>
      </c>
      <c r="AV32" s="82">
        <f t="shared" ref="AV32" si="17">AVERAGE(AV15:AV29)</f>
        <v>379.59664813666217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7.9999999999999991</v>
      </c>
      <c r="E33" s="77">
        <f>SUM(E15:E29)</f>
        <v>23.999999999999975</v>
      </c>
      <c r="F33" s="69"/>
      <c r="G33" s="9"/>
      <c r="I33" s="25"/>
      <c r="J33" s="3"/>
      <c r="K33" s="54">
        <f>SUM(K15:K29)</f>
        <v>428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366</v>
      </c>
      <c r="X33" s="53"/>
      <c r="Y33" s="53"/>
      <c r="Z33" s="49"/>
      <c r="AA33" s="54">
        <f>SUM(AA15:AA29)</f>
        <v>365</v>
      </c>
      <c r="AB33" s="53"/>
      <c r="AC33" s="53"/>
      <c r="AD33" s="49"/>
      <c r="AE33" s="54">
        <f>SUM(AE15:AE29)</f>
        <v>366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428</v>
      </c>
      <c r="AN33" s="54">
        <f t="shared" si="18"/>
        <v>0</v>
      </c>
      <c r="AO33" s="54">
        <f t="shared" si="18"/>
        <v>0</v>
      </c>
      <c r="AP33" s="54">
        <f t="shared" si="18"/>
        <v>366</v>
      </c>
      <c r="AQ33" s="54">
        <f t="shared" si="18"/>
        <v>365</v>
      </c>
      <c r="AR33" s="54">
        <f t="shared" si="18"/>
        <v>366</v>
      </c>
      <c r="AS33" s="54">
        <f t="shared" ref="AS33:AT33" si="19">SUM(AS15:AS29)</f>
        <v>1525</v>
      </c>
      <c r="AT33" s="35">
        <f t="shared" si="19"/>
        <v>541.40508684863516</v>
      </c>
      <c r="AU33" s="8" t="s">
        <v>55</v>
      </c>
      <c r="AV33" s="35">
        <f t="shared" ref="AV33" si="20">SUM(AV15:AV29)</f>
        <v>5693.9497220499325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6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29.525553481777024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4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20.58105052782048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42009.047423220036</v>
      </c>
      <c r="E21" s="85">
        <f>'Project Release Optimizer (GA)'!U15</f>
        <v>42079.895311585205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41709.625591390737</v>
      </c>
      <c r="E22" s="85">
        <f>'Project Release Optimizer (GA)'!U16</f>
        <v>41716.829874088195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41683.919216357383</v>
      </c>
      <c r="E23" s="85">
        <f>'Project Release Optimizer (GA)'!U17</f>
        <v>41691.601503838137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41763.638561575768</v>
      </c>
      <c r="E24" s="85">
        <f>'Project Release Optimizer (GA)'!U18</f>
        <v>41780.40731542914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1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4.0308706485520815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41696.586782122366</v>
      </c>
      <c r="E25" s="85">
        <f>'Project Release Optimizer (GA)'!U19</f>
        <v>41706.565936159117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41776.376444780588</v>
      </c>
      <c r="E26" s="85">
        <f>'Project Release Optimizer (GA)'!U20</f>
        <v>41801.34971348098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1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5.3280510168697219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42226.171392417542</v>
      </c>
      <c r="E27" s="85">
        <f>'Project Release Optimizer (GA)'!U21</f>
        <v>42305.418470398727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41660.19002179402</v>
      </c>
      <c r="E28" s="85">
        <f>'Project Release Optimizer (GA)'!U22</f>
        <v>41662.588278278061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42096.008331010577</v>
      </c>
      <c r="E29" s="85">
        <f>'Project Release Optimizer (GA)'!U23</f>
        <v>42178.317605102318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41796.021662464111</v>
      </c>
      <c r="E30" s="85">
        <f>'Project Release Optimizer (GA)'!U24</f>
        <v>41813.307972401672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41855.578435620475</v>
      </c>
      <c r="E31" s="85">
        <f>'Project Release Optimizer (GA)'!U25</f>
        <v>41885.758422565043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1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7.0207761188721634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4.2013527435265132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41878.73764644617</v>
      </c>
      <c r="E32" s="85">
        <f>'Project Release Optimizer (GA)'!U26</f>
        <v>41909.949983152001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41937.196971316931</v>
      </c>
      <c r="E33" s="85">
        <f>'Project Release Optimizer (GA)'!U27</f>
        <v>41983.299610926661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41814.547981719625</v>
      </c>
      <c r="E34" s="85">
        <f>'Project Release Optimizer (GA)'!U28</f>
        <v>41833.278254765479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41842.501017793344</v>
      </c>
      <c r="E35" s="85">
        <f>'Project Release Optimizer (GA)'!U29</f>
        <v>41859.779788364001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4.9884263576095691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42080.895311585205</v>
      </c>
      <c r="E43" s="85">
        <f>'Project Release Optimizer (GA)'!Y15</f>
        <v>42151.743199950375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41717.829874088195</v>
      </c>
      <c r="E44" s="85">
        <f>'Project Release Optimizer (GA)'!Y16</f>
        <v>41725.034156785652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41692.601503838137</v>
      </c>
      <c r="E45" s="85">
        <f>'Project Release Optimizer (GA)'!Y17</f>
        <v>41700.283791318892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41781.40731542914</v>
      </c>
      <c r="E46" s="85">
        <f>'Project Release Optimizer (GA)'!Y18</f>
        <v>41798.176069282512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41707.565936159117</v>
      </c>
      <c r="E47" s="85">
        <f>'Project Release Optimizer (GA)'!Y19</f>
        <v>41717.545090195868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42167.34971348098</v>
      </c>
      <c r="E48" s="85">
        <f>'Project Release Optimizer (GA)'!Y20</f>
        <v>42192.322982181373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42306.418470398727</v>
      </c>
      <c r="E49" s="85">
        <f>'Project Release Optimizer (GA)'!Y21</f>
        <v>42385.665548379911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41663.588278278061</v>
      </c>
      <c r="E50" s="85">
        <f>'Project Release Optimizer (GA)'!Y22</f>
        <v>41665.986534762102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42179.317605102318</v>
      </c>
      <c r="E51" s="85">
        <f>'Project Release Optimizer (GA)'!Y23</f>
        <v>42261.62687919406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41814.307972401672</v>
      </c>
      <c r="E52" s="85">
        <f>'Project Release Optimizer (GA)'!Y24</f>
        <v>41831.594282339232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41886.758422565043</v>
      </c>
      <c r="E53" s="85">
        <f>'Project Release Optimizer (GA)'!Y25</f>
        <v>41916.93840950961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1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4.9884263576095691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41911.949983152001</v>
      </c>
      <c r="E54" s="85">
        <f>'Project Release Optimizer (GA)'!Y26</f>
        <v>41943.162319857831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41984.299610926661</v>
      </c>
      <c r="E55" s="85">
        <f>'Project Release Optimizer (GA)'!Y27</f>
        <v>42030.40225053639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41834.278254765479</v>
      </c>
      <c r="E56" s="85">
        <f>'Project Release Optimizer (GA)'!Y28</f>
        <v>41853.008527811333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41860.779788364001</v>
      </c>
      <c r="E57" s="85">
        <f>'Project Release Optimizer (GA)'!Y29</f>
        <v>41878.058558934659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3.9560765963469748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42152.743199950375</v>
      </c>
      <c r="E65" s="85">
        <f>'Project Release Optimizer (GA)'!AC15</f>
        <v>42223.591088315545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41726.034156785652</v>
      </c>
      <c r="E66" s="85">
        <f>'Project Release Optimizer (GA)'!AC16</f>
        <v>41733.23843948311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41701.283791318892</v>
      </c>
      <c r="E67" s="85">
        <f>'Project Release Optimizer (GA)'!AC17</f>
        <v>41708.966078799647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41799.176069282512</v>
      </c>
      <c r="E68" s="85">
        <f>'Project Release Optimizer (GA)'!AC18</f>
        <v>41815.944823135884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41718.545090195868</v>
      </c>
      <c r="E69" s="85">
        <f>'Project Release Optimizer (GA)'!AC19</f>
        <v>41728.52424423262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42558.322982181373</v>
      </c>
      <c r="E70" s="85">
        <f>'Project Release Optimizer (GA)'!AC20</f>
        <v>42583.296250881765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42386.665548379911</v>
      </c>
      <c r="E71" s="85">
        <f>'Project Release Optimizer (GA)'!AC21</f>
        <v>42465.912626361096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41666.986534762102</v>
      </c>
      <c r="E72" s="85">
        <f>'Project Release Optimizer (GA)'!AC22</f>
        <v>41669.384791246142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42262.62687919406</v>
      </c>
      <c r="E73" s="85">
        <f>'Project Release Optimizer (GA)'!AC23</f>
        <v>42344.936153285802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41832.594282339232</v>
      </c>
      <c r="E74" s="85">
        <f>'Project Release Optimizer (GA)'!AC24</f>
        <v>41849.880592276793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41917.93840950961</v>
      </c>
      <c r="E75" s="85">
        <f>'Project Release Optimizer (GA)'!AC25</f>
        <v>41948.118396454178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1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3.9560765963469748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41944.162319857831</v>
      </c>
      <c r="E76" s="85">
        <f>'Project Release Optimizer (GA)'!AC26</f>
        <v>41975.374656563661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42031.40225053639</v>
      </c>
      <c r="E77" s="85">
        <f>'Project Release Optimizer (GA)'!AC27</f>
        <v>42077.50489014612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41854.008527811333</v>
      </c>
      <c r="E78" s="85">
        <f>'Project Release Optimizer (GA)'!AC28</f>
        <v>41872.738800857187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41879.058558934659</v>
      </c>
      <c r="E79" s="85">
        <f>'Project Release Optimizer (GA)'!AC29</f>
        <v>41896.337329505317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42224.591088315545</v>
      </c>
      <c r="E87" s="85">
        <f>'Project Release Optimizer (GA)'!AG15</f>
        <v>42295.438976680714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41734.23843948311</v>
      </c>
      <c r="E88" s="85">
        <f>'Project Release Optimizer (GA)'!AG16</f>
        <v>41741.442722180567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41709.966078799647</v>
      </c>
      <c r="E89" s="85">
        <f>'Project Release Optimizer (GA)'!AG17</f>
        <v>41717.648366280402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41816.944823135884</v>
      </c>
      <c r="E90" s="85">
        <f>'Project Release Optimizer (GA)'!AG18</f>
        <v>41833.713576989256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41729.52424423262</v>
      </c>
      <c r="E91" s="85">
        <f>'Project Release Optimizer (GA)'!AG19</f>
        <v>41739.503398269371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42584.296250881765</v>
      </c>
      <c r="E92" s="85">
        <f>'Project Release Optimizer (GA)'!AG20</f>
        <v>42609.269519582158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42466.912626361096</v>
      </c>
      <c r="E93" s="85">
        <f>'Project Release Optimizer (GA)'!AG21</f>
        <v>42546.159704342281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41671.384791246142</v>
      </c>
      <c r="E94" s="85">
        <f>'Project Release Optimizer (GA)'!AG22</f>
        <v>41673.783047730183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42345.936153285802</v>
      </c>
      <c r="E95" s="85">
        <f>'Project Release Optimizer (GA)'!AG23</f>
        <v>42428.245427377544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41850.880592276793</v>
      </c>
      <c r="E96" s="85">
        <f>'Project Release Optimizer (GA)'!AG24</f>
        <v>41868.166902214354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42314.118396454178</v>
      </c>
      <c r="E97" s="85">
        <f>'Project Release Optimizer (GA)'!AG25</f>
        <v>42344.298383398746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41976.374656563661</v>
      </c>
      <c r="E98" s="85">
        <f>'Project Release Optimizer (GA)'!AG26</f>
        <v>42007.586993269491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42078.50489014612</v>
      </c>
      <c r="E99" s="85">
        <f>'Project Release Optimizer (GA)'!AG27</f>
        <v>42124.607529755849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41873.738800857187</v>
      </c>
      <c r="E100" s="85">
        <f>'Project Release Optimizer (GA)'!AG28</f>
        <v>41892.469073903041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41897.337329505317</v>
      </c>
      <c r="E101" s="85">
        <f>'Project Release Optimizer (GA)'!AG29</f>
        <v>41914.616100075975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0.77211172563956332</v>
      </c>
      <c r="B2" s="107">
        <f ca="1">A2*100</f>
        <v>77.211172563956325</v>
      </c>
      <c r="C2" s="107">
        <f ca="1">INT(B2)</f>
        <v>77</v>
      </c>
    </row>
    <row r="3" spans="1:3">
      <c r="A3" s="107">
        <f t="shared" ref="A3:A40" ca="1" si="0">RAND()</f>
        <v>0.48350882832067477</v>
      </c>
      <c r="B3" s="107">
        <f t="shared" ref="B3:B40" ca="1" si="1">A3*100</f>
        <v>48.350882832067477</v>
      </c>
      <c r="C3" s="107">
        <f t="shared" ref="C3:C40" ca="1" si="2">INT(B3)</f>
        <v>48</v>
      </c>
    </row>
    <row r="4" spans="1:3">
      <c r="A4" s="107">
        <f t="shared" ca="1" si="0"/>
        <v>0.78312209548073852</v>
      </c>
      <c r="B4" s="107">
        <f t="shared" ca="1" si="1"/>
        <v>78.312209548073852</v>
      </c>
      <c r="C4" s="107">
        <f t="shared" ca="1" si="2"/>
        <v>78</v>
      </c>
    </row>
    <row r="5" spans="1:3">
      <c r="A5" s="107">
        <f t="shared" ca="1" si="0"/>
        <v>0.12590408739206138</v>
      </c>
      <c r="B5" s="107">
        <f t="shared" ca="1" si="1"/>
        <v>12.590408739206138</v>
      </c>
      <c r="C5" s="107">
        <f t="shared" ca="1" si="2"/>
        <v>12</v>
      </c>
    </row>
    <row r="6" spans="1:3">
      <c r="A6" s="107">
        <f t="shared" ca="1" si="0"/>
        <v>0.55327708506934692</v>
      </c>
      <c r="B6" s="107">
        <f t="shared" ca="1" si="1"/>
        <v>55.327708506934691</v>
      </c>
      <c r="C6" s="107">
        <f t="shared" ca="1" si="2"/>
        <v>55</v>
      </c>
    </row>
    <row r="7" spans="1:3">
      <c r="A7" s="107">
        <f t="shared" ca="1" si="0"/>
        <v>0.15808948416754753</v>
      </c>
      <c r="B7" s="107">
        <f t="shared" ca="1" si="1"/>
        <v>15.808948416754752</v>
      </c>
      <c r="C7" s="107">
        <f t="shared" ca="1" si="2"/>
        <v>15</v>
      </c>
    </row>
    <row r="8" spans="1:3">
      <c r="A8" s="107">
        <f t="shared" ca="1" si="0"/>
        <v>0.42805502519835148</v>
      </c>
      <c r="B8" s="107">
        <f t="shared" ca="1" si="1"/>
        <v>42.805502519835144</v>
      </c>
      <c r="C8" s="107">
        <f t="shared" ca="1" si="2"/>
        <v>42</v>
      </c>
    </row>
    <row r="9" spans="1:3">
      <c r="A9" s="107">
        <f t="shared" ca="1" si="0"/>
        <v>3.1320773025451887E-2</v>
      </c>
      <c r="B9" s="107">
        <f t="shared" ca="1" si="1"/>
        <v>3.1320773025451887</v>
      </c>
      <c r="C9" s="107">
        <f t="shared" ca="1" si="2"/>
        <v>3</v>
      </c>
    </row>
    <row r="10" spans="1:3">
      <c r="A10" s="107">
        <f t="shared" ca="1" si="0"/>
        <v>0.59877319232452297</v>
      </c>
      <c r="B10" s="107">
        <f t="shared" ca="1" si="1"/>
        <v>59.877319232452294</v>
      </c>
      <c r="C10" s="107">
        <f t="shared" ca="1" si="2"/>
        <v>59</v>
      </c>
    </row>
    <row r="11" spans="1:3">
      <c r="A11" s="107">
        <f t="shared" ca="1" si="0"/>
        <v>0.9936662669298082</v>
      </c>
      <c r="B11" s="107">
        <f t="shared" ca="1" si="1"/>
        <v>99.366626692980816</v>
      </c>
      <c r="C11" s="107">
        <f t="shared" ca="1" si="2"/>
        <v>99</v>
      </c>
    </row>
    <row r="12" spans="1:3">
      <c r="A12" s="107">
        <f t="shared" ca="1" si="0"/>
        <v>0.84756808765921865</v>
      </c>
      <c r="B12" s="107">
        <f t="shared" ca="1" si="1"/>
        <v>84.756808765921861</v>
      </c>
      <c r="C12" s="107">
        <f t="shared" ca="1" si="2"/>
        <v>84</v>
      </c>
    </row>
    <row r="13" spans="1:3">
      <c r="A13" s="107">
        <f t="shared" ca="1" si="0"/>
        <v>0.23447505238129196</v>
      </c>
      <c r="B13" s="107">
        <f t="shared" ca="1" si="1"/>
        <v>23.447505238129196</v>
      </c>
      <c r="C13" s="107">
        <f t="shared" ca="1" si="2"/>
        <v>23</v>
      </c>
    </row>
    <row r="14" spans="1:3">
      <c r="A14" s="107">
        <f t="shared" ca="1" si="0"/>
        <v>0.9339753510859321</v>
      </c>
      <c r="B14" s="107">
        <f t="shared" ca="1" si="1"/>
        <v>93.397535108593218</v>
      </c>
      <c r="C14" s="107">
        <f t="shared" ca="1" si="2"/>
        <v>93</v>
      </c>
    </row>
    <row r="15" spans="1:3">
      <c r="A15" s="107">
        <f t="shared" ca="1" si="0"/>
        <v>0.94337292717970023</v>
      </c>
      <c r="B15" s="107">
        <f t="shared" ca="1" si="1"/>
        <v>94.33729271797003</v>
      </c>
      <c r="C15" s="107">
        <f t="shared" ca="1" si="2"/>
        <v>94</v>
      </c>
    </row>
    <row r="16" spans="1:3">
      <c r="A16" s="107">
        <f t="shared" ca="1" si="0"/>
        <v>0.65593613544682583</v>
      </c>
      <c r="B16" s="107">
        <f t="shared" ca="1" si="1"/>
        <v>65.593613544682583</v>
      </c>
      <c r="C16" s="107">
        <f t="shared" ca="1" si="2"/>
        <v>65</v>
      </c>
    </row>
    <row r="17" spans="1:3">
      <c r="A17" s="107">
        <f t="shared" ca="1" si="0"/>
        <v>0.58965565747704662</v>
      </c>
      <c r="B17" s="107">
        <f t="shared" ca="1" si="1"/>
        <v>58.965565747704659</v>
      </c>
      <c r="C17" s="107">
        <f t="shared" ca="1" si="2"/>
        <v>58</v>
      </c>
    </row>
    <row r="18" spans="1:3">
      <c r="A18" s="107">
        <f t="shared" ca="1" si="0"/>
        <v>0.80058203969111386</v>
      </c>
      <c r="B18" s="107">
        <f t="shared" ca="1" si="1"/>
        <v>80.058203969111389</v>
      </c>
      <c r="C18" s="107">
        <f t="shared" ca="1" si="2"/>
        <v>80</v>
      </c>
    </row>
    <row r="19" spans="1:3">
      <c r="A19" s="107">
        <f t="shared" ca="1" si="0"/>
        <v>0.33774255498876382</v>
      </c>
      <c r="B19" s="107">
        <f t="shared" ca="1" si="1"/>
        <v>33.774255498876386</v>
      </c>
      <c r="C19" s="107">
        <f t="shared" ca="1" si="2"/>
        <v>33</v>
      </c>
    </row>
    <row r="20" spans="1:3">
      <c r="A20" s="107">
        <f t="shared" ca="1" si="0"/>
        <v>0.35959228836687118</v>
      </c>
      <c r="B20" s="107">
        <f t="shared" ca="1" si="1"/>
        <v>35.959228836687117</v>
      </c>
      <c r="C20" s="107">
        <f t="shared" ca="1" si="2"/>
        <v>35</v>
      </c>
    </row>
    <row r="21" spans="1:3">
      <c r="A21" s="107">
        <f t="shared" ca="1" si="0"/>
        <v>0.10168961100226692</v>
      </c>
      <c r="B21" s="107">
        <f t="shared" ca="1" si="1"/>
        <v>10.168961100226692</v>
      </c>
      <c r="C21" s="107">
        <f t="shared" ca="1" si="2"/>
        <v>10</v>
      </c>
    </row>
    <row r="22" spans="1:3">
      <c r="A22" s="107">
        <f t="shared" ca="1" si="0"/>
        <v>0.91574202597997001</v>
      </c>
      <c r="B22" s="107">
        <f t="shared" ca="1" si="1"/>
        <v>91.574202597997001</v>
      </c>
      <c r="C22" s="107">
        <f t="shared" ca="1" si="2"/>
        <v>91</v>
      </c>
    </row>
    <row r="23" spans="1:3">
      <c r="A23" s="107">
        <f t="shared" ca="1" si="0"/>
        <v>0.13202915500853996</v>
      </c>
      <c r="B23" s="107">
        <f t="shared" ca="1" si="1"/>
        <v>13.202915500853996</v>
      </c>
      <c r="C23" s="107">
        <f t="shared" ca="1" si="2"/>
        <v>13</v>
      </c>
    </row>
    <row r="24" spans="1:3">
      <c r="A24" s="107">
        <f t="shared" ca="1" si="0"/>
        <v>0.57464878268383313</v>
      </c>
      <c r="B24" s="107">
        <f t="shared" ca="1" si="1"/>
        <v>57.464878268383316</v>
      </c>
      <c r="C24" s="107">
        <f t="shared" ca="1" si="2"/>
        <v>57</v>
      </c>
    </row>
    <row r="25" spans="1:3">
      <c r="A25" s="107">
        <f t="shared" ca="1" si="0"/>
        <v>0.24962316687932429</v>
      </c>
      <c r="B25" s="107">
        <f t="shared" ca="1" si="1"/>
        <v>24.962316687932429</v>
      </c>
      <c r="C25" s="107">
        <f t="shared" ca="1" si="2"/>
        <v>24</v>
      </c>
    </row>
    <row r="26" spans="1:3">
      <c r="A26" s="107">
        <f t="shared" ca="1" si="0"/>
        <v>0.32888676351948209</v>
      </c>
      <c r="B26" s="107">
        <f t="shared" ca="1" si="1"/>
        <v>32.888676351948206</v>
      </c>
      <c r="C26" s="107">
        <f t="shared" ca="1" si="2"/>
        <v>32</v>
      </c>
    </row>
    <row r="27" spans="1:3">
      <c r="A27" s="107">
        <f t="shared" ca="1" si="0"/>
        <v>0.86861782995340819</v>
      </c>
      <c r="B27" s="107">
        <f t="shared" ca="1" si="1"/>
        <v>86.861782995340818</v>
      </c>
      <c r="C27" s="107">
        <f t="shared" ca="1" si="2"/>
        <v>86</v>
      </c>
    </row>
    <row r="28" spans="1:3">
      <c r="A28" s="107">
        <f t="shared" ca="1" si="0"/>
        <v>0.22040693879616402</v>
      </c>
      <c r="B28" s="107">
        <f t="shared" ca="1" si="1"/>
        <v>22.040693879616402</v>
      </c>
      <c r="C28" s="107">
        <f t="shared" ca="1" si="2"/>
        <v>22</v>
      </c>
    </row>
    <row r="29" spans="1:3">
      <c r="A29" s="107">
        <f t="shared" ca="1" si="0"/>
        <v>0.78298340852564352</v>
      </c>
      <c r="B29" s="107">
        <f t="shared" ca="1" si="1"/>
        <v>78.298340852564351</v>
      </c>
      <c r="C29" s="107">
        <f t="shared" ca="1" si="2"/>
        <v>78</v>
      </c>
    </row>
    <row r="30" spans="1:3">
      <c r="A30" s="107">
        <f t="shared" ca="1" si="0"/>
        <v>1.2835706054997509E-2</v>
      </c>
      <c r="B30" s="107">
        <f t="shared" ca="1" si="1"/>
        <v>1.2835706054997509</v>
      </c>
      <c r="C30" s="107">
        <f t="shared" ca="1" si="2"/>
        <v>1</v>
      </c>
    </row>
    <row r="31" spans="1:3">
      <c r="A31" s="107">
        <f t="shared" ca="1" si="0"/>
        <v>0.30354797362619079</v>
      </c>
      <c r="B31" s="107">
        <f t="shared" ca="1" si="1"/>
        <v>30.354797362619081</v>
      </c>
      <c r="C31" s="107">
        <f t="shared" ca="1" si="2"/>
        <v>30</v>
      </c>
    </row>
    <row r="32" spans="1:3">
      <c r="A32" s="107">
        <f t="shared" ca="1" si="0"/>
        <v>9.5887813533730437E-2</v>
      </c>
      <c r="B32" s="107">
        <f t="shared" ca="1" si="1"/>
        <v>9.5887813533730437</v>
      </c>
      <c r="C32" s="107">
        <f t="shared" ca="1" si="2"/>
        <v>9</v>
      </c>
    </row>
    <row r="33" spans="1:3">
      <c r="A33" s="107">
        <f t="shared" ca="1" si="0"/>
        <v>0.33197215149426906</v>
      </c>
      <c r="B33" s="107">
        <f t="shared" ca="1" si="1"/>
        <v>33.19721514942691</v>
      </c>
      <c r="C33" s="107">
        <f t="shared" ca="1" si="2"/>
        <v>33</v>
      </c>
    </row>
    <row r="34" spans="1:3">
      <c r="A34" s="107">
        <f t="shared" ca="1" si="0"/>
        <v>0.87914369383400226</v>
      </c>
      <c r="B34" s="107">
        <f t="shared" ca="1" si="1"/>
        <v>87.914369383400228</v>
      </c>
      <c r="C34" s="107">
        <f t="shared" ca="1" si="2"/>
        <v>87</v>
      </c>
    </row>
    <row r="35" spans="1:3">
      <c r="A35" s="107">
        <f t="shared" ca="1" si="0"/>
        <v>0.80625381313018885</v>
      </c>
      <c r="B35" s="107">
        <f t="shared" ca="1" si="1"/>
        <v>80.625381313018892</v>
      </c>
      <c r="C35" s="107">
        <f t="shared" ca="1" si="2"/>
        <v>80</v>
      </c>
    </row>
    <row r="36" spans="1:3">
      <c r="A36" s="107">
        <f t="shared" ca="1" si="0"/>
        <v>0.79852577814728232</v>
      </c>
      <c r="B36" s="107">
        <f t="shared" ca="1" si="1"/>
        <v>79.852577814728235</v>
      </c>
      <c r="C36" s="107">
        <f t="shared" ca="1" si="2"/>
        <v>79</v>
      </c>
    </row>
    <row r="37" spans="1:3">
      <c r="A37" s="107">
        <f t="shared" ca="1" si="0"/>
        <v>0.10488195243651077</v>
      </c>
      <c r="B37" s="107">
        <f t="shared" ca="1" si="1"/>
        <v>10.488195243651077</v>
      </c>
      <c r="C37" s="107">
        <f t="shared" ca="1" si="2"/>
        <v>10</v>
      </c>
    </row>
    <row r="38" spans="1:3">
      <c r="A38" s="107">
        <f t="shared" ca="1" si="0"/>
        <v>0.40114136017688051</v>
      </c>
      <c r="B38" s="107">
        <f t="shared" ca="1" si="1"/>
        <v>40.114136017688054</v>
      </c>
      <c r="C38" s="107">
        <f t="shared" ca="1" si="2"/>
        <v>40</v>
      </c>
    </row>
    <row r="39" spans="1:3">
      <c r="A39" s="107">
        <f t="shared" ca="1" si="0"/>
        <v>0.73801239721491796</v>
      </c>
      <c r="B39" s="107">
        <f t="shared" ca="1" si="1"/>
        <v>73.801239721491797</v>
      </c>
      <c r="C39" s="107">
        <f t="shared" ca="1" si="2"/>
        <v>73</v>
      </c>
    </row>
    <row r="40" spans="1:3">
      <c r="A40" s="107">
        <f t="shared" ca="1" si="0"/>
        <v>0.30423704455027689</v>
      </c>
      <c r="B40" s="107">
        <f t="shared" ca="1" si="1"/>
        <v>30.423704455027689</v>
      </c>
      <c r="C40" s="107">
        <f t="shared" ca="1" si="2"/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2860.2375142642468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0.9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7.9999999999999991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23.999999999999975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2014-09-27T15:01:14Z</dcterms:modified>
</cp:coreProperties>
</file>