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<sst xmlns="http://schemas.openxmlformats.org/spreadsheetml/2006/main" count="511" uniqueCount="265">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</sst>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0.58225781245330432</v>
      </c>
      <c r="G13" s="35">
        <f>'Project Release Optimizer (GA)'!E15</f>
        <v>1.489470833906511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29.196688539689383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49.682073871776616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11.923697729226387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11.923697729226387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11.923697729226387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11.923697729226387</v>
      </c>
      <c r="AN13" s="37"/>
      <c r="AO13" s="39">
        <f>M13+R13+W13+AB13+AG13+AL13</f>
        <v>200.20000000000002</v>
      </c>
      <c r="AP13" s="39">
        <f>N13+S13+X13+AC13+AH13+AM13</f>
        <v>126.57355332837156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64.232714787316624</v>
      </c>
      <c r="AY13" s="39">
        <f t="shared" ref="AY13:AY27" si="1">AV13/G13</f>
        <v>109.30056251790853</v>
      </c>
      <c r="AZ13" s="39">
        <f>MAX(AX13,AY13)</f>
        <v>109.30056251790853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0.60323511335021907</v>
      </c>
      <c r="G14" s="35">
        <f>'Project Release Optimizer (GA)'!E16</f>
        <v>1.5041100825045191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24.865926515274779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53.187596393736456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12.765023134496749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12.765023134496749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12.765023134496749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12.765023134496749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129.11361544699821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54.705038333604527</v>
      </c>
      <c r="AY14" s="39">
        <f t="shared" si="1"/>
        <v>117.01271206622019</v>
      </c>
      <c r="AZ14" s="39">
        <f t="shared" ref="AZ14:AZ27" si="29">MAX(AX14,AY14)</f>
        <v>117.01271206622019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0.54290790862992522</v>
      </c>
      <c r="G15" s="35">
        <f>'Project Release Optimizer (GA)'!E17</f>
        <v>1.4812957570751453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29.470928210232515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18.227285044893506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7.0730227704558031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7.0730227704558031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7.0730227704558031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7.0730227704558031</v>
      </c>
      <c r="AN15" s="37"/>
      <c r="AO15" s="39">
        <f t="shared" si="24"/>
        <v>94.6</v>
      </c>
      <c r="AP15" s="39">
        <f t="shared" si="25"/>
        <v>75.990304336949237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64.836042062511538</v>
      </c>
      <c r="AY15" s="39">
        <f t="shared" si="1"/>
        <v>40.1000270987657</v>
      </c>
      <c r="AZ15" s="39">
        <f t="shared" si="29"/>
        <v>64.836042062511538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0.53466650466073828</v>
      </c>
      <c r="G16" s="35">
        <f>'Project Release Optimizer (GA)'!E18</f>
        <v>1.4936676691365307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65.461366468446599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15.710727952427185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15.710727952427185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15.710727952427185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15.710727952427185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15.710727952427185</v>
      </c>
      <c r="AN16" s="37"/>
      <c r="AO16" s="39">
        <f t="shared" si="24"/>
        <v>116.6</v>
      </c>
      <c r="AP16" s="39">
        <f t="shared" si="25"/>
        <v>144.01500623058254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144.01500623058251</v>
      </c>
      <c r="AY16" s="39">
        <f t="shared" si="1"/>
        <v>26.511921505867655</v>
      </c>
      <c r="AZ16" s="39">
        <f t="shared" si="29"/>
        <v>144.01500623058251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0.63353144156863705</v>
      </c>
      <c r="G17" s="35">
        <f>'Project Release Optimizer (GA)'!E19</f>
        <v>1.5006393305847336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12.794546703316511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53.310611263818799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12.794546703316511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12.794546703316511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12.794546703316511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12.794546703316511</v>
      </c>
      <c r="AN17" s="37"/>
      <c r="AO17" s="39">
        <f t="shared" si="24"/>
        <v>189.2</v>
      </c>
      <c r="AP17" s="39">
        <f t="shared" si="25"/>
        <v>117.28334478040136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20.835587839676155</v>
      </c>
      <c r="AY17" s="39">
        <f t="shared" si="1"/>
        <v>117.28334478040134</v>
      </c>
      <c r="AZ17" s="39">
        <f t="shared" si="29"/>
        <v>117.28334478040134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0.51637216573184941</v>
      </c>
      <c r="G18" s="35">
        <f>'Project Release Optimizer (GA)'!E20</f>
        <v>1.516636731233191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100.70256193282783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29.011561630993338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24.16861486387868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24.16861486387868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24.16861486387868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24.16861486387868</v>
      </c>
      <c r="AN18" s="37"/>
      <c r="AO18" s="39">
        <f t="shared" si="24"/>
        <v>211.2</v>
      </c>
      <c r="AP18" s="39">
        <f t="shared" si="25"/>
        <v>226.38858301933587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221.54563625222127</v>
      </c>
      <c r="AY18" s="39">
        <f t="shared" si="1"/>
        <v>63.82543558818535</v>
      </c>
      <c r="AZ18" s="39">
        <f t="shared" si="29"/>
        <v>221.54563625222127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0.58423270620775014</v>
      </c>
      <c r="G19" s="35">
        <f>'Project Release Optimizer (GA)'!E21</f>
        <v>1.4775488929750058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159.18314570860343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56.174114030759199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38.203954970064828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38.203954970064828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38.203954970064828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38.203954970064828</v>
      </c>
      <c r="AN19" s="37"/>
      <c r="AO19" s="39">
        <f t="shared" si="24"/>
        <v>387.20000000000005</v>
      </c>
      <c r="AP19" s="39">
        <f t="shared" si="25"/>
        <v>368.173079619622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350.20292055892753</v>
      </c>
      <c r="AY19" s="39">
        <f t="shared" si="1"/>
        <v>123.58305086767022</v>
      </c>
      <c r="AZ19" s="39">
        <f t="shared" si="29"/>
        <v>350.20292055892753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0.5750687240434974</v>
      </c>
      <c r="G20" s="35">
        <f>'Project Release Optimizer (GA)'!E22</f>
        <v>1.504784132840874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8.6946129931103791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7.3100185999656695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2.0867071183464909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2.0867071183464909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2.0867071183464909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2.0867071183464909</v>
      </c>
      <c r="AN20" s="37"/>
      <c r="AO20" s="39">
        <f t="shared" si="24"/>
        <v>35.200000000000003</v>
      </c>
      <c r="AP20" s="39">
        <f t="shared" si="25"/>
        <v>24.351460066462018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19.128148584842833</v>
      </c>
      <c r="AY20" s="39">
        <f t="shared" si="1"/>
        <v>16.082040919924474</v>
      </c>
      <c r="AZ20" s="39">
        <f t="shared" si="29"/>
        <v>19.128148584842833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0.50384458762331452</v>
      </c>
      <c r="G21" s="35">
        <f>'Project Release Optimizer (GA)'!E23</f>
        <v>1.4853700208963121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97.252210708738417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57.898031325625716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23.340530570097219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23.340530570097219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23.340530570097219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23.340530570097219</v>
      </c>
      <c r="AN21" s="37"/>
      <c r="AO21" s="39">
        <f t="shared" si="24"/>
        <v>297</v>
      </c>
      <c r="AP21" s="39">
        <f t="shared" si="25"/>
        <v>248.51236431475306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213.95486355922455</v>
      </c>
      <c r="AY21" s="39">
        <f t="shared" si="1"/>
        <v>127.37566891637657</v>
      </c>
      <c r="AZ21" s="39">
        <f t="shared" si="29"/>
        <v>213.95486355922455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0.64467036717436521</v>
      </c>
      <c r="G22" s="35">
        <f>'Project Release Optimizer (GA)'!E24</f>
        <v>1.4895040833155471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55.842492276774699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58.408701912614568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14.018088459027496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14.018088459027496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14.018088459027496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14.018088459027496</v>
      </c>
      <c r="AN22" s="37"/>
      <c r="AO22" s="39">
        <f t="shared" si="24"/>
        <v>270.59999999999991</v>
      </c>
      <c r="AP22" s="39">
        <f t="shared" si="25"/>
        <v>170.32354802549926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122.85348300890435</v>
      </c>
      <c r="AY22" s="39">
        <f t="shared" si="1"/>
        <v>128.49914420775204</v>
      </c>
      <c r="AZ22" s="39">
        <f t="shared" si="29"/>
        <v>128.49914420775204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0.28953590584860855</v>
      </c>
      <c r="G23" s="35">
        <f>'Project Release Optimizer (GA)'!E25</f>
        <v>1.5081639543861558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217.58959330225937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53.044630703006781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52.221502392542249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52.221502392542249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52.221502392542249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52.221502392542249</v>
      </c>
      <c r="AN23" s="37"/>
      <c r="AO23" s="39">
        <f t="shared" si="24"/>
        <v>314.59999999999997</v>
      </c>
      <c r="AP23" s="39">
        <f t="shared" si="25"/>
        <v>479.5202335754351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478.69710526497073</v>
      </c>
      <c r="AY23" s="39">
        <f t="shared" si="1"/>
        <v>116.6981875466149</v>
      </c>
      <c r="AZ23" s="39">
        <f t="shared" si="29"/>
        <v>478.69710526497073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0.54289579942108523</v>
      </c>
      <c r="G24" s="35">
        <f>'Project Release Optimizer (GA)'!E26</f>
        <v>1.5379051081113038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119.72831631652426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59.171401096233303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28.734795915965822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28.734795915965822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28.734795915965822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28.734795915965822</v>
      </c>
      <c r="AN24" s="37"/>
      <c r="AO24" s="39">
        <f t="shared" si="24"/>
        <v>343.2</v>
      </c>
      <c r="AP24" s="39">
        <f t="shared" si="25"/>
        <v>293.83890107662086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263.40229589635334</v>
      </c>
      <c r="AY24" s="39">
        <f t="shared" si="1"/>
        <v>130.17708241171329</v>
      </c>
      <c r="AZ24" s="39">
        <f t="shared" si="29"/>
        <v>263.40229589635334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0.56747239984618913</v>
      </c>
      <c r="G25" s="35">
        <f>'Project Release Optimizer (GA)'!E27</f>
        <v>1.9908915924587633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169.17122317494272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40.601093561986254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40.601093561986254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40.601093561986254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40.601093561986254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40.601093561986254</v>
      </c>
      <c r="AN25" s="37"/>
      <c r="AO25" s="39">
        <f t="shared" si="24"/>
        <v>299.19999999999993</v>
      </c>
      <c r="AP25" s="39">
        <f t="shared" si="25"/>
        <v>372.17669098487403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372.17669098487391</v>
      </c>
      <c r="AY25" s="39">
        <f t="shared" si="1"/>
        <v>44.201301735027897</v>
      </c>
      <c r="AZ25" s="39">
        <f t="shared" si="29"/>
        <v>372.17669098487391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0.58594659642522895</v>
      </c>
      <c r="G26" s="35">
        <f>'Project Release Optimizer (GA)'!E28</f>
        <v>2.0359780620586418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66.558966700946925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26.031714676930271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15.974152008227261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15.974152008227261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15.974152008227261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15.974152008227261</v>
      </c>
      <c r="AN26" s="37"/>
      <c r="AO26" s="39">
        <f t="shared" si="24"/>
        <v>202.39999999999998</v>
      </c>
      <c r="AP26" s="39">
        <f t="shared" si="25"/>
        <v>156.48728941078625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146.42972674208323</v>
      </c>
      <c r="AY26" s="39">
        <f t="shared" si="1"/>
        <v>57.269772289246596</v>
      </c>
      <c r="AZ26" s="39">
        <f t="shared" si="29"/>
        <v>146.42972674208323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0.29336196701528827</v>
      </c>
      <c r="G27" s="35">
        <f>'Project Release Optimizer (GA)'!E29</f>
        <v>1.9840337484556023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245.43058779070631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58.90334106976951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58.90334106976951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58.90334106976951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58.90334106976951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58.90334106976951</v>
      </c>
      <c r="AN27" s="37"/>
      <c r="AO27" s="39">
        <f t="shared" si="24"/>
        <v>376.19999999999993</v>
      </c>
      <c r="AP27" s="39">
        <f t="shared" si="25"/>
        <v>539.94729313955384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539.94729313955395</v>
      </c>
      <c r="AY27" s="39">
        <f t="shared" si="1"/>
        <v>109.77635847653212</v>
      </c>
      <c r="AZ27" s="39">
        <f t="shared" si="29"/>
        <v>539.94729313955395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1.5999999999959225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93.462877822826258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42.444860208969139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23.901319947988561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23.901319947988561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23.901319947988561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23.901319947988561</v>
      </c>
      <c r="AN30" s="47"/>
      <c r="AO30" s="35">
        <f t="shared" ref="AO30:AQ30" si="36">AVERAGE(AO13:AO27)</f>
        <v>236.42666666666665</v>
      </c>
      <c r="AP30" s="35">
        <f t="shared" si="36"/>
        <v>231.51301782374969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205.13083688304314</v>
      </c>
      <c r="AY30" s="35">
        <f t="shared" si="39"/>
        <v>88.513107395213794</v>
      </c>
      <c r="AZ30" s="167">
        <f t="shared" ref="AZ30" si="40">AVERAGE(AZ13:AZ27)</f>
        <v>219.09543285656184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23.999999999938836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1401.943167342394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636.67290313453714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358.51979921982843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358.51979921982843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358.51979921982843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358.51979921982843</v>
      </c>
      <c r="AN31" s="47"/>
      <c r="AO31" s="35">
        <f t="shared" ref="AO31:AQ31" si="47">SUM(AO13:AO27)</f>
        <v>3546.3999999999996</v>
      </c>
      <c r="AP31" s="35">
        <f t="shared" si="47"/>
        <v>3472.6952673562455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3076.9625532456471</v>
      </c>
      <c r="AY31" s="35">
        <f t="shared" si="50"/>
        <v>1327.6966109282068</v>
      </c>
      <c r="AZ31" s="35">
        <f t="shared" ref="AZ31" si="51">SUM(AZ13:AZ27)</f>
        <v>3286.4314928484278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731.17307961961342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261.57968449041169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219.09543285656184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73.019851116625333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257.68888226921263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1323.4614974958631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0.58225781245330432</v>
      </c>
      <c r="E15" s="74">
        <v>1.489470833906511</v>
      </c>
      <c r="F15" s="5"/>
      <c r="G15" s="110"/>
      <c r="I15" s="57">
        <v>41640</v>
      </c>
      <c r="J15" s="12"/>
      <c r="K15" s="32">
        <v>2</v>
      </c>
      <c r="L15" s="58">
        <f>I15+K15+1</f>
        <v>41643</v>
      </c>
      <c r="M15" s="58">
        <f>L15+VLOOKUP($B15,'Project Facts (User Inputs)'!$B$13:$BL$28,13,0)</f>
        <v>41672.196688539691</v>
      </c>
      <c r="N15" s="12"/>
      <c r="O15" s="56">
        <v>0</v>
      </c>
      <c r="P15" s="58">
        <f>M15+O15+1</f>
        <v>41673.196688539691</v>
      </c>
      <c r="Q15" s="58">
        <f>P15+VLOOKUP($B15,'Project Facts (User Inputs)'!$B$13:$BL$28,18,0)</f>
        <v>41722.87876241147</v>
      </c>
      <c r="R15" s="12"/>
      <c r="S15" s="56">
        <v>0</v>
      </c>
      <c r="T15" s="58">
        <f>Q15+S15+1</f>
        <v>41723.87876241147</v>
      </c>
      <c r="U15" s="58">
        <f>T15+VLOOKUP($B15,'Project Facts (User Inputs)'!$B$13:$BL$28,23,0)</f>
        <v>41735.802460140694</v>
      </c>
      <c r="V15" s="12"/>
      <c r="W15" s="32">
        <v>0</v>
      </c>
      <c r="X15" s="58">
        <f>U15+W15+1</f>
        <v>41736.802460140694</v>
      </c>
      <c r="Y15" s="58">
        <f>X15+VLOOKUP($B15,'Project Facts (User Inputs)'!$B$13:$BL$28,28,0)</f>
        <v>41748.726157869918</v>
      </c>
      <c r="Z15" s="12"/>
      <c r="AA15" s="32">
        <v>4</v>
      </c>
      <c r="AB15" s="58">
        <f>Y15+AA15+1</f>
        <v>41753.726157869918</v>
      </c>
      <c r="AC15" s="58">
        <f>AB15+VLOOKUP($B15,'Project Facts (User Inputs)'!$B$13:$BL$28,33,0)</f>
        <v>41765.649855599142</v>
      </c>
      <c r="AD15" s="12"/>
      <c r="AE15" s="32">
        <v>0</v>
      </c>
      <c r="AF15" s="58">
        <f>AC15+AE15+1</f>
        <v>41766.649855599142</v>
      </c>
      <c r="AG15" s="58">
        <f>AF15+VLOOKUP($B15,'Project Facts (User Inputs)'!$B$13:$BL$28,38,0)</f>
        <v>41778.573553328366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2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4</v>
      </c>
      <c r="AR15" s="78">
        <f>AE15</f>
        <v>0</v>
      </c>
      <c r="AS15" s="78">
        <f>SUM(AM15:AR15)</f>
        <v>6</v>
      </c>
      <c r="AT15" s="60">
        <f>AK15*AM15*$AK$36</f>
        <v>1.6935483870967745</v>
      </c>
      <c r="AV15" s="60">
        <f>AG15-L15</f>
        <v>135.57355332836596</v>
      </c>
      <c r="AW15" s="83">
        <f>MAX(AG15:AG29)-MIN(L15:L29)</f>
        <v>731.17307961961342</v>
      </c>
      <c r="BM15" s="113" t="s">
        <v>126</v>
      </c>
    </row>
    <row r="16" spans="2:65">
      <c r="B16" s="16" t="str">
        <f>'Project Facts (User Inputs)'!B14</f>
        <v>Project-A02</v>
      </c>
      <c r="D16" s="74">
        <v>0.60323511335021907</v>
      </c>
      <c r="E16" s="74">
        <v>1.5041100825045191</v>
      </c>
      <c r="F16" s="5"/>
      <c r="G16" s="110"/>
      <c r="I16" s="57">
        <v>41640</v>
      </c>
      <c r="J16" s="12"/>
      <c r="K16" s="32">
        <v>20</v>
      </c>
      <c r="L16" s="58">
        <f t="shared" ref="L16:L29" si="0">I16+K16+1</f>
        <v>41661</v>
      </c>
      <c r="M16" s="58">
        <f>L16+VLOOKUP($B16,'Project Facts (User Inputs)'!$B$13:$BL$28,13,0)</f>
        <v>41685.865926515275</v>
      </c>
      <c r="N16" s="12"/>
      <c r="O16" s="56">
        <v>0</v>
      </c>
      <c r="P16" s="58">
        <f t="shared" ref="P16:P29" si="1">M16+O16+1</f>
        <v>41686.865926515275</v>
      </c>
      <c r="Q16" s="58">
        <f>P16+VLOOKUP($B16,'Project Facts (User Inputs)'!$B$13:$BL$28,18,0)</f>
        <v>41740.053522909009</v>
      </c>
      <c r="R16" s="12"/>
      <c r="S16" s="56">
        <v>0</v>
      </c>
      <c r="T16" s="58">
        <f t="shared" ref="T16:T29" si="2">Q16+S16+1</f>
        <v>41741.053522909009</v>
      </c>
      <c r="U16" s="58">
        <f>T16+VLOOKUP($B16,'Project Facts (User Inputs)'!$B$13:$BL$28,23,0)</f>
        <v>41753.818546043505</v>
      </c>
      <c r="V16" s="12"/>
      <c r="W16" s="32">
        <v>0</v>
      </c>
      <c r="X16" s="58">
        <f t="shared" ref="X16:X29" si="3">U16+W16+1</f>
        <v>41754.818546043505</v>
      </c>
      <c r="Y16" s="58">
        <f>X16+VLOOKUP($B16,'Project Facts (User Inputs)'!$B$13:$BL$28,28,0)</f>
        <v>41767.583569178001</v>
      </c>
      <c r="Z16" s="12"/>
      <c r="AA16" s="32">
        <v>0</v>
      </c>
      <c r="AB16" s="58">
        <f t="shared" ref="AB16:AB29" si="4">Y16+AA16+1</f>
        <v>41768.583569178001</v>
      </c>
      <c r="AC16" s="58">
        <f>AB16+VLOOKUP($B16,'Project Facts (User Inputs)'!$B$13:$BL$28,33,0)</f>
        <v>41781.348592312497</v>
      </c>
      <c r="AD16" s="12"/>
      <c r="AE16" s="32">
        <v>0</v>
      </c>
      <c r="AF16" s="58">
        <f t="shared" ref="AF16:AF29" si="5">AC16+AE16+1</f>
        <v>41782.348592312497</v>
      </c>
      <c r="AG16" s="58">
        <f>AF16+VLOOKUP($B16,'Project Facts (User Inputs)'!$B$13:$BL$28,38,0)</f>
        <v>41795.113615446993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20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20</v>
      </c>
      <c r="AT16" s="60">
        <f t="shared" ref="AT16:AT29" si="13">AK16*AM16*$AK$36</f>
        <v>17.679900744416877</v>
      </c>
      <c r="AV16" s="60">
        <f t="shared" ref="AV16:AV29" si="14">AG16-L16</f>
        <v>134.11361544699321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0.54290790862992522</v>
      </c>
      <c r="E17" s="74">
        <v>1.4812957570751453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41670.470928210234</v>
      </c>
      <c r="N17" s="12"/>
      <c r="O17" s="56">
        <v>0</v>
      </c>
      <c r="P17" s="58">
        <f t="shared" si="1"/>
        <v>41671.470928210234</v>
      </c>
      <c r="Q17" s="58">
        <f>P17+VLOOKUP($B17,'Project Facts (User Inputs)'!$B$13:$BL$28,18,0)</f>
        <v>41689.698213255127</v>
      </c>
      <c r="R17" s="12"/>
      <c r="S17" s="56">
        <v>0</v>
      </c>
      <c r="T17" s="58">
        <f t="shared" si="2"/>
        <v>41690.698213255127</v>
      </c>
      <c r="U17" s="58">
        <f>T17+VLOOKUP($B17,'Project Facts (User Inputs)'!$B$13:$BL$28,23,0)</f>
        <v>41697.771236025583</v>
      </c>
      <c r="V17" s="12"/>
      <c r="W17" s="32">
        <v>0</v>
      </c>
      <c r="X17" s="58">
        <f t="shared" si="3"/>
        <v>41698.771236025583</v>
      </c>
      <c r="Y17" s="58">
        <f>X17+VLOOKUP($B17,'Project Facts (User Inputs)'!$B$13:$BL$28,28,0)</f>
        <v>41705.844258796038</v>
      </c>
      <c r="Z17" s="12"/>
      <c r="AA17" s="32">
        <v>0</v>
      </c>
      <c r="AB17" s="58">
        <f t="shared" si="4"/>
        <v>41706.844258796038</v>
      </c>
      <c r="AC17" s="58">
        <f>AB17+VLOOKUP($B17,'Project Facts (User Inputs)'!$B$13:$BL$28,33,0)</f>
        <v>41713.917281566493</v>
      </c>
      <c r="AD17" s="12"/>
      <c r="AE17" s="32">
        <v>0</v>
      </c>
      <c r="AF17" s="58">
        <f t="shared" si="5"/>
        <v>41714.917281566493</v>
      </c>
      <c r="AG17" s="58">
        <f>AF17+VLOOKUP($B17,'Project Facts (User Inputs)'!$B$13:$BL$28,38,0)</f>
        <v>41721.990304336949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80.990304336948611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0.53466650466073828</v>
      </c>
      <c r="E18" s="74">
        <v>1.4936676691365307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41740.461366468444</v>
      </c>
      <c r="N18" s="12"/>
      <c r="O18" s="56">
        <v>0</v>
      </c>
      <c r="P18" s="58">
        <f t="shared" si="1"/>
        <v>41741.461366468444</v>
      </c>
      <c r="Q18" s="58">
        <f>P18+VLOOKUP($B18,'Project Facts (User Inputs)'!$B$13:$BL$28,18,0)</f>
        <v>41757.172094420872</v>
      </c>
      <c r="R18" s="12"/>
      <c r="S18" s="56">
        <v>0</v>
      </c>
      <c r="T18" s="58">
        <f t="shared" si="2"/>
        <v>41758.172094420872</v>
      </c>
      <c r="U18" s="58">
        <f>T18+VLOOKUP($B18,'Project Facts (User Inputs)'!$B$13:$BL$28,23,0)</f>
        <v>41773.8828223733</v>
      </c>
      <c r="V18" s="12"/>
      <c r="W18" s="32">
        <v>0</v>
      </c>
      <c r="X18" s="58">
        <f t="shared" si="3"/>
        <v>41774.8828223733</v>
      </c>
      <c r="Y18" s="58">
        <f>X18+VLOOKUP($B18,'Project Facts (User Inputs)'!$B$13:$BL$28,28,0)</f>
        <v>41790.593550325728</v>
      </c>
      <c r="Z18" s="12"/>
      <c r="AA18" s="32">
        <v>0</v>
      </c>
      <c r="AB18" s="58">
        <f t="shared" si="4"/>
        <v>41791.593550325728</v>
      </c>
      <c r="AC18" s="58">
        <f>AB18+VLOOKUP($B18,'Project Facts (User Inputs)'!$B$13:$BL$28,33,0)</f>
        <v>41807.304278278156</v>
      </c>
      <c r="AD18" s="12"/>
      <c r="AE18" s="32">
        <v>0</v>
      </c>
      <c r="AF18" s="58">
        <f t="shared" si="5"/>
        <v>41808.304278278156</v>
      </c>
      <c r="AG18" s="58">
        <f>AF18+VLOOKUP($B18,'Project Facts (User Inputs)'!$B$13:$BL$28,38,0)</f>
        <v>41824.015006230584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34</v>
      </c>
      <c r="AT18" s="60">
        <f t="shared" si="13"/>
        <v>16.767990074441688</v>
      </c>
      <c r="AV18" s="60">
        <f t="shared" si="14"/>
        <v>149.01500623058382</v>
      </c>
      <c r="AW18" s="37"/>
      <c r="BM18" s="113"/>
    </row>
    <row r="19" spans="2:65">
      <c r="B19" s="16" t="str">
        <f>'Project Facts (User Inputs)'!B17</f>
        <v>Project-A05</v>
      </c>
      <c r="D19" s="74">
        <v>0.63353144156863705</v>
      </c>
      <c r="E19" s="74">
        <v>1.5006393305847336</v>
      </c>
      <c r="F19" s="5"/>
      <c r="G19" s="110"/>
      <c r="I19" s="57">
        <v>41640</v>
      </c>
      <c r="J19" s="12"/>
      <c r="K19" s="32">
        <v>0</v>
      </c>
      <c r="L19" s="58">
        <f t="shared" si="0"/>
        <v>41641</v>
      </c>
      <c r="M19" s="58">
        <f>L19+VLOOKUP($B19,'Project Facts (User Inputs)'!$B$13:$BL$28,13,0)</f>
        <v>41653.794546703313</v>
      </c>
      <c r="N19" s="12"/>
      <c r="O19" s="56">
        <v>0</v>
      </c>
      <c r="P19" s="58">
        <f t="shared" si="1"/>
        <v>41654.794546703313</v>
      </c>
      <c r="Q19" s="58">
        <f>P19+VLOOKUP($B19,'Project Facts (User Inputs)'!$B$13:$BL$28,18,0)</f>
        <v>41708.105157967133</v>
      </c>
      <c r="R19" s="12"/>
      <c r="S19" s="56">
        <v>0</v>
      </c>
      <c r="T19" s="58">
        <f t="shared" si="2"/>
        <v>41709.105157967133</v>
      </c>
      <c r="U19" s="58">
        <f>T19+VLOOKUP($B19,'Project Facts (User Inputs)'!$B$13:$BL$28,23,0)</f>
        <v>41721.899704670446</v>
      </c>
      <c r="V19" s="12"/>
      <c r="W19" s="32">
        <v>0</v>
      </c>
      <c r="X19" s="58">
        <f t="shared" si="3"/>
        <v>41722.899704670446</v>
      </c>
      <c r="Y19" s="58">
        <f>X19+VLOOKUP($B19,'Project Facts (User Inputs)'!$B$13:$BL$28,28,0)</f>
        <v>41735.694251373759</v>
      </c>
      <c r="Z19" s="12"/>
      <c r="AA19" s="32">
        <v>0</v>
      </c>
      <c r="AB19" s="58">
        <f t="shared" si="4"/>
        <v>41736.694251373759</v>
      </c>
      <c r="AC19" s="58">
        <f>AB19+VLOOKUP($B19,'Project Facts (User Inputs)'!$B$13:$BL$28,33,0)</f>
        <v>41749.488798077073</v>
      </c>
      <c r="AD19" s="12"/>
      <c r="AE19" s="32">
        <v>365</v>
      </c>
      <c r="AF19" s="58">
        <f t="shared" si="5"/>
        <v>42115.488798077073</v>
      </c>
      <c r="AG19" s="58">
        <f>AF19+VLOOKUP($B19,'Project Facts (User Inputs)'!$B$13:$BL$28,38,0)</f>
        <v>42128.283344780386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0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365</v>
      </c>
      <c r="AS19" s="78">
        <f t="shared" si="12"/>
        <v>365</v>
      </c>
      <c r="AT19" s="60">
        <f t="shared" si="13"/>
        <v>0</v>
      </c>
      <c r="AV19" s="60">
        <f t="shared" si="14"/>
        <v>487.28334478038596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0.51637216573184941</v>
      </c>
      <c r="E20" s="74">
        <v>1.516636731233191</v>
      </c>
      <c r="F20" s="5"/>
      <c r="G20" s="110"/>
      <c r="I20" s="57">
        <v>41640</v>
      </c>
      <c r="J20" s="12"/>
      <c r="K20" s="32">
        <v>57</v>
      </c>
      <c r="L20" s="58">
        <f t="shared" si="0"/>
        <v>41698</v>
      </c>
      <c r="M20" s="58">
        <f>L20+VLOOKUP($B20,'Project Facts (User Inputs)'!$B$13:$BL$28,13,0)</f>
        <v>41798.702561932827</v>
      </c>
      <c r="N20" s="12"/>
      <c r="O20" s="56">
        <v>0</v>
      </c>
      <c r="P20" s="58">
        <f t="shared" si="1"/>
        <v>41799.702561932827</v>
      </c>
      <c r="Q20" s="58">
        <f>P20+VLOOKUP($B20,'Project Facts (User Inputs)'!$B$13:$BL$28,18,0)</f>
        <v>41828.714123563819</v>
      </c>
      <c r="R20" s="12"/>
      <c r="S20" s="56">
        <v>0</v>
      </c>
      <c r="T20" s="58">
        <f t="shared" si="2"/>
        <v>41829.714123563819</v>
      </c>
      <c r="U20" s="58">
        <f>T20+VLOOKUP($B20,'Project Facts (User Inputs)'!$B$13:$BL$28,23,0)</f>
        <v>41853.882738427696</v>
      </c>
      <c r="V20" s="12"/>
      <c r="W20" s="32">
        <v>0</v>
      </c>
      <c r="X20" s="58">
        <f t="shared" si="3"/>
        <v>41854.882738427696</v>
      </c>
      <c r="Y20" s="58">
        <f>X20+VLOOKUP($B20,'Project Facts (User Inputs)'!$B$13:$BL$28,28,0)</f>
        <v>41879.051353291572</v>
      </c>
      <c r="Z20" s="12"/>
      <c r="AA20" s="32">
        <v>0</v>
      </c>
      <c r="AB20" s="58">
        <f t="shared" si="4"/>
        <v>41880.051353291572</v>
      </c>
      <c r="AC20" s="58">
        <f>AB20+VLOOKUP($B20,'Project Facts (User Inputs)'!$B$13:$BL$28,33,0)</f>
        <v>41904.219968155448</v>
      </c>
      <c r="AD20" s="12"/>
      <c r="AE20" s="32">
        <v>0</v>
      </c>
      <c r="AF20" s="58">
        <f t="shared" si="5"/>
        <v>41905.219968155448</v>
      </c>
      <c r="AG20" s="58">
        <f>AF20+VLOOKUP($B20,'Project Facts (User Inputs)'!$B$13:$BL$28,38,0)</f>
        <v>41929.388583019325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57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57</v>
      </c>
      <c r="AT20" s="60">
        <f t="shared" si="13"/>
        <v>50.918114143920597</v>
      </c>
      <c r="AV20" s="60">
        <f t="shared" si="14"/>
        <v>231.38858301932487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0.58423270620775014</v>
      </c>
      <c r="E21" s="74">
        <v>1.4775488929750058</v>
      </c>
      <c r="F21" s="5"/>
      <c r="G21" s="110"/>
      <c r="I21" s="57">
        <v>41640</v>
      </c>
      <c r="J21" s="12"/>
      <c r="K21" s="32">
        <v>358</v>
      </c>
      <c r="L21" s="58">
        <f t="shared" si="0"/>
        <v>41999</v>
      </c>
      <c r="M21" s="58">
        <f>L21+VLOOKUP($B21,'Project Facts (User Inputs)'!$B$13:$BL$28,13,0)</f>
        <v>42158.183145708601</v>
      </c>
      <c r="N21" s="12"/>
      <c r="O21" s="56">
        <v>0</v>
      </c>
      <c r="P21" s="58">
        <f t="shared" si="1"/>
        <v>42159.183145708601</v>
      </c>
      <c r="Q21" s="58">
        <f>P21+VLOOKUP($B21,'Project Facts (User Inputs)'!$B$13:$BL$28,18,0)</f>
        <v>42215.357259739358</v>
      </c>
      <c r="R21" s="12"/>
      <c r="S21" s="56">
        <v>0</v>
      </c>
      <c r="T21" s="58">
        <f t="shared" si="2"/>
        <v>42216.357259739358</v>
      </c>
      <c r="U21" s="58">
        <f>T21+VLOOKUP($B21,'Project Facts (User Inputs)'!$B$13:$BL$28,23,0)</f>
        <v>42254.561214709422</v>
      </c>
      <c r="V21" s="12"/>
      <c r="W21" s="32">
        <v>0</v>
      </c>
      <c r="X21" s="58">
        <f t="shared" si="3"/>
        <v>42255.561214709422</v>
      </c>
      <c r="Y21" s="58">
        <f>X21+VLOOKUP($B21,'Project Facts (User Inputs)'!$B$13:$BL$28,28,0)</f>
        <v>42293.765169679486</v>
      </c>
      <c r="Z21" s="12"/>
      <c r="AA21" s="32">
        <v>0</v>
      </c>
      <c r="AB21" s="58">
        <f t="shared" si="4"/>
        <v>42294.765169679486</v>
      </c>
      <c r="AC21" s="58">
        <f>AB21+VLOOKUP($B21,'Project Facts (User Inputs)'!$B$13:$BL$28,33,0)</f>
        <v>42332.969124649549</v>
      </c>
      <c r="AD21" s="12"/>
      <c r="AE21" s="32">
        <v>0</v>
      </c>
      <c r="AF21" s="58">
        <f t="shared" si="5"/>
        <v>42333.969124649549</v>
      </c>
      <c r="AG21" s="58">
        <f>AF21+VLOOKUP($B21,'Project Facts (User Inputs)'!$B$13:$BL$28,38,0)</f>
        <v>42372.173079619613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358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358</v>
      </c>
      <c r="AT21" s="60">
        <f t="shared" si="13"/>
        <v>586.30272952853613</v>
      </c>
      <c r="AV21" s="60">
        <f t="shared" si="14"/>
        <v>373.17307961961342</v>
      </c>
      <c r="AW21" s="37"/>
      <c r="BM21" s="113"/>
    </row>
    <row r="22" spans="2:65">
      <c r="B22" s="16" t="str">
        <f>'Project Facts (User Inputs)'!B20</f>
        <v>Project-A08</v>
      </c>
      <c r="D22" s="74">
        <v>0.5750687240434974</v>
      </c>
      <c r="E22" s="74">
        <v>1.504784132840874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41649.694612993109</v>
      </c>
      <c r="N22" s="12"/>
      <c r="O22" s="56">
        <v>0</v>
      </c>
      <c r="P22" s="58">
        <f t="shared" si="1"/>
        <v>41650.694612993109</v>
      </c>
      <c r="Q22" s="58">
        <f>P22+VLOOKUP($B22,'Project Facts (User Inputs)'!$B$13:$BL$28,18,0)</f>
        <v>41658.004631593074</v>
      </c>
      <c r="R22" s="12"/>
      <c r="S22" s="56">
        <v>0</v>
      </c>
      <c r="T22" s="58">
        <f t="shared" si="2"/>
        <v>41659.004631593074</v>
      </c>
      <c r="U22" s="58">
        <f>T22+VLOOKUP($B22,'Project Facts (User Inputs)'!$B$13:$BL$28,23,0)</f>
        <v>41661.09133871142</v>
      </c>
      <c r="V22" s="12"/>
      <c r="W22" s="32">
        <v>0</v>
      </c>
      <c r="X22" s="58">
        <f t="shared" si="3"/>
        <v>41662.09133871142</v>
      </c>
      <c r="Y22" s="58">
        <f>X22+VLOOKUP($B22,'Project Facts (User Inputs)'!$B$13:$BL$28,28,0)</f>
        <v>41664.178045829765</v>
      </c>
      <c r="Z22" s="12"/>
      <c r="AA22" s="32">
        <v>0</v>
      </c>
      <c r="AB22" s="58">
        <f t="shared" si="4"/>
        <v>41665.178045829765</v>
      </c>
      <c r="AC22" s="58">
        <f>AB22+VLOOKUP($B22,'Project Facts (User Inputs)'!$B$13:$BL$28,33,0)</f>
        <v>41667.264752948111</v>
      </c>
      <c r="AD22" s="12"/>
      <c r="AE22" s="32">
        <v>0</v>
      </c>
      <c r="AF22" s="58">
        <f t="shared" si="5"/>
        <v>41668.264752948111</v>
      </c>
      <c r="AG22" s="58">
        <f>AF22+VLOOKUP($B22,'Project Facts (User Inputs)'!$B$13:$BL$28,38,0)</f>
        <v>41670.351460066457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29.351460066456639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0.50384458762331452</v>
      </c>
      <c r="E23" s="74">
        <v>1.4853700208963121</v>
      </c>
      <c r="F23" s="5"/>
      <c r="G23" s="110"/>
      <c r="I23" s="57">
        <v>41640</v>
      </c>
      <c r="J23" s="12"/>
      <c r="K23" s="32">
        <v>16</v>
      </c>
      <c r="L23" s="58">
        <f t="shared" si="0"/>
        <v>41657</v>
      </c>
      <c r="M23" s="58">
        <f>L23+VLOOKUP($B23,'Project Facts (User Inputs)'!$B$13:$BL$28,13,0)</f>
        <v>41754.252210708735</v>
      </c>
      <c r="N23" s="12"/>
      <c r="O23" s="56">
        <v>0</v>
      </c>
      <c r="P23" s="58">
        <f t="shared" si="1"/>
        <v>41755.252210708735</v>
      </c>
      <c r="Q23" s="58">
        <f>P23+VLOOKUP($B23,'Project Facts (User Inputs)'!$B$13:$BL$28,18,0)</f>
        <v>41813.15024203436</v>
      </c>
      <c r="R23" s="12"/>
      <c r="S23" s="56">
        <v>0</v>
      </c>
      <c r="T23" s="58">
        <f t="shared" si="2"/>
        <v>41814.15024203436</v>
      </c>
      <c r="U23" s="58">
        <f>T23+VLOOKUP($B23,'Project Facts (User Inputs)'!$B$13:$BL$28,23,0)</f>
        <v>41837.490772604455</v>
      </c>
      <c r="V23" s="12"/>
      <c r="W23" s="32">
        <v>0</v>
      </c>
      <c r="X23" s="58">
        <f t="shared" si="3"/>
        <v>41838.490772604455</v>
      </c>
      <c r="Y23" s="58">
        <f>X23+VLOOKUP($B23,'Project Facts (User Inputs)'!$B$13:$BL$28,28,0)</f>
        <v>41861.831303174549</v>
      </c>
      <c r="Z23" s="12"/>
      <c r="AA23" s="32">
        <v>0</v>
      </c>
      <c r="AB23" s="58">
        <f t="shared" si="4"/>
        <v>41862.831303174549</v>
      </c>
      <c r="AC23" s="58">
        <f>AB23+VLOOKUP($B23,'Project Facts (User Inputs)'!$B$13:$BL$28,33,0)</f>
        <v>41886.171833744644</v>
      </c>
      <c r="AD23" s="12"/>
      <c r="AE23" s="32">
        <v>0</v>
      </c>
      <c r="AF23" s="58">
        <f t="shared" si="5"/>
        <v>41887.171833744644</v>
      </c>
      <c r="AG23" s="58">
        <f>AF23+VLOOKUP($B23,'Project Facts (User Inputs)'!$B$13:$BL$28,38,0)</f>
        <v>41910.512364314738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16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16</v>
      </c>
      <c r="AT23" s="60">
        <f t="shared" si="13"/>
        <v>20.099255583126549</v>
      </c>
      <c r="AV23" s="60">
        <f t="shared" si="14"/>
        <v>253.51236431473808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0.64467036717436521</v>
      </c>
      <c r="E24" s="74">
        <v>1.4895040833155471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41719.842492276774</v>
      </c>
      <c r="N24" s="12"/>
      <c r="O24" s="56">
        <v>0</v>
      </c>
      <c r="P24" s="58">
        <f t="shared" si="1"/>
        <v>41720.842492276774</v>
      </c>
      <c r="Q24" s="58">
        <f>P24+VLOOKUP($B24,'Project Facts (User Inputs)'!$B$13:$BL$28,18,0)</f>
        <v>41779.25119418939</v>
      </c>
      <c r="R24" s="12"/>
      <c r="S24" s="56">
        <v>0</v>
      </c>
      <c r="T24" s="58">
        <f t="shared" si="2"/>
        <v>41780.25119418939</v>
      </c>
      <c r="U24" s="58">
        <f>T24+VLOOKUP($B24,'Project Facts (User Inputs)'!$B$13:$BL$28,23,0)</f>
        <v>41794.26928264842</v>
      </c>
      <c r="V24" s="12"/>
      <c r="W24" s="32">
        <v>7</v>
      </c>
      <c r="X24" s="58">
        <f t="shared" si="3"/>
        <v>41802.26928264842</v>
      </c>
      <c r="Y24" s="58">
        <f>X24+VLOOKUP($B24,'Project Facts (User Inputs)'!$B$13:$BL$28,28,0)</f>
        <v>41816.28737110745</v>
      </c>
      <c r="Z24" s="12"/>
      <c r="AA24" s="32">
        <v>0</v>
      </c>
      <c r="AB24" s="58">
        <f t="shared" si="4"/>
        <v>41817.28737110745</v>
      </c>
      <c r="AC24" s="58">
        <f>AB24+VLOOKUP($B24,'Project Facts (User Inputs)'!$B$13:$BL$28,33,0)</f>
        <v>41831.30545956648</v>
      </c>
      <c r="AD24" s="12"/>
      <c r="AE24" s="32">
        <v>0</v>
      </c>
      <c r="AF24" s="58">
        <f t="shared" si="5"/>
        <v>41832.30545956648</v>
      </c>
      <c r="AG24" s="58">
        <f>AF24+VLOOKUP($B24,'Project Facts (User Inputs)'!$B$13:$BL$28,38,0)</f>
        <v>41846.32354802551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7</v>
      </c>
      <c r="AQ24" s="78">
        <f t="shared" si="10"/>
        <v>0</v>
      </c>
      <c r="AR24" s="78">
        <f t="shared" si="11"/>
        <v>0</v>
      </c>
      <c r="AS24" s="78">
        <f t="shared" si="12"/>
        <v>30</v>
      </c>
      <c r="AT24" s="60">
        <f t="shared" si="13"/>
        <v>26.324441687344905</v>
      </c>
      <c r="AV24" s="60">
        <f t="shared" si="14"/>
        <v>182.32354802550981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0.28953590584860855</v>
      </c>
      <c r="E25" s="74">
        <v>1.5081639543861558</v>
      </c>
      <c r="F25" s="5"/>
      <c r="G25" s="110"/>
      <c r="I25" s="57">
        <v>41640</v>
      </c>
      <c r="J25" s="12"/>
      <c r="K25" s="32">
        <v>37</v>
      </c>
      <c r="L25" s="58">
        <f t="shared" si="0"/>
        <v>41678</v>
      </c>
      <c r="M25" s="58">
        <f>L25+VLOOKUP($B25,'Project Facts (User Inputs)'!$B$13:$BL$28,13,0)</f>
        <v>41895.589593302262</v>
      </c>
      <c r="N25" s="12"/>
      <c r="O25" s="56">
        <v>0</v>
      </c>
      <c r="P25" s="58">
        <f t="shared" si="1"/>
        <v>41896.589593302262</v>
      </c>
      <c r="Q25" s="58">
        <f>P25+VLOOKUP($B25,'Project Facts (User Inputs)'!$B$13:$BL$28,18,0)</f>
        <v>41949.634224005269</v>
      </c>
      <c r="R25" s="12"/>
      <c r="S25" s="56">
        <v>0</v>
      </c>
      <c r="T25" s="58">
        <f t="shared" si="2"/>
        <v>41950.634224005269</v>
      </c>
      <c r="U25" s="58">
        <f>T25+VLOOKUP($B25,'Project Facts (User Inputs)'!$B$13:$BL$28,23,0)</f>
        <v>42002.855726397815</v>
      </c>
      <c r="V25" s="12"/>
      <c r="W25" s="32">
        <v>0</v>
      </c>
      <c r="X25" s="58">
        <f t="shared" si="3"/>
        <v>42003.855726397815</v>
      </c>
      <c r="Y25" s="58">
        <f>X25+VLOOKUP($B25,'Project Facts (User Inputs)'!$B$13:$BL$28,28,0)</f>
        <v>42056.07722879036</v>
      </c>
      <c r="Z25" s="12"/>
      <c r="AA25" s="32">
        <v>0</v>
      </c>
      <c r="AB25" s="58">
        <f t="shared" si="4"/>
        <v>42057.07722879036</v>
      </c>
      <c r="AC25" s="58">
        <f>AB25+VLOOKUP($B25,'Project Facts (User Inputs)'!$B$13:$BL$28,33,0)</f>
        <v>42109.298731182906</v>
      </c>
      <c r="AD25" s="12"/>
      <c r="AE25" s="32">
        <v>0</v>
      </c>
      <c r="AF25" s="58">
        <f t="shared" si="5"/>
        <v>42110.298731182906</v>
      </c>
      <c r="AG25" s="58">
        <f>AF25+VLOOKUP($B25,'Project Facts (User Inputs)'!$B$13:$BL$28,38,0)</f>
        <v>42162.520233575451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37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37</v>
      </c>
      <c r="AT25" s="60">
        <f t="shared" si="13"/>
        <v>49.233870967741922</v>
      </c>
      <c r="AV25" s="60">
        <f t="shared" si="14"/>
        <v>484.52023357545113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0.54289579942108523</v>
      </c>
      <c r="E26" s="74">
        <v>1.5379051081113038</v>
      </c>
      <c r="F26" s="5"/>
      <c r="G26" s="110"/>
      <c r="I26" s="57">
        <v>41640</v>
      </c>
      <c r="J26" s="12"/>
      <c r="K26" s="32">
        <v>47</v>
      </c>
      <c r="L26" s="58">
        <f t="shared" si="0"/>
        <v>41688</v>
      </c>
      <c r="M26" s="58">
        <f>L26+VLOOKUP($B26,'Project Facts (User Inputs)'!$B$13:$BL$28,13,0)</f>
        <v>41807.728316316527</v>
      </c>
      <c r="N26" s="12"/>
      <c r="O26" s="56">
        <v>0</v>
      </c>
      <c r="P26" s="58">
        <f t="shared" si="1"/>
        <v>41808.728316316527</v>
      </c>
      <c r="Q26" s="58">
        <f>P26+VLOOKUP($B26,'Project Facts (User Inputs)'!$B$13:$BL$28,18,0)</f>
        <v>41867.899717412758</v>
      </c>
      <c r="R26" s="12"/>
      <c r="S26" s="56">
        <v>0</v>
      </c>
      <c r="T26" s="58">
        <f t="shared" si="2"/>
        <v>41868.899717412758</v>
      </c>
      <c r="U26" s="58">
        <f>T26+VLOOKUP($B26,'Project Facts (User Inputs)'!$B$13:$BL$28,23,0)</f>
        <v>41897.634513328725</v>
      </c>
      <c r="V26" s="12"/>
      <c r="W26" s="32">
        <v>0</v>
      </c>
      <c r="X26" s="58">
        <f t="shared" si="3"/>
        <v>41898.634513328725</v>
      </c>
      <c r="Y26" s="58">
        <f>X26+VLOOKUP($B26,'Project Facts (User Inputs)'!$B$13:$BL$28,28,0)</f>
        <v>41927.369309244692</v>
      </c>
      <c r="Z26" s="12"/>
      <c r="AA26" s="32">
        <v>0</v>
      </c>
      <c r="AB26" s="58">
        <f t="shared" si="4"/>
        <v>41928.369309244692</v>
      </c>
      <c r="AC26" s="58">
        <f>AB26+VLOOKUP($B26,'Project Facts (User Inputs)'!$B$13:$BL$28,33,0)</f>
        <v>41957.104105160659</v>
      </c>
      <c r="AD26" s="12"/>
      <c r="AE26" s="32">
        <v>0</v>
      </c>
      <c r="AF26" s="58">
        <f t="shared" si="5"/>
        <v>41958.104105160659</v>
      </c>
      <c r="AG26" s="58">
        <f>AF26+VLOOKUP($B26,'Project Facts (User Inputs)'!$B$13:$BL$28,38,0)</f>
        <v>41986.838901076626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47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47</v>
      </c>
      <c r="AT26" s="60">
        <f t="shared" si="13"/>
        <v>68.225806451612897</v>
      </c>
      <c r="AV26" s="60">
        <f t="shared" si="14"/>
        <v>298.83890107662592</v>
      </c>
      <c r="AW26" s="37"/>
      <c r="BM26" s="115"/>
    </row>
    <row r="27" spans="2:65">
      <c r="B27" s="16" t="str">
        <f>'Project Facts (User Inputs)'!B25</f>
        <v>Project-A13</v>
      </c>
      <c r="D27" s="74">
        <v>0.56747239984618913</v>
      </c>
      <c r="E27" s="74">
        <v>1.9908915924587633</v>
      </c>
      <c r="F27" s="5"/>
      <c r="G27" s="110"/>
      <c r="I27" s="57">
        <v>41640</v>
      </c>
      <c r="J27" s="12"/>
      <c r="K27" s="32">
        <v>58</v>
      </c>
      <c r="L27" s="58">
        <f t="shared" si="0"/>
        <v>41699</v>
      </c>
      <c r="M27" s="58">
        <f>L27+VLOOKUP($B27,'Project Facts (User Inputs)'!$B$13:$BL$28,13,0)</f>
        <v>41868.171223174941</v>
      </c>
      <c r="N27" s="12"/>
      <c r="O27" s="56">
        <v>0</v>
      </c>
      <c r="P27" s="58">
        <f t="shared" si="1"/>
        <v>41869.171223174941</v>
      </c>
      <c r="Q27" s="58">
        <f>P27+VLOOKUP($B27,'Project Facts (User Inputs)'!$B$13:$BL$28,18,0)</f>
        <v>41909.772316736926</v>
      </c>
      <c r="R27" s="12"/>
      <c r="S27" s="56">
        <v>0</v>
      </c>
      <c r="T27" s="58">
        <f t="shared" si="2"/>
        <v>41910.772316736926</v>
      </c>
      <c r="U27" s="58">
        <f>T27+VLOOKUP($B27,'Project Facts (User Inputs)'!$B$13:$BL$28,23,0)</f>
        <v>41951.373410298911</v>
      </c>
      <c r="V27" s="12"/>
      <c r="W27" s="32">
        <v>0</v>
      </c>
      <c r="X27" s="58">
        <f t="shared" si="3"/>
        <v>41952.373410298911</v>
      </c>
      <c r="Y27" s="58">
        <f>X27+VLOOKUP($B27,'Project Facts (User Inputs)'!$B$13:$BL$28,28,0)</f>
        <v>41992.974503860896</v>
      </c>
      <c r="Z27" s="12"/>
      <c r="AA27" s="32">
        <v>0</v>
      </c>
      <c r="AB27" s="58">
        <f t="shared" si="4"/>
        <v>41993.974503860896</v>
      </c>
      <c r="AC27" s="58">
        <f>AB27+VLOOKUP($B27,'Project Facts (User Inputs)'!$B$13:$BL$28,33,0)</f>
        <v>42034.575597422881</v>
      </c>
      <c r="AD27" s="12"/>
      <c r="AE27" s="32">
        <v>0</v>
      </c>
      <c r="AF27" s="58">
        <f t="shared" si="5"/>
        <v>42035.575597422881</v>
      </c>
      <c r="AG27" s="58">
        <f>AF27+VLOOKUP($B27,'Project Facts (User Inputs)'!$B$13:$BL$28,38,0)</f>
        <v>42076.176690984867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58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58</v>
      </c>
      <c r="AT27" s="60">
        <f t="shared" si="13"/>
        <v>73.399503722084347</v>
      </c>
      <c r="AV27" s="60">
        <f t="shared" si="14"/>
        <v>377.17669098486658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0.58594659642522895</v>
      </c>
      <c r="E28" s="74">
        <v>2.0359780620586418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41774.558966700948</v>
      </c>
      <c r="N28" s="12"/>
      <c r="O28" s="56">
        <v>0</v>
      </c>
      <c r="P28" s="58">
        <f t="shared" si="1"/>
        <v>41775.558966700948</v>
      </c>
      <c r="Q28" s="58">
        <f>P28+VLOOKUP($B28,'Project Facts (User Inputs)'!$B$13:$BL$28,18,0)</f>
        <v>41801.590681377878</v>
      </c>
      <c r="R28" s="12"/>
      <c r="S28" s="56">
        <v>0</v>
      </c>
      <c r="T28" s="58">
        <f t="shared" si="2"/>
        <v>41802.590681377878</v>
      </c>
      <c r="U28" s="58">
        <f>T28+VLOOKUP($B28,'Project Facts (User Inputs)'!$B$13:$BL$28,23,0)</f>
        <v>41818.564833386103</v>
      </c>
      <c r="V28" s="12"/>
      <c r="W28" s="32">
        <v>0</v>
      </c>
      <c r="X28" s="58">
        <f t="shared" si="3"/>
        <v>41819.564833386103</v>
      </c>
      <c r="Y28" s="58">
        <f>X28+VLOOKUP($B28,'Project Facts (User Inputs)'!$B$13:$BL$28,28,0)</f>
        <v>41835.538985394327</v>
      </c>
      <c r="Z28" s="12"/>
      <c r="AA28" s="32">
        <v>0</v>
      </c>
      <c r="AB28" s="58">
        <f t="shared" si="4"/>
        <v>41836.538985394327</v>
      </c>
      <c r="AC28" s="58">
        <f>AB28+VLOOKUP($B28,'Project Facts (User Inputs)'!$B$13:$BL$28,33,0)</f>
        <v>41852.513137402551</v>
      </c>
      <c r="AD28" s="12"/>
      <c r="AE28" s="32">
        <v>0</v>
      </c>
      <c r="AF28" s="58">
        <f t="shared" si="5"/>
        <v>41853.513137402551</v>
      </c>
      <c r="AG28" s="58">
        <f>AF28+VLOOKUP($B28,'Project Facts (User Inputs)'!$B$13:$BL$28,38,0)</f>
        <v>41869.487289410776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161.4872894107757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0.29336196701528827</v>
      </c>
      <c r="E29" s="74">
        <v>1.9840337484556023</v>
      </c>
      <c r="F29" s="5"/>
      <c r="G29" s="110"/>
      <c r="I29" s="57">
        <v>41640</v>
      </c>
      <c r="J29" s="12"/>
      <c r="K29" s="32">
        <v>80</v>
      </c>
      <c r="L29" s="58">
        <f t="shared" si="0"/>
        <v>41721</v>
      </c>
      <c r="M29" s="58">
        <f>L29+VLOOKUP($B29,'Project Facts (User Inputs)'!$B$13:$BL$28,13,0)</f>
        <v>41966.430587790703</v>
      </c>
      <c r="N29" s="12"/>
      <c r="O29" s="56">
        <v>0</v>
      </c>
      <c r="P29" s="58">
        <f t="shared" si="1"/>
        <v>41967.430587790703</v>
      </c>
      <c r="Q29" s="58">
        <f>P29+VLOOKUP($B29,'Project Facts (User Inputs)'!$B$13:$BL$28,18,0)</f>
        <v>42026.333928860469</v>
      </c>
      <c r="R29" s="12"/>
      <c r="S29" s="56">
        <v>0</v>
      </c>
      <c r="T29" s="58">
        <f t="shared" si="2"/>
        <v>42027.333928860469</v>
      </c>
      <c r="U29" s="58">
        <f>T29+VLOOKUP($B29,'Project Facts (User Inputs)'!$B$13:$BL$28,23,0)</f>
        <v>42086.237269930236</v>
      </c>
      <c r="V29" s="12"/>
      <c r="W29" s="32">
        <v>0</v>
      </c>
      <c r="X29" s="58">
        <f t="shared" si="3"/>
        <v>42087.237269930236</v>
      </c>
      <c r="Y29" s="58">
        <f>X29+VLOOKUP($B29,'Project Facts (User Inputs)'!$B$13:$BL$28,28,0)</f>
        <v>42146.140611000003</v>
      </c>
      <c r="Z29" s="12"/>
      <c r="AA29" s="32">
        <v>0</v>
      </c>
      <c r="AB29" s="58">
        <f t="shared" si="4"/>
        <v>42147.140611000003</v>
      </c>
      <c r="AC29" s="58">
        <f>AB29+VLOOKUP($B29,'Project Facts (User Inputs)'!$B$13:$BL$28,33,0)</f>
        <v>42206.043952069769</v>
      </c>
      <c r="AD29" s="12"/>
      <c r="AE29" s="32">
        <v>0</v>
      </c>
      <c r="AF29" s="58">
        <f t="shared" si="5"/>
        <v>42207.043952069769</v>
      </c>
      <c r="AG29" s="58">
        <f>AF29+VLOOKUP($B29,'Project Facts (User Inputs)'!$B$13:$BL$28,38,0)</f>
        <v>42265.947293139536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80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80</v>
      </c>
      <c r="AT29" s="60">
        <f t="shared" si="13"/>
        <v>127.29528535980148</v>
      </c>
      <c r="AV29" s="60">
        <f t="shared" si="14"/>
        <v>544.94729313953576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1.5999999999959225</v>
      </c>
      <c r="F32" s="25"/>
      <c r="G32" s="9"/>
      <c r="I32" s="25"/>
      <c r="J32" s="3"/>
      <c r="K32" s="54">
        <f>AVERAGE(K15:K29)</f>
        <v>53.266666666666666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0.46666666666666667</v>
      </c>
      <c r="X32" s="53"/>
      <c r="Y32" s="53"/>
      <c r="Z32" s="49"/>
      <c r="AA32" s="54">
        <f>AVERAGE(AA15:AA29)</f>
        <v>0.26666666666666666</v>
      </c>
      <c r="AB32" s="53"/>
      <c r="AC32" s="53"/>
      <c r="AD32" s="49"/>
      <c r="AE32" s="54">
        <f>AVERAGE(AE15:AE29)</f>
        <v>24.333333333333332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53.266666666666666</v>
      </c>
      <c r="AN32" s="54">
        <f t="shared" si="15"/>
        <v>0</v>
      </c>
      <c r="AO32" s="54">
        <f t="shared" si="15"/>
        <v>0</v>
      </c>
      <c r="AP32" s="54">
        <f t="shared" si="15"/>
        <v>0.46666666666666667</v>
      </c>
      <c r="AQ32" s="54">
        <f t="shared" si="15"/>
        <v>0.26666666666666666</v>
      </c>
      <c r="AR32" s="54">
        <f t="shared" si="15"/>
        <v>24.333333333333332</v>
      </c>
      <c r="AS32" s="54">
        <f t="shared" ref="AS32:AT32" si="16">AVERAGE(AS15:AS29)</f>
        <v>78.333333333333329</v>
      </c>
      <c r="AT32" s="82">
        <f t="shared" si="16"/>
        <v>73.019851116625333</v>
      </c>
      <c r="AU32" s="8" t="s">
        <v>56</v>
      </c>
      <c r="AV32" s="82">
        <f t="shared" ref="AV32" si="17">AVERAGE(AV15:AV29)</f>
        <v>261.57968449041169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23.999999999938836</v>
      </c>
      <c r="F33" s="69"/>
      <c r="G33" s="9"/>
      <c r="I33" s="25"/>
      <c r="J33" s="3"/>
      <c r="K33" s="54">
        <f>SUM(K15:K29)</f>
        <v>799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7</v>
      </c>
      <c r="X33" s="53"/>
      <c r="Y33" s="53"/>
      <c r="Z33" s="49"/>
      <c r="AA33" s="54">
        <f>SUM(AA15:AA29)</f>
        <v>4</v>
      </c>
      <c r="AB33" s="53"/>
      <c r="AC33" s="53"/>
      <c r="AD33" s="49"/>
      <c r="AE33" s="54">
        <f>SUM(AE15:AE29)</f>
        <v>365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799</v>
      </c>
      <c r="AN33" s="54">
        <f t="shared" si="18"/>
        <v>0</v>
      </c>
      <c r="AO33" s="54">
        <f t="shared" si="18"/>
        <v>0</v>
      </c>
      <c r="AP33" s="54">
        <f t="shared" si="18"/>
        <v>7</v>
      </c>
      <c r="AQ33" s="54">
        <f t="shared" si="18"/>
        <v>4</v>
      </c>
      <c r="AR33" s="54">
        <f t="shared" si="18"/>
        <v>365</v>
      </c>
      <c r="AS33" s="54">
        <f t="shared" ref="AS33:AT33" si="19">SUM(AS15:AS29)</f>
        <v>1175</v>
      </c>
      <c r="AT33" s="35">
        <f t="shared" si="19"/>
        <v>1095.2977667493799</v>
      </c>
      <c r="AU33" s="8" t="s">
        <v>55</v>
      </c>
      <c r="AV33" s="35">
        <f t="shared" ref="AV33" si="20">SUM(AV15:AV29)</f>
        <v>3923.6952673561755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2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5.1537776453842525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2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5.1537776453842525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41723.87876241147</v>
      </c>
      <c r="E21" s="85">
        <f>'Project Release Optimizer (GA)'!U15</f>
        <v>41735.802460140694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41741.053522909009</v>
      </c>
      <c r="E22" s="85">
        <f>'Project Release Optimizer (GA)'!U16</f>
        <v>41753.818546043505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41690.698213255127</v>
      </c>
      <c r="E23" s="85">
        <f>'Project Release Optimizer (GA)'!U17</f>
        <v>41697.771236025583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41758.172094420872</v>
      </c>
      <c r="E24" s="85">
        <f>'Project Release Optimizer (GA)'!U18</f>
        <v>41773.8828223733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41709.105157967133</v>
      </c>
      <c r="E25" s="85">
        <f>'Project Release Optimizer (GA)'!U19</f>
        <v>41721.899704670446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41829.714123563819</v>
      </c>
      <c r="E26" s="85">
        <f>'Project Release Optimizer (GA)'!U20</f>
        <v>41853.882738427696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42216.357259739358</v>
      </c>
      <c r="E27" s="85">
        <f>'Project Release Optimizer (GA)'!U21</f>
        <v>42254.561214709422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41659.004631593074</v>
      </c>
      <c r="E28" s="85">
        <f>'Project Release Optimizer (GA)'!U22</f>
        <v>41661.09133871142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41814.15024203436</v>
      </c>
      <c r="E29" s="85">
        <f>'Project Release Optimizer (GA)'!U23</f>
        <v>41837.490772604455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1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4.4145913517422741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41780.25119418939</v>
      </c>
      <c r="E30" s="85">
        <f>'Project Release Optimizer (GA)'!U24</f>
        <v>41794.26928264842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41950.634224005269</v>
      </c>
      <c r="E31" s="85">
        <f>'Project Release Optimizer (GA)'!U25</f>
        <v>42002.855726397815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1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0.73918629364197841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41868.899717412758</v>
      </c>
      <c r="E32" s="85">
        <f>'Project Release Optimizer (GA)'!U26</f>
        <v>41897.634513328725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41910.772316736926</v>
      </c>
      <c r="E33" s="85">
        <f>'Project Release Optimizer (GA)'!U27</f>
        <v>41951.373410298911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41802.590681377878</v>
      </c>
      <c r="E34" s="85">
        <f>'Project Release Optimizer (GA)'!U28</f>
        <v>41818.564833386103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42027.333928860469</v>
      </c>
      <c r="E35" s="85">
        <f>'Project Release Optimizer (GA)'!U29</f>
        <v>42086.237269930236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41736.802460140694</v>
      </c>
      <c r="E43" s="85">
        <f>'Project Release Optimizer (GA)'!Y15</f>
        <v>41748.726157869918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41754.818546043505</v>
      </c>
      <c r="E44" s="85">
        <f>'Project Release Optimizer (GA)'!Y16</f>
        <v>41767.583569178001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41698.771236025583</v>
      </c>
      <c r="E45" s="85">
        <f>'Project Release Optimizer (GA)'!Y17</f>
        <v>41705.844258796038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41774.8828223733</v>
      </c>
      <c r="E46" s="85">
        <f>'Project Release Optimizer (GA)'!Y18</f>
        <v>41790.593550325728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41722.899704670446</v>
      </c>
      <c r="E47" s="85">
        <f>'Project Release Optimizer (GA)'!Y19</f>
        <v>41735.694251373759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41854.882738427696</v>
      </c>
      <c r="E48" s="85">
        <f>'Project Release Optimizer (GA)'!Y20</f>
        <v>41879.051353291572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42255.561214709422</v>
      </c>
      <c r="E49" s="85">
        <f>'Project Release Optimizer (GA)'!Y21</f>
        <v>42293.765169679486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41662.09133871142</v>
      </c>
      <c r="E50" s="85">
        <f>'Project Release Optimizer (GA)'!Y22</f>
        <v>41664.178045829765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41838.490772604455</v>
      </c>
      <c r="E51" s="85">
        <f>'Project Release Optimizer (GA)'!Y23</f>
        <v>41861.831303174549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41802.26928264842</v>
      </c>
      <c r="E52" s="85">
        <f>'Project Release Optimizer (GA)'!Y24</f>
        <v>41816.28737110745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42003.855726397815</v>
      </c>
      <c r="E53" s="85">
        <f>'Project Release Optimizer (GA)'!Y25</f>
        <v>42056.07722879036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41898.634513328725</v>
      </c>
      <c r="E54" s="85">
        <f>'Project Release Optimizer (GA)'!Y26</f>
        <v>41927.369309244692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41952.373410298911</v>
      </c>
      <c r="E55" s="85">
        <f>'Project Release Optimizer (GA)'!Y27</f>
        <v>41992.974503860896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41819.564833386103</v>
      </c>
      <c r="E56" s="85">
        <f>'Project Release Optimizer (GA)'!Y28</f>
        <v>41835.538985394327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42087.237269930236</v>
      </c>
      <c r="E57" s="85">
        <f>'Project Release Optimizer (GA)'!Y29</f>
        <v>42146.140611000003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41753.726157869918</v>
      </c>
      <c r="E65" s="85">
        <f>'Project Release Optimizer (GA)'!AC15</f>
        <v>41765.649855599142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41768.583569178001</v>
      </c>
      <c r="E66" s="85">
        <f>'Project Release Optimizer (GA)'!AC16</f>
        <v>41781.348592312497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41706.844258796038</v>
      </c>
      <c r="E67" s="85">
        <f>'Project Release Optimizer (GA)'!AC17</f>
        <v>41713.917281566493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41791.593550325728</v>
      </c>
      <c r="E68" s="85">
        <f>'Project Release Optimizer (GA)'!AC18</f>
        <v>41807.304278278156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41736.694251373759</v>
      </c>
      <c r="E69" s="85">
        <f>'Project Release Optimizer (GA)'!AC19</f>
        <v>41749.488798077073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41880.051353291572</v>
      </c>
      <c r="E70" s="85">
        <f>'Project Release Optimizer (GA)'!AC20</f>
        <v>41904.219968155448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42294.765169679486</v>
      </c>
      <c r="E71" s="85">
        <f>'Project Release Optimizer (GA)'!AC21</f>
        <v>42332.969124649549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41665.178045829765</v>
      </c>
      <c r="E72" s="85">
        <f>'Project Release Optimizer (GA)'!AC22</f>
        <v>41667.264752948111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41862.831303174549</v>
      </c>
      <c r="E73" s="85">
        <f>'Project Release Optimizer (GA)'!AC23</f>
        <v>41886.171833744644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41817.28737110745</v>
      </c>
      <c r="E74" s="85">
        <f>'Project Release Optimizer (GA)'!AC24</f>
        <v>41831.30545956648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42057.07722879036</v>
      </c>
      <c r="E75" s="85">
        <f>'Project Release Optimizer (GA)'!AC25</f>
        <v>42109.298731182906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41928.369309244692</v>
      </c>
      <c r="E76" s="85">
        <f>'Project Release Optimizer (GA)'!AC26</f>
        <v>41957.104105160659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41993.974503860896</v>
      </c>
      <c r="E77" s="85">
        <f>'Project Release Optimizer (GA)'!AC27</f>
        <v>42034.575597422881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41836.538985394327</v>
      </c>
      <c r="E78" s="85">
        <f>'Project Release Optimizer (GA)'!AC28</f>
        <v>41852.513137402551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42147.140611000003</v>
      </c>
      <c r="E79" s="85">
        <f>'Project Release Optimizer (GA)'!AC29</f>
        <v>42206.043952069769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41766.649855599142</v>
      </c>
      <c r="E87" s="85">
        <f>'Project Release Optimizer (GA)'!AG15</f>
        <v>41778.573553328366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41782.348592312497</v>
      </c>
      <c r="E88" s="85">
        <f>'Project Release Optimizer (GA)'!AG16</f>
        <v>41795.113615446993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41714.917281566493</v>
      </c>
      <c r="E89" s="85">
        <f>'Project Release Optimizer (GA)'!AG17</f>
        <v>41721.990304336949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41808.304278278156</v>
      </c>
      <c r="E90" s="85">
        <f>'Project Release Optimizer (GA)'!AG18</f>
        <v>41824.015006230584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42115.488798077073</v>
      </c>
      <c r="E91" s="85">
        <f>'Project Release Optimizer (GA)'!AG19</f>
        <v>42128.283344780386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41905.219968155448</v>
      </c>
      <c r="E92" s="85">
        <f>'Project Release Optimizer (GA)'!AG20</f>
        <v>41929.388583019325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42333.969124649549</v>
      </c>
      <c r="E93" s="85">
        <f>'Project Release Optimizer (GA)'!AG21</f>
        <v>42372.173079619613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41668.264752948111</v>
      </c>
      <c r="E94" s="85">
        <f>'Project Release Optimizer (GA)'!AG22</f>
        <v>41670.351460066457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41887.171833744644</v>
      </c>
      <c r="E95" s="85">
        <f>'Project Release Optimizer (GA)'!AG23</f>
        <v>41910.512364314738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41832.30545956648</v>
      </c>
      <c r="E96" s="85">
        <f>'Project Release Optimizer (GA)'!AG24</f>
        <v>41846.32354802551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42110.298731182906</v>
      </c>
      <c r="E97" s="85">
        <f>'Project Release Optimizer (GA)'!AG25</f>
        <v>42162.520233575451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41958.104105160659</v>
      </c>
      <c r="E98" s="85">
        <f>'Project Release Optimizer (GA)'!AG26</f>
        <v>41986.838901076626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42035.575597422881</v>
      </c>
      <c r="E99" s="85">
        <f>'Project Release Optimizer (GA)'!AG27</f>
        <v>42076.176690984867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41853.513137402551</v>
      </c>
      <c r="E100" s="85">
        <f>'Project Release Optimizer (GA)'!AG28</f>
        <v>41869.487289410776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42207.043952069769</v>
      </c>
      <c r="E101" s="85">
        <f>'Project Release Optimizer (GA)'!AG29</f>
        <v>42265.947293139536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0.11948185188608829</v>
      </c>
      <c r="B2" s="107">
        <f ca="1">A2*100</f>
        <v>11.948185188608829</v>
      </c>
      <c r="C2" s="107">
        <f ca="1">INT(B2)</f>
        <v>11</v>
      </c>
    </row>
    <row r="3" spans="1:3">
      <c r="A3" s="107">
        <f t="shared" ref="A3:A40" ca="1" si="0">RAND()</f>
        <v>9.2123325940800527E-2</v>
      </c>
      <c r="B3" s="107">
        <f t="shared" ref="B3:B40" ca="1" si="1">A3*100</f>
        <v>9.2123325940800527</v>
      </c>
      <c r="C3" s="107">
        <f t="shared" ref="C3:C40" ca="1" si="2">INT(B3)</f>
        <v>9</v>
      </c>
    </row>
    <row r="4" spans="1:3">
      <c r="A4" s="107">
        <f t="shared" ca="1" si="0"/>
        <v>0.5782685456705503</v>
      </c>
      <c r="B4" s="107">
        <f t="shared" ca="1" si="1"/>
        <v>57.82685456705503</v>
      </c>
      <c r="C4" s="107">
        <f t="shared" ca="1" si="2"/>
        <v>57</v>
      </c>
    </row>
    <row r="5" spans="1:3">
      <c r="A5" s="107">
        <f t="shared" ca="1" si="0"/>
        <v>0.42491879039797564</v>
      </c>
      <c r="B5" s="107">
        <f t="shared" ca="1" si="1"/>
        <v>42.491879039797567</v>
      </c>
      <c r="C5" s="107">
        <f t="shared" ca="1" si="2"/>
        <v>42</v>
      </c>
    </row>
    <row r="6" spans="1:3">
      <c r="A6" s="107">
        <f t="shared" ca="1" si="0"/>
        <v>0.26925127619027012</v>
      </c>
      <c r="B6" s="107">
        <f t="shared" ca="1" si="1"/>
        <v>26.925127619027013</v>
      </c>
      <c r="C6" s="107">
        <f t="shared" ca="1" si="2"/>
        <v>26</v>
      </c>
    </row>
    <row r="7" spans="1:3">
      <c r="A7" s="107">
        <f t="shared" ca="1" si="0"/>
        <v>0.87439110706537537</v>
      </c>
      <c r="B7" s="107">
        <f t="shared" ca="1" si="1"/>
        <v>87.439110706537534</v>
      </c>
      <c r="C7" s="107">
        <f t="shared" ca="1" si="2"/>
        <v>87</v>
      </c>
    </row>
    <row r="8" spans="1:3">
      <c r="A8" s="107">
        <f t="shared" ca="1" si="0"/>
        <v>0.36555587751713592</v>
      </c>
      <c r="B8" s="107">
        <f t="shared" ca="1" si="1"/>
        <v>36.555587751713588</v>
      </c>
      <c r="C8" s="107">
        <f t="shared" ca="1" si="2"/>
        <v>36</v>
      </c>
    </row>
    <row r="9" spans="1:3">
      <c r="A9" s="107">
        <f t="shared" ca="1" si="0"/>
        <v>0.76761197431210171</v>
      </c>
      <c r="B9" s="107">
        <f t="shared" ca="1" si="1"/>
        <v>76.761197431210178</v>
      </c>
      <c r="C9" s="107">
        <f t="shared" ca="1" si="2"/>
        <v>76</v>
      </c>
    </row>
    <row r="10" spans="1:3">
      <c r="A10" s="107">
        <f t="shared" ca="1" si="0"/>
        <v>0.60851667423179157</v>
      </c>
      <c r="B10" s="107">
        <f t="shared" ca="1" si="1"/>
        <v>60.851667423179158</v>
      </c>
      <c r="C10" s="107">
        <f t="shared" ca="1" si="2"/>
        <v>60</v>
      </c>
    </row>
    <row r="11" spans="1:3">
      <c r="A11" s="107">
        <f t="shared" ca="1" si="0"/>
        <v>0.41790012459641623</v>
      </c>
      <c r="B11" s="107">
        <f t="shared" ca="1" si="1"/>
        <v>41.790012459641623</v>
      </c>
      <c r="C11" s="107">
        <f t="shared" ca="1" si="2"/>
        <v>41</v>
      </c>
    </row>
    <row r="12" spans="1:3">
      <c r="A12" s="107">
        <f t="shared" ca="1" si="0"/>
        <v>0.88946938516039542</v>
      </c>
      <c r="B12" s="107">
        <f t="shared" ca="1" si="1"/>
        <v>88.946938516039538</v>
      </c>
      <c r="C12" s="107">
        <f t="shared" ca="1" si="2"/>
        <v>88</v>
      </c>
    </row>
    <row r="13" spans="1:3">
      <c r="A13" s="107">
        <f t="shared" ca="1" si="0"/>
        <v>0.25527195457923479</v>
      </c>
      <c r="B13" s="107">
        <f t="shared" ca="1" si="1"/>
        <v>25.527195457923479</v>
      </c>
      <c r="C13" s="107">
        <f t="shared" ca="1" si="2"/>
        <v>25</v>
      </c>
    </row>
    <row r="14" spans="1:3">
      <c r="A14" s="107">
        <f t="shared" ca="1" si="0"/>
        <v>0.80752646515456594</v>
      </c>
      <c r="B14" s="107">
        <f t="shared" ca="1" si="1"/>
        <v>80.75264651545659</v>
      </c>
      <c r="C14" s="107">
        <f t="shared" ca="1" si="2"/>
        <v>80</v>
      </c>
    </row>
    <row r="15" spans="1:3">
      <c r="A15" s="107">
        <f t="shared" ca="1" si="0"/>
        <v>4.371791396719793E-2</v>
      </c>
      <c r="B15" s="107">
        <f t="shared" ca="1" si="1"/>
        <v>4.371791396719793</v>
      </c>
      <c r="C15" s="107">
        <f t="shared" ca="1" si="2"/>
        <v>4</v>
      </c>
    </row>
    <row r="16" spans="1:3">
      <c r="A16" s="107">
        <f t="shared" ca="1" si="0"/>
        <v>0.70402489746114938</v>
      </c>
      <c r="B16" s="107">
        <f t="shared" ca="1" si="1"/>
        <v>70.402489746114938</v>
      </c>
      <c r="C16" s="107">
        <f t="shared" ca="1" si="2"/>
        <v>70</v>
      </c>
    </row>
    <row r="17" spans="1:3">
      <c r="A17" s="107">
        <f t="shared" ca="1" si="0"/>
        <v>0.17296666589070142</v>
      </c>
      <c r="B17" s="107">
        <f t="shared" ca="1" si="1"/>
        <v>17.296666589070142</v>
      </c>
      <c r="C17" s="107">
        <f t="shared" ca="1" si="2"/>
        <v>17</v>
      </c>
    </row>
    <row r="18" spans="1:3">
      <c r="A18" s="107">
        <f t="shared" ca="1" si="0"/>
        <v>0.17577438743860441</v>
      </c>
      <c r="B18" s="107">
        <f t="shared" ca="1" si="1"/>
        <v>17.577438743860441</v>
      </c>
      <c r="C18" s="107">
        <f t="shared" ca="1" si="2"/>
        <v>17</v>
      </c>
    </row>
    <row r="19" spans="1:3">
      <c r="A19" s="107">
        <f t="shared" ca="1" si="0"/>
        <v>0.45591997776591353</v>
      </c>
      <c r="B19" s="107">
        <f t="shared" ca="1" si="1"/>
        <v>45.591997776591356</v>
      </c>
      <c r="C19" s="107">
        <f t="shared" ca="1" si="2"/>
        <v>45</v>
      </c>
    </row>
    <row r="20" spans="1:3">
      <c r="A20" s="107">
        <f t="shared" ca="1" si="0"/>
        <v>0.51993980101618775</v>
      </c>
      <c r="B20" s="107">
        <f t="shared" ca="1" si="1"/>
        <v>51.993980101618774</v>
      </c>
      <c r="C20" s="107">
        <f t="shared" ca="1" si="2"/>
        <v>51</v>
      </c>
    </row>
    <row r="21" spans="1:3">
      <c r="A21" s="107">
        <f t="shared" ca="1" si="0"/>
        <v>0.71734810952819039</v>
      </c>
      <c r="B21" s="107">
        <f t="shared" ca="1" si="1"/>
        <v>71.734810952819032</v>
      </c>
      <c r="C21" s="107">
        <f t="shared" ca="1" si="2"/>
        <v>71</v>
      </c>
    </row>
    <row r="22" spans="1:3">
      <c r="A22" s="107">
        <f t="shared" ca="1" si="0"/>
        <v>0.40782260536173909</v>
      </c>
      <c r="B22" s="107">
        <f t="shared" ca="1" si="1"/>
        <v>40.782260536173908</v>
      </c>
      <c r="C22" s="107">
        <f t="shared" ca="1" si="2"/>
        <v>40</v>
      </c>
    </row>
    <row r="23" spans="1:3">
      <c r="A23" s="107">
        <f t="shared" ca="1" si="0"/>
        <v>0.84187354474237175</v>
      </c>
      <c r="B23" s="107">
        <f t="shared" ca="1" si="1"/>
        <v>84.187354474237168</v>
      </c>
      <c r="C23" s="107">
        <f t="shared" ca="1" si="2"/>
        <v>84</v>
      </c>
    </row>
    <row r="24" spans="1:3">
      <c r="A24" s="107">
        <f t="shared" ca="1" si="0"/>
        <v>1.3146397479874672E-2</v>
      </c>
      <c r="B24" s="107">
        <f t="shared" ca="1" si="1"/>
        <v>1.3146397479874672</v>
      </c>
      <c r="C24" s="107">
        <f t="shared" ca="1" si="2"/>
        <v>1</v>
      </c>
    </row>
    <row r="25" spans="1:3">
      <c r="A25" s="107">
        <f t="shared" ca="1" si="0"/>
        <v>0.32614026537936081</v>
      </c>
      <c r="B25" s="107">
        <f t="shared" ca="1" si="1"/>
        <v>32.614026537936084</v>
      </c>
      <c r="C25" s="107">
        <f t="shared" ca="1" si="2"/>
        <v>32</v>
      </c>
    </row>
    <row r="26" spans="1:3">
      <c r="A26" s="107">
        <f t="shared" ca="1" si="0"/>
        <v>0.81844012261101096</v>
      </c>
      <c r="B26" s="107">
        <f t="shared" ca="1" si="1"/>
        <v>81.844012261101099</v>
      </c>
      <c r="C26" s="107">
        <f t="shared" ca="1" si="2"/>
        <v>81</v>
      </c>
    </row>
    <row r="27" spans="1:3">
      <c r="A27" s="107">
        <f t="shared" ca="1" si="0"/>
        <v>0.16536368547904612</v>
      </c>
      <c r="B27" s="107">
        <f t="shared" ca="1" si="1"/>
        <v>16.536368547904612</v>
      </c>
      <c r="C27" s="107">
        <f t="shared" ca="1" si="2"/>
        <v>16</v>
      </c>
    </row>
    <row r="28" spans="1:3">
      <c r="A28" s="107">
        <f t="shared" ca="1" si="0"/>
        <v>0.81361967929634926</v>
      </c>
      <c r="B28" s="107">
        <f t="shared" ca="1" si="1"/>
        <v>81.361967929634929</v>
      </c>
      <c r="C28" s="107">
        <f t="shared" ca="1" si="2"/>
        <v>81</v>
      </c>
    </row>
    <row r="29" spans="1:3">
      <c r="A29" s="107">
        <f t="shared" ca="1" si="0"/>
        <v>0.23043256051000061</v>
      </c>
      <c r="B29" s="107">
        <f t="shared" ca="1" si="1"/>
        <v>23.043256051000061</v>
      </c>
      <c r="C29" s="107">
        <f t="shared" ca="1" si="2"/>
        <v>23</v>
      </c>
    </row>
    <row r="30" spans="1:3">
      <c r="A30" s="107">
        <f t="shared" ca="1" si="0"/>
        <v>0.35350054610513837</v>
      </c>
      <c r="B30" s="107">
        <f t="shared" ca="1" si="1"/>
        <v>35.350054610513837</v>
      </c>
      <c r="C30" s="107">
        <f t="shared" ca="1" si="2"/>
        <v>35</v>
      </c>
    </row>
    <row r="31" spans="1:3">
      <c r="A31" s="107">
        <f t="shared" ca="1" si="0"/>
        <v>0.14957148828403177</v>
      </c>
      <c r="B31" s="107">
        <f t="shared" ca="1" si="1"/>
        <v>14.957148828403177</v>
      </c>
      <c r="C31" s="107">
        <f t="shared" ca="1" si="2"/>
        <v>14</v>
      </c>
    </row>
    <row r="32" spans="1:3">
      <c r="A32" s="107">
        <f t="shared" ca="1" si="0"/>
        <v>0.33730612163732632</v>
      </c>
      <c r="B32" s="107">
        <f t="shared" ca="1" si="1"/>
        <v>33.73061216373263</v>
      </c>
      <c r="C32" s="107">
        <f t="shared" ca="1" si="2"/>
        <v>33</v>
      </c>
    </row>
    <row r="33" spans="1:3">
      <c r="A33" s="107">
        <f t="shared" ca="1" si="0"/>
        <v>0.49404633077923599</v>
      </c>
      <c r="B33" s="107">
        <f t="shared" ca="1" si="1"/>
        <v>49.404633077923599</v>
      </c>
      <c r="C33" s="107">
        <f t="shared" ca="1" si="2"/>
        <v>49</v>
      </c>
    </row>
    <row r="34" spans="1:3">
      <c r="A34" s="107">
        <f t="shared" ca="1" si="0"/>
        <v>0.93192838215250462</v>
      </c>
      <c r="B34" s="107">
        <f t="shared" ca="1" si="1"/>
        <v>93.192838215250461</v>
      </c>
      <c r="C34" s="107">
        <f t="shared" ca="1" si="2"/>
        <v>93</v>
      </c>
    </row>
    <row r="35" spans="1:3">
      <c r="A35" s="107">
        <f t="shared" ca="1" si="0"/>
        <v>0.40656110742927454</v>
      </c>
      <c r="B35" s="107">
        <f t="shared" ca="1" si="1"/>
        <v>40.656110742927453</v>
      </c>
      <c r="C35" s="107">
        <f t="shared" ca="1" si="2"/>
        <v>40</v>
      </c>
    </row>
    <row r="36" spans="1:3">
      <c r="A36" s="107">
        <f t="shared" ca="1" si="0"/>
        <v>0.11412540317547498</v>
      </c>
      <c r="B36" s="107">
        <f t="shared" ca="1" si="1"/>
        <v>11.412540317547498</v>
      </c>
      <c r="C36" s="107">
        <f t="shared" ca="1" si="2"/>
        <v>11</v>
      </c>
    </row>
    <row r="37" spans="1:3">
      <c r="A37" s="107">
        <f t="shared" ca="1" si="0"/>
        <v>0.55560424634267047</v>
      </c>
      <c r="B37" s="107">
        <f t="shared" ca="1" si="1"/>
        <v>55.560424634267051</v>
      </c>
      <c r="C37" s="107">
        <f t="shared" ca="1" si="2"/>
        <v>55</v>
      </c>
    </row>
    <row r="38" spans="1:3">
      <c r="A38" s="107">
        <f t="shared" ca="1" si="0"/>
        <v>0.75708337992273922</v>
      </c>
      <c r="B38" s="107">
        <f t="shared" ca="1" si="1"/>
        <v>75.708337992273925</v>
      </c>
      <c r="C38" s="107">
        <f t="shared" ca="1" si="2"/>
        <v>75</v>
      </c>
    </row>
    <row r="39" spans="1:3">
      <c r="A39" s="107">
        <f t="shared" ca="1" si="0"/>
        <v>5.5788997047769406E-2</v>
      </c>
      <c r="B39" s="107">
        <f t="shared" ca="1" si="1"/>
        <v>5.5788997047769406</v>
      </c>
      <c r="C39" s="107">
        <f t="shared" ca="1" si="2"/>
        <v>5</v>
      </c>
    </row>
    <row r="40" spans="1:3">
      <c r="A40" s="107">
        <f t="shared" ca="1" si="0"/>
        <v>0.82228669045076419</v>
      </c>
      <c r="B40" s="107">
        <f t="shared" ca="1" si="1"/>
        <v>82.228669045076416</v>
      </c>
      <c r="C40" s="107">
        <f t="shared" ca="1" si="2"/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1323.4614974958631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0.9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23.999999999938836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2014-09-27T15:13:58Z</dcterms:modified>
</cp:coreProperties>
</file>