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<sst xmlns="http://schemas.openxmlformats.org/spreadsheetml/2006/main" count="511" uniqueCount="265">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</sst>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0.50963320169355475</v>
      </c>
      <c r="G13" s="35">
        <f>'Project Release Optimizer (GA)'!E15</f>
        <v>1.4360831075392806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33.357324333476598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51.529051216818878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12.366972292036529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12.366972292036529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12.366972292036529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12.366972292036529</v>
      </c>
      <c r="AN13" s="37"/>
      <c r="AO13" s="39">
        <f>M13+R13+W13+AB13+AG13+AL13</f>
        <v>200.20000000000002</v>
      </c>
      <c r="AP13" s="39">
        <f>N13+S13+X13+AC13+AH13+AM13</f>
        <v>134.35426471844161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73.386113533648498</v>
      </c>
      <c r="AY13" s="39">
        <f t="shared" ref="AY13:AY27" si="1">AV13/G13</f>
        <v>113.36391267700149</v>
      </c>
      <c r="AZ13" s="39">
        <f>MAX(AX13,AY13)</f>
        <v>113.36391267700149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0.54999376654133758</v>
      </c>
      <c r="G14" s="35">
        <f>'Project Release Optimizer (GA)'!E16</f>
        <v>3.4292191919475998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27.273036373354241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23.328925776414014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6.5455287296050173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6.5455287296050173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6.5455287296050173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6.5455287296050173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76.784077068188338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60.000680021379338</v>
      </c>
      <c r="AY14" s="39">
        <f t="shared" si="1"/>
        <v>51.323636708110826</v>
      </c>
      <c r="AZ14" s="39">
        <f t="shared" ref="AZ14:AZ27" si="29">MAX(AX14,AY14)</f>
        <v>60.000680021379338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0.52960652224076998</v>
      </c>
      <c r="G15" s="35">
        <f>'Project Release Optimizer (GA)'!E17</f>
        <v>1.5257603915237328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30.211108300373372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17.696094452311662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7.2506659920896084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7.2506659920896084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7.2506659920896084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7.2506659920896084</v>
      </c>
      <c r="AN15" s="37"/>
      <c r="AO15" s="39">
        <f t="shared" si="24"/>
        <v>94.6</v>
      </c>
      <c r="AP15" s="39">
        <f t="shared" si="25"/>
        <v>76.909866721043471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66.464438260821424</v>
      </c>
      <c r="AY15" s="39">
        <f t="shared" si="1"/>
        <v>38.931407795085647</v>
      </c>
      <c r="AZ15" s="39">
        <f t="shared" si="29"/>
        <v>66.464438260821424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0.46887120090653817</v>
      </c>
      <c r="G16" s="35">
        <f>'Project Release Optimizer (GA)'!E18</f>
        <v>1.3517452448458123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74.647365699427297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17.915367767862552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17.915367767862552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17.915367767862552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17.915367767862552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17.915367767862552</v>
      </c>
      <c r="AN16" s="37"/>
      <c r="AO16" s="39">
        <f t="shared" si="24"/>
        <v>116.6</v>
      </c>
      <c r="AP16" s="39">
        <f t="shared" si="25"/>
        <v>164.22420453874008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164.22420453874005</v>
      </c>
      <c r="AY16" s="39">
        <f t="shared" si="1"/>
        <v>29.295460924308266</v>
      </c>
      <c r="AZ16" s="39">
        <f t="shared" si="29"/>
        <v>164.22420453874005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0.42306992700281515</v>
      </c>
      <c r="G17" s="35">
        <f>'Project Release Optimizer (GA)'!E19</f>
        <v>0.26275468549035053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73.07196050250873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304.4665020937864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73.07196050250873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73.07196050250873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73.07196050250873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73.07196050250873</v>
      </c>
      <c r="AN17" s="37"/>
      <c r="AO17" s="39">
        <f t="shared" si="24"/>
        <v>189.2</v>
      </c>
      <c r="AP17" s="39">
        <f t="shared" si="25"/>
        <v>669.82630460633015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31.200515937196744</v>
      </c>
      <c r="AY17" s="39">
        <f t="shared" si="1"/>
        <v>669.82630460633004</v>
      </c>
      <c r="AZ17" s="39">
        <f t="shared" si="29"/>
        <v>669.82630460633004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0.50045760090898661</v>
      </c>
      <c r="G18" s="35">
        <f>'Project Release Optimizer (GA)'!E20</f>
        <v>3.2412030708228152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103.90490604109485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24.937177449862766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24.937177449862766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24.937177449862766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24.937177449862766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24.937177449862766</v>
      </c>
      <c r="AN18" s="37"/>
      <c r="AO18" s="39">
        <f t="shared" si="24"/>
        <v>211.2</v>
      </c>
      <c r="AP18" s="39">
        <f t="shared" si="25"/>
        <v>228.59079329040864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228.59079329040873</v>
      </c>
      <c r="AY18" s="39">
        <f t="shared" si="1"/>
        <v>29.865453624732702</v>
      </c>
      <c r="AZ18" s="39">
        <f t="shared" si="29"/>
        <v>228.59079329040873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0.25510690480406939</v>
      </c>
      <c r="G19" s="35">
        <f>'Project Release Optimizer (GA)'!E21</f>
        <v>1.5000735911059875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364.55304912827467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87.492731790785925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87.492731790785925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87.492731790785925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87.492731790785925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87.492731790785925</v>
      </c>
      <c r="AN19" s="37"/>
      <c r="AO19" s="39">
        <f t="shared" si="24"/>
        <v>387.20000000000005</v>
      </c>
      <c r="AP19" s="39">
        <f t="shared" si="25"/>
        <v>802.01670808220422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802.0167080822041</v>
      </c>
      <c r="AY19" s="39">
        <f t="shared" si="1"/>
        <v>121.72736129923534</v>
      </c>
      <c r="AZ19" s="39">
        <f t="shared" si="29"/>
        <v>802.0167080822041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0.44653795687255748</v>
      </c>
      <c r="G20" s="35">
        <f>'Project Release Optimizer (GA)'!E22</f>
        <v>1.7291081236487365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11.197256410224957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6.3616611648252368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2.6873415384539898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2.6873415384539898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2.6873415384539898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2.6873415384539898</v>
      </c>
      <c r="AN20" s="37"/>
      <c r="AO20" s="39">
        <f t="shared" si="24"/>
        <v>35.200000000000003</v>
      </c>
      <c r="AP20" s="39">
        <f t="shared" si="25"/>
        <v>28.308283728866151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24.633964102494904</v>
      </c>
      <c r="AY20" s="39">
        <f t="shared" si="1"/>
        <v>13.995654562615522</v>
      </c>
      <c r="AZ20" s="39">
        <f t="shared" si="29"/>
        <v>24.633964102494904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0.49808909896716469</v>
      </c>
      <c r="G21" s="35">
        <f>'Project Release Optimizer (GA)'!E23</f>
        <v>1.5074831260168673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98.375973498729806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57.048731435709442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23.610233639695153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23.610233639695153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23.610233639695153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23.610233639695153</v>
      </c>
      <c r="AN21" s="37"/>
      <c r="AO21" s="39">
        <f t="shared" si="24"/>
        <v>297</v>
      </c>
      <c r="AP21" s="39">
        <f t="shared" si="25"/>
        <v>249.86563949321982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216.4271416972056</v>
      </c>
      <c r="AY21" s="39">
        <f t="shared" si="1"/>
        <v>125.50720915856077</v>
      </c>
      <c r="AZ21" s="39">
        <f t="shared" si="29"/>
        <v>216.4271416972056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0.54793106198509056</v>
      </c>
      <c r="G22" s="35">
        <f>'Project Release Optimizer (GA)'!E24</f>
        <v>1.5134267810476252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65.701695884106627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57.485437081916054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15.768407012185589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15.768407012185589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15.768407012185589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15.768407012185589</v>
      </c>
      <c r="AN22" s="37"/>
      <c r="AO22" s="39">
        <f t="shared" si="24"/>
        <v>270.59999999999991</v>
      </c>
      <c r="AP22" s="39">
        <f t="shared" si="25"/>
        <v>186.260761014765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144.54373094503458</v>
      </c>
      <c r="AY22" s="39">
        <f t="shared" si="1"/>
        <v>126.4679615802153</v>
      </c>
      <c r="AZ22" s="39">
        <f t="shared" si="29"/>
        <v>144.54373094503458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0.57516856406470795</v>
      </c>
      <c r="G23" s="35">
        <f>'Project Release Optimizer (GA)'!E25</f>
        <v>0.8211317218755485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109.53310722474106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97.426512542070412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26.28794573393785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26.28794573393785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26.28794573393785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26.28794573393785</v>
      </c>
      <c r="AN23" s="37"/>
      <c r="AO23" s="39">
        <f t="shared" si="24"/>
        <v>314.59999999999997</v>
      </c>
      <c r="AP23" s="39">
        <f t="shared" si="25"/>
        <v>312.11140270256294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240.97283589443035</v>
      </c>
      <c r="AY23" s="39">
        <f t="shared" si="1"/>
        <v>214.33832759255486</v>
      </c>
      <c r="AZ23" s="39">
        <f t="shared" si="29"/>
        <v>240.97283589443035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0.63527116350906698</v>
      </c>
      <c r="G24" s="35">
        <f>'Project Release Optimizer (GA)'!E26</f>
        <v>1.2099005495309416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102.31851173750354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75.212793345105254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24.55644281700085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24.55644281700085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24.55644281700085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24.55644281700085</v>
      </c>
      <c r="AN24" s="37"/>
      <c r="AO24" s="39">
        <f t="shared" si="24"/>
        <v>343.2</v>
      </c>
      <c r="AP24" s="39">
        <f t="shared" si="25"/>
        <v>275.75707635061224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225.10072582250774</v>
      </c>
      <c r="AY24" s="39">
        <f t="shared" si="1"/>
        <v>165.46814535923158</v>
      </c>
      <c r="AZ24" s="39">
        <f t="shared" si="29"/>
        <v>225.10072582250774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0.54895489487211102</v>
      </c>
      <c r="G25" s="35">
        <f>'Project Release Optimizer (GA)'!E27</f>
        <v>2.0281061813300147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174.87775570771609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41.970661369851861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41.970661369851861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41.970661369851861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41.970661369851861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41.970661369851861</v>
      </c>
      <c r="AN25" s="37"/>
      <c r="AO25" s="39">
        <f t="shared" si="24"/>
        <v>299.19999999999993</v>
      </c>
      <c r="AP25" s="39">
        <f t="shared" si="25"/>
        <v>384.73106255697547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384.7310625569753</v>
      </c>
      <c r="AY25" s="39">
        <f t="shared" si="1"/>
        <v>43.390233119988984</v>
      </c>
      <c r="AZ25" s="39">
        <f t="shared" si="29"/>
        <v>384.7310625569753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0.50480765643677517</v>
      </c>
      <c r="G26" s="35">
        <f>'Project Release Optimizer (GA)'!E28</f>
        <v>2.1933952064636668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77.257148346926016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24.163452096464649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18.541715603262244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18.541715603262244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18.541715603262244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18.541715603262244</v>
      </c>
      <c r="AN26" s="37"/>
      <c r="AO26" s="39">
        <f t="shared" si="24"/>
        <v>202.39999999999998</v>
      </c>
      <c r="AP26" s="39">
        <f t="shared" si="25"/>
        <v>175.58746285643966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169.96572636323722</v>
      </c>
      <c r="AY26" s="39">
        <f t="shared" si="1"/>
        <v>53.159594612222222</v>
      </c>
      <c r="AZ26" s="39">
        <f t="shared" si="29"/>
        <v>169.96572636323722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1.0065004791944552</v>
      </c>
      <c r="G27" s="35">
        <f>'Project Release Optimizer (GA)'!E29</f>
        <v>0.25060902681087727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94.809035023030276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395.03764592929286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94.809035023030276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94.809035023030276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94.809035023030276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94.809035023030276</v>
      </c>
      <c r="AN27" s="37"/>
      <c r="AO27" s="39">
        <f t="shared" si="24"/>
        <v>376.19999999999993</v>
      </c>
      <c r="AP27" s="39">
        <f t="shared" si="25"/>
        <v>869.08282104444402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157.37697425318089</v>
      </c>
      <c r="AY27" s="39">
        <f t="shared" si="1"/>
        <v>869.08282104444413</v>
      </c>
      <c r="AZ27" s="39">
        <f t="shared" si="29"/>
        <v>869.08282104444413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1.5999999999999903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96.072615614099192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85.471516367538541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31.854145817477935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31.854145817477935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31.854145817477935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31.854145817477935</v>
      </c>
      <c r="AN30" s="47"/>
      <c r="AO30" s="35">
        <f t="shared" ref="AO30:AQ30" si="36">AVERAGE(AO13:AO27)</f>
        <v>236.42666666666665</v>
      </c>
      <c r="AP30" s="35">
        <f t="shared" si="36"/>
        <v>308.96071525154946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199.30904101996435</v>
      </c>
      <c r="AY30" s="35">
        <f t="shared" si="39"/>
        <v>177.71623231097587</v>
      </c>
      <c r="AZ30" s="167">
        <f t="shared" ref="AZ30" si="40">AVERAGE(AZ13:AZ27)</f>
        <v>291.9963366602143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23.999999999999854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1441.0892342114878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1282.0727455130782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477.812187262169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477.812187262169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477.812187262169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477.812187262169</v>
      </c>
      <c r="AN31" s="47"/>
      <c r="AO31" s="35">
        <f t="shared" ref="AO31:AQ31" si="47">SUM(AO13:AO27)</f>
        <v>3546.3999999999996</v>
      </c>
      <c r="AP31" s="35">
        <f t="shared" si="47"/>
        <v>4634.4107287732422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2989.6356152994654</v>
      </c>
      <c r="AY31" s="35">
        <f t="shared" si="50"/>
        <v>2665.7434846646379</v>
      </c>
      <c r="AZ31" s="35">
        <f t="shared" ref="AZ31" si="51">SUM(AZ13:AZ27)</f>
        <v>4379.9450499032146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I4" sqref="I4:I8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1172.0167080822066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377.69404858488366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291.9963366602143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80.813895781637711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1293.1349409616814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2923.6595934104093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0.50963320169355475</v>
      </c>
      <c r="E15" s="74">
        <v>1.4360831075392806</v>
      </c>
      <c r="F15" s="5"/>
      <c r="G15" s="110"/>
      <c r="I15" s="57">
        <v>41640</v>
      </c>
      <c r="J15" s="12"/>
      <c r="K15" s="32">
        <v>26</v>
      </c>
      <c r="L15" s="58">
        <f>I15+K15+1</f>
        <v>41667</v>
      </c>
      <c r="M15" s="58">
        <f>L15+VLOOKUP($B15,'Project Facts (User Inputs)'!$B$13:$BL$28,13,0)</f>
        <v>41700.357324333476</v>
      </c>
      <c r="N15" s="12"/>
      <c r="O15" s="56">
        <v>0</v>
      </c>
      <c r="P15" s="58">
        <f>M15+O15+1</f>
        <v>41701.357324333476</v>
      </c>
      <c r="Q15" s="58">
        <f>P15+VLOOKUP($B15,'Project Facts (User Inputs)'!$B$13:$BL$28,18,0)</f>
        <v>41752.886375550297</v>
      </c>
      <c r="R15" s="12"/>
      <c r="S15" s="56">
        <v>0</v>
      </c>
      <c r="T15" s="58">
        <f>Q15+S15+1</f>
        <v>41753.886375550297</v>
      </c>
      <c r="U15" s="58">
        <f>T15+VLOOKUP($B15,'Project Facts (User Inputs)'!$B$13:$BL$28,23,0)</f>
        <v>41766.253347842336</v>
      </c>
      <c r="V15" s="12"/>
      <c r="W15" s="32">
        <v>365</v>
      </c>
      <c r="X15" s="58">
        <f>U15+W15+1</f>
        <v>42132.253347842336</v>
      </c>
      <c r="Y15" s="58">
        <f>X15+VLOOKUP($B15,'Project Facts (User Inputs)'!$B$13:$BL$28,28,0)</f>
        <v>42144.620320134374</v>
      </c>
      <c r="Z15" s="12"/>
      <c r="AA15" s="32">
        <v>0</v>
      </c>
      <c r="AB15" s="58">
        <f>Y15+AA15+1</f>
        <v>42145.620320134374</v>
      </c>
      <c r="AC15" s="58">
        <f>AB15+VLOOKUP($B15,'Project Facts (User Inputs)'!$B$13:$BL$28,33,0)</f>
        <v>42157.987292426413</v>
      </c>
      <c r="AD15" s="12"/>
      <c r="AE15" s="32">
        <v>0</v>
      </c>
      <c r="AF15" s="58">
        <f>AC15+AE15+1</f>
        <v>42158.987292426413</v>
      </c>
      <c r="AG15" s="58">
        <f>AF15+VLOOKUP($B15,'Project Facts (User Inputs)'!$B$13:$BL$28,38,0)</f>
        <v>42171.354264718451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26</v>
      </c>
      <c r="AN15" s="78">
        <f>O15</f>
        <v>0</v>
      </c>
      <c r="AO15" s="78">
        <f>S15</f>
        <v>0</v>
      </c>
      <c r="AP15" s="78">
        <f>W15</f>
        <v>365</v>
      </c>
      <c r="AQ15" s="78">
        <f>AA15</f>
        <v>0</v>
      </c>
      <c r="AR15" s="78">
        <f>AE15</f>
        <v>0</v>
      </c>
      <c r="AS15" s="78">
        <f>SUM(AM15:AR15)</f>
        <v>391</v>
      </c>
      <c r="AT15" s="60">
        <f>AK15*AM15*$AK$36</f>
        <v>22.016129032258064</v>
      </c>
      <c r="AV15" s="60">
        <f>AG15-L15</f>
        <v>504.3542647184513</v>
      </c>
      <c r="AW15" s="83">
        <f>MAX(AG15:AG29)-MIN(L15:L29)</f>
        <v>1172.0167080822066</v>
      </c>
      <c r="BM15" s="113" t="s">
        <v>126</v>
      </c>
    </row>
    <row r="16" spans="2:65">
      <c r="B16" s="16" t="str">
        <f>'Project Facts (User Inputs)'!B14</f>
        <v>Project-A02</v>
      </c>
      <c r="D16" s="74">
        <v>0.54999376654133758</v>
      </c>
      <c r="E16" s="74">
        <v>3.4292191919475998</v>
      </c>
      <c r="F16" s="5"/>
      <c r="G16" s="110"/>
      <c r="I16" s="57">
        <v>41640</v>
      </c>
      <c r="J16" s="12"/>
      <c r="K16" s="32">
        <v>34</v>
      </c>
      <c r="L16" s="58">
        <f t="shared" ref="L16:L29" si="0">I16+K16+1</f>
        <v>41675</v>
      </c>
      <c r="M16" s="58">
        <f>L16+VLOOKUP($B16,'Project Facts (User Inputs)'!$B$13:$BL$28,13,0)</f>
        <v>41702.273036373357</v>
      </c>
      <c r="N16" s="12"/>
      <c r="O16" s="56">
        <v>0</v>
      </c>
      <c r="P16" s="58">
        <f t="shared" ref="P16:P29" si="1">M16+O16+1</f>
        <v>41703.273036373357</v>
      </c>
      <c r="Q16" s="58">
        <f>P16+VLOOKUP($B16,'Project Facts (User Inputs)'!$B$13:$BL$28,18,0)</f>
        <v>41726.601962149769</v>
      </c>
      <c r="R16" s="12"/>
      <c r="S16" s="56">
        <v>0</v>
      </c>
      <c r="T16" s="58">
        <f t="shared" ref="T16:T29" si="2">Q16+S16+1</f>
        <v>41727.601962149769</v>
      </c>
      <c r="U16" s="58">
        <f>T16+VLOOKUP($B16,'Project Facts (User Inputs)'!$B$13:$BL$28,23,0)</f>
        <v>41734.147490879375</v>
      </c>
      <c r="V16" s="12"/>
      <c r="W16" s="32">
        <v>0</v>
      </c>
      <c r="X16" s="58">
        <f t="shared" ref="X16:X29" si="3">U16+W16+1</f>
        <v>41735.147490879375</v>
      </c>
      <c r="Y16" s="58">
        <f>X16+VLOOKUP($B16,'Project Facts (User Inputs)'!$B$13:$BL$28,28,0)</f>
        <v>41741.693019608982</v>
      </c>
      <c r="Z16" s="12"/>
      <c r="AA16" s="32">
        <v>0</v>
      </c>
      <c r="AB16" s="58">
        <f t="shared" ref="AB16:AB29" si="4">Y16+AA16+1</f>
        <v>41742.693019608982</v>
      </c>
      <c r="AC16" s="58">
        <f>AB16+VLOOKUP($B16,'Project Facts (User Inputs)'!$B$13:$BL$28,33,0)</f>
        <v>41749.238548338588</v>
      </c>
      <c r="AD16" s="12"/>
      <c r="AE16" s="32">
        <v>0</v>
      </c>
      <c r="AF16" s="58">
        <f t="shared" ref="AF16:AF29" si="5">AC16+AE16+1</f>
        <v>41750.238548338588</v>
      </c>
      <c r="AG16" s="58">
        <f>AF16+VLOOKUP($B16,'Project Facts (User Inputs)'!$B$13:$BL$28,38,0)</f>
        <v>41756.784077068194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34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34</v>
      </c>
      <c r="AT16" s="60">
        <f t="shared" ref="AT16:AT29" si="13">AK16*AM16*$AK$36</f>
        <v>30.055831265508687</v>
      </c>
      <c r="AV16" s="60">
        <f t="shared" ref="AV16:AV29" si="14">AG16-L16</f>
        <v>81.784077068194165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0.52960652224076998</v>
      </c>
      <c r="E17" s="74">
        <v>1.5257603915237328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41671.211108300377</v>
      </c>
      <c r="N17" s="12"/>
      <c r="O17" s="56">
        <v>0</v>
      </c>
      <c r="P17" s="58">
        <f t="shared" si="1"/>
        <v>41672.211108300377</v>
      </c>
      <c r="Q17" s="58">
        <f>P17+VLOOKUP($B17,'Project Facts (User Inputs)'!$B$13:$BL$28,18,0)</f>
        <v>41689.907202752685</v>
      </c>
      <c r="R17" s="12"/>
      <c r="S17" s="56">
        <v>0</v>
      </c>
      <c r="T17" s="58">
        <f t="shared" si="2"/>
        <v>41690.907202752685</v>
      </c>
      <c r="U17" s="58">
        <f>T17+VLOOKUP($B17,'Project Facts (User Inputs)'!$B$13:$BL$28,23,0)</f>
        <v>41698.157868744776</v>
      </c>
      <c r="V17" s="12"/>
      <c r="W17" s="32">
        <v>0</v>
      </c>
      <c r="X17" s="58">
        <f t="shared" si="3"/>
        <v>41699.157868744776</v>
      </c>
      <c r="Y17" s="58">
        <f>X17+VLOOKUP($B17,'Project Facts (User Inputs)'!$B$13:$BL$28,28,0)</f>
        <v>41706.408534736867</v>
      </c>
      <c r="Z17" s="12"/>
      <c r="AA17" s="32">
        <v>0</v>
      </c>
      <c r="AB17" s="58">
        <f t="shared" si="4"/>
        <v>41707.408534736867</v>
      </c>
      <c r="AC17" s="58">
        <f>AB17+VLOOKUP($B17,'Project Facts (User Inputs)'!$B$13:$BL$28,33,0)</f>
        <v>41714.659200728958</v>
      </c>
      <c r="AD17" s="12"/>
      <c r="AE17" s="32">
        <v>0</v>
      </c>
      <c r="AF17" s="58">
        <f t="shared" si="5"/>
        <v>41715.659200728958</v>
      </c>
      <c r="AG17" s="58">
        <f>AF17+VLOOKUP($B17,'Project Facts (User Inputs)'!$B$13:$BL$28,38,0)</f>
        <v>41722.909866721049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81.909866721049184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0.46887120090653817</v>
      </c>
      <c r="E18" s="74">
        <v>1.3517452448458123</v>
      </c>
      <c r="F18" s="5"/>
      <c r="G18" s="110"/>
      <c r="I18" s="57">
        <v>41640</v>
      </c>
      <c r="J18" s="12"/>
      <c r="K18" s="32">
        <v>33</v>
      </c>
      <c r="L18" s="58">
        <f t="shared" si="0"/>
        <v>41674</v>
      </c>
      <c r="M18" s="58">
        <f>L18+VLOOKUP($B18,'Project Facts (User Inputs)'!$B$13:$BL$28,13,0)</f>
        <v>41748.647365699428</v>
      </c>
      <c r="N18" s="12"/>
      <c r="O18" s="56">
        <v>0</v>
      </c>
      <c r="P18" s="58">
        <f t="shared" si="1"/>
        <v>41749.647365699428</v>
      </c>
      <c r="Q18" s="58">
        <f>P18+VLOOKUP($B18,'Project Facts (User Inputs)'!$B$13:$BL$28,18,0)</f>
        <v>41767.56273346729</v>
      </c>
      <c r="R18" s="12"/>
      <c r="S18" s="56">
        <v>0</v>
      </c>
      <c r="T18" s="58">
        <f t="shared" si="2"/>
        <v>41768.56273346729</v>
      </c>
      <c r="U18" s="58">
        <f>T18+VLOOKUP($B18,'Project Facts (User Inputs)'!$B$13:$BL$28,23,0)</f>
        <v>41786.478101235152</v>
      </c>
      <c r="V18" s="12"/>
      <c r="W18" s="32">
        <v>0</v>
      </c>
      <c r="X18" s="58">
        <f t="shared" si="3"/>
        <v>41787.478101235152</v>
      </c>
      <c r="Y18" s="58">
        <f>X18+VLOOKUP($B18,'Project Facts (User Inputs)'!$B$13:$BL$28,28,0)</f>
        <v>41805.393469003015</v>
      </c>
      <c r="Z18" s="12"/>
      <c r="AA18" s="32">
        <v>0</v>
      </c>
      <c r="AB18" s="58">
        <f t="shared" si="4"/>
        <v>41806.393469003015</v>
      </c>
      <c r="AC18" s="58">
        <f>AB18+VLOOKUP($B18,'Project Facts (User Inputs)'!$B$13:$BL$28,33,0)</f>
        <v>41824.308836770877</v>
      </c>
      <c r="AD18" s="12"/>
      <c r="AE18" s="32">
        <v>0</v>
      </c>
      <c r="AF18" s="58">
        <f t="shared" si="5"/>
        <v>41825.308836770877</v>
      </c>
      <c r="AG18" s="58">
        <f>AF18+VLOOKUP($B18,'Project Facts (User Inputs)'!$B$13:$BL$28,38,0)</f>
        <v>41843.224204538739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33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33</v>
      </c>
      <c r="AT18" s="60">
        <f t="shared" si="13"/>
        <v>16.274813895781637</v>
      </c>
      <c r="AV18" s="60">
        <f t="shared" si="14"/>
        <v>169.22420453873929</v>
      </c>
      <c r="AW18" s="37"/>
      <c r="BM18" s="113"/>
    </row>
    <row r="19" spans="2:65">
      <c r="B19" s="16" t="str">
        <f>'Project Facts (User Inputs)'!B17</f>
        <v>Project-A05</v>
      </c>
      <c r="D19" s="74">
        <v>0.42306992700281515</v>
      </c>
      <c r="E19" s="74">
        <v>0.26275468549035053</v>
      </c>
      <c r="F19" s="5"/>
      <c r="G19" s="110"/>
      <c r="I19" s="57">
        <v>41640</v>
      </c>
      <c r="J19" s="12"/>
      <c r="K19" s="32">
        <v>45</v>
      </c>
      <c r="L19" s="58">
        <f t="shared" si="0"/>
        <v>41686</v>
      </c>
      <c r="M19" s="58">
        <f>L19+VLOOKUP($B19,'Project Facts (User Inputs)'!$B$13:$BL$28,13,0)</f>
        <v>41759.071960502508</v>
      </c>
      <c r="N19" s="12"/>
      <c r="O19" s="56">
        <v>0</v>
      </c>
      <c r="P19" s="58">
        <f t="shared" si="1"/>
        <v>41760.071960502508</v>
      </c>
      <c r="Q19" s="58">
        <f>P19+VLOOKUP($B19,'Project Facts (User Inputs)'!$B$13:$BL$28,18,0)</f>
        <v>42064.538462596291</v>
      </c>
      <c r="R19" s="12"/>
      <c r="S19" s="56">
        <v>0</v>
      </c>
      <c r="T19" s="58">
        <f t="shared" si="2"/>
        <v>42065.538462596291</v>
      </c>
      <c r="U19" s="58">
        <f>T19+VLOOKUP($B19,'Project Facts (User Inputs)'!$B$13:$BL$28,23,0)</f>
        <v>42138.610423098798</v>
      </c>
      <c r="V19" s="12"/>
      <c r="W19" s="32">
        <v>11</v>
      </c>
      <c r="X19" s="58">
        <f t="shared" si="3"/>
        <v>42150.610423098798</v>
      </c>
      <c r="Y19" s="58">
        <f>X19+VLOOKUP($B19,'Project Facts (User Inputs)'!$B$13:$BL$28,28,0)</f>
        <v>42223.682383601306</v>
      </c>
      <c r="Z19" s="12"/>
      <c r="AA19" s="32">
        <v>0</v>
      </c>
      <c r="AB19" s="58">
        <f t="shared" si="4"/>
        <v>42224.682383601306</v>
      </c>
      <c r="AC19" s="58">
        <f>AB19+VLOOKUP($B19,'Project Facts (User Inputs)'!$B$13:$BL$28,33,0)</f>
        <v>42297.754344103814</v>
      </c>
      <c r="AD19" s="12"/>
      <c r="AE19" s="32">
        <v>0</v>
      </c>
      <c r="AF19" s="58">
        <f t="shared" si="5"/>
        <v>42298.754344103814</v>
      </c>
      <c r="AG19" s="58">
        <f>AF19+VLOOKUP($B19,'Project Facts (User Inputs)'!$B$13:$BL$28,38,0)</f>
        <v>42371.826304606322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45</v>
      </c>
      <c r="AN19" s="78">
        <f t="shared" si="7"/>
        <v>0</v>
      </c>
      <c r="AO19" s="78">
        <f t="shared" si="8"/>
        <v>0</v>
      </c>
      <c r="AP19" s="78">
        <f t="shared" si="9"/>
        <v>11</v>
      </c>
      <c r="AQ19" s="78">
        <f t="shared" si="10"/>
        <v>0</v>
      </c>
      <c r="AR19" s="78">
        <f t="shared" si="11"/>
        <v>0</v>
      </c>
      <c r="AS19" s="78">
        <f t="shared" si="12"/>
        <v>56</v>
      </c>
      <c r="AT19" s="60">
        <f t="shared" si="13"/>
        <v>36.011166253101734</v>
      </c>
      <c r="AV19" s="60">
        <f t="shared" si="14"/>
        <v>685.82630460632208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0.50045760090898661</v>
      </c>
      <c r="E20" s="74">
        <v>3.2412030708228152</v>
      </c>
      <c r="F20" s="5"/>
      <c r="G20" s="110"/>
      <c r="I20" s="57">
        <v>41640</v>
      </c>
      <c r="J20" s="12"/>
      <c r="K20" s="32">
        <v>64</v>
      </c>
      <c r="L20" s="58">
        <f t="shared" si="0"/>
        <v>41705</v>
      </c>
      <c r="M20" s="58">
        <f>L20+VLOOKUP($B20,'Project Facts (User Inputs)'!$B$13:$BL$28,13,0)</f>
        <v>41808.904906041098</v>
      </c>
      <c r="N20" s="12"/>
      <c r="O20" s="56">
        <v>0</v>
      </c>
      <c r="P20" s="58">
        <f t="shared" si="1"/>
        <v>41809.904906041098</v>
      </c>
      <c r="Q20" s="58">
        <f>P20+VLOOKUP($B20,'Project Facts (User Inputs)'!$B$13:$BL$28,18,0)</f>
        <v>41834.842083490963</v>
      </c>
      <c r="R20" s="12"/>
      <c r="S20" s="56">
        <v>0</v>
      </c>
      <c r="T20" s="58">
        <f t="shared" si="2"/>
        <v>41835.842083490963</v>
      </c>
      <c r="U20" s="58">
        <f>T20+VLOOKUP($B20,'Project Facts (User Inputs)'!$B$13:$BL$28,23,0)</f>
        <v>41860.779260940828</v>
      </c>
      <c r="V20" s="12"/>
      <c r="W20" s="32">
        <v>0</v>
      </c>
      <c r="X20" s="58">
        <f t="shared" si="3"/>
        <v>41861.779260940828</v>
      </c>
      <c r="Y20" s="58">
        <f>X20+VLOOKUP($B20,'Project Facts (User Inputs)'!$B$13:$BL$28,28,0)</f>
        <v>41886.716438390693</v>
      </c>
      <c r="Z20" s="12"/>
      <c r="AA20" s="32">
        <v>0</v>
      </c>
      <c r="AB20" s="58">
        <f t="shared" si="4"/>
        <v>41887.716438390693</v>
      </c>
      <c r="AC20" s="58">
        <f>AB20+VLOOKUP($B20,'Project Facts (User Inputs)'!$B$13:$BL$28,33,0)</f>
        <v>41912.653615840558</v>
      </c>
      <c r="AD20" s="12"/>
      <c r="AE20" s="32">
        <v>0</v>
      </c>
      <c r="AF20" s="58">
        <f t="shared" si="5"/>
        <v>41913.653615840558</v>
      </c>
      <c r="AG20" s="58">
        <f>AF20+VLOOKUP($B20,'Project Facts (User Inputs)'!$B$13:$BL$28,38,0)</f>
        <v>41938.590793290423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64</v>
      </c>
      <c r="AN20" s="78">
        <f t="shared" si="7"/>
        <v>0</v>
      </c>
      <c r="AO20" s="78">
        <f t="shared" si="8"/>
        <v>0</v>
      </c>
      <c r="AP20" s="78">
        <f t="shared" si="9"/>
        <v>0</v>
      </c>
      <c r="AQ20" s="78">
        <f t="shared" si="10"/>
        <v>0</v>
      </c>
      <c r="AR20" s="78">
        <f t="shared" si="11"/>
        <v>0</v>
      </c>
      <c r="AS20" s="78">
        <f t="shared" si="12"/>
        <v>64</v>
      </c>
      <c r="AT20" s="60">
        <f t="shared" si="13"/>
        <v>57.1712158808933</v>
      </c>
      <c r="AV20" s="60">
        <f t="shared" si="14"/>
        <v>233.59079329042288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0.25510690480406939</v>
      </c>
      <c r="E21" s="74">
        <v>1.5000735911059875</v>
      </c>
      <c r="F21" s="5"/>
      <c r="G21" s="110"/>
      <c r="I21" s="57">
        <v>41640</v>
      </c>
      <c r="J21" s="12"/>
      <c r="K21" s="32">
        <v>365</v>
      </c>
      <c r="L21" s="58">
        <f t="shared" si="0"/>
        <v>42006</v>
      </c>
      <c r="M21" s="58">
        <f>L21+VLOOKUP($B21,'Project Facts (User Inputs)'!$B$13:$BL$28,13,0)</f>
        <v>42370.553049128277</v>
      </c>
      <c r="N21" s="12"/>
      <c r="O21" s="56">
        <v>0</v>
      </c>
      <c r="P21" s="58">
        <f t="shared" si="1"/>
        <v>42371.553049128277</v>
      </c>
      <c r="Q21" s="58">
        <f>P21+VLOOKUP($B21,'Project Facts (User Inputs)'!$B$13:$BL$28,18,0)</f>
        <v>42459.045780919063</v>
      </c>
      <c r="R21" s="12"/>
      <c r="S21" s="56">
        <v>0</v>
      </c>
      <c r="T21" s="58">
        <f t="shared" si="2"/>
        <v>42460.045780919063</v>
      </c>
      <c r="U21" s="58">
        <f>T21+VLOOKUP($B21,'Project Facts (User Inputs)'!$B$13:$BL$28,23,0)</f>
        <v>42547.538512709849</v>
      </c>
      <c r="V21" s="12"/>
      <c r="W21" s="32">
        <v>0</v>
      </c>
      <c r="X21" s="58">
        <f t="shared" si="3"/>
        <v>42548.538512709849</v>
      </c>
      <c r="Y21" s="58">
        <f>X21+VLOOKUP($B21,'Project Facts (User Inputs)'!$B$13:$BL$28,28,0)</f>
        <v>42636.031244500635</v>
      </c>
      <c r="Z21" s="12"/>
      <c r="AA21" s="32">
        <v>0</v>
      </c>
      <c r="AB21" s="58">
        <f t="shared" si="4"/>
        <v>42637.031244500635</v>
      </c>
      <c r="AC21" s="58">
        <f>AB21+VLOOKUP($B21,'Project Facts (User Inputs)'!$B$13:$BL$28,33,0)</f>
        <v>42724.523976291421</v>
      </c>
      <c r="AD21" s="12"/>
      <c r="AE21" s="32">
        <v>0</v>
      </c>
      <c r="AF21" s="58">
        <f t="shared" si="5"/>
        <v>42725.523976291421</v>
      </c>
      <c r="AG21" s="58">
        <f>AF21+VLOOKUP($B21,'Project Facts (User Inputs)'!$B$13:$BL$28,38,0)</f>
        <v>42813.016708082207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365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365</v>
      </c>
      <c r="AT21" s="60">
        <f t="shared" si="13"/>
        <v>597.76674937965277</v>
      </c>
      <c r="AV21" s="60">
        <f t="shared" si="14"/>
        <v>807.01670808220661</v>
      </c>
      <c r="AW21" s="37"/>
      <c r="BM21" s="113"/>
    </row>
    <row r="22" spans="2:65">
      <c r="B22" s="16" t="str">
        <f>'Project Facts (User Inputs)'!B20</f>
        <v>Project-A08</v>
      </c>
      <c r="D22" s="74">
        <v>0.44653795687255748</v>
      </c>
      <c r="E22" s="74">
        <v>1.7291081236487365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41652.197256410225</v>
      </c>
      <c r="N22" s="12"/>
      <c r="O22" s="56">
        <v>0</v>
      </c>
      <c r="P22" s="58">
        <f t="shared" si="1"/>
        <v>41653.197256410225</v>
      </c>
      <c r="Q22" s="58">
        <f>P22+VLOOKUP($B22,'Project Facts (User Inputs)'!$B$13:$BL$28,18,0)</f>
        <v>41659.55891757505</v>
      </c>
      <c r="R22" s="12"/>
      <c r="S22" s="56">
        <v>0</v>
      </c>
      <c r="T22" s="58">
        <f t="shared" si="2"/>
        <v>41660.55891757505</v>
      </c>
      <c r="U22" s="58">
        <f>T22+VLOOKUP($B22,'Project Facts (User Inputs)'!$B$13:$BL$28,23,0)</f>
        <v>41663.246259113504</v>
      </c>
      <c r="V22" s="12"/>
      <c r="W22" s="32">
        <v>0</v>
      </c>
      <c r="X22" s="58">
        <f t="shared" si="3"/>
        <v>41664.246259113504</v>
      </c>
      <c r="Y22" s="58">
        <f>X22+VLOOKUP($B22,'Project Facts (User Inputs)'!$B$13:$BL$28,28,0)</f>
        <v>41666.933600651959</v>
      </c>
      <c r="Z22" s="12"/>
      <c r="AA22" s="32">
        <v>0</v>
      </c>
      <c r="AB22" s="58">
        <f t="shared" si="4"/>
        <v>41667.933600651959</v>
      </c>
      <c r="AC22" s="58">
        <f>AB22+VLOOKUP($B22,'Project Facts (User Inputs)'!$B$13:$BL$28,33,0)</f>
        <v>41670.620942190413</v>
      </c>
      <c r="AD22" s="12"/>
      <c r="AE22" s="32">
        <v>0</v>
      </c>
      <c r="AF22" s="58">
        <f t="shared" si="5"/>
        <v>41671.620942190413</v>
      </c>
      <c r="AG22" s="58">
        <f>AF22+VLOOKUP($B22,'Project Facts (User Inputs)'!$B$13:$BL$28,38,0)</f>
        <v>41674.308283728868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33.308283728867536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0.49808909896716469</v>
      </c>
      <c r="E23" s="74">
        <v>1.5074831260168673</v>
      </c>
      <c r="F23" s="5"/>
      <c r="G23" s="110"/>
      <c r="I23" s="57">
        <v>41640</v>
      </c>
      <c r="J23" s="12"/>
      <c r="K23" s="32">
        <v>15</v>
      </c>
      <c r="L23" s="58">
        <f t="shared" si="0"/>
        <v>41656</v>
      </c>
      <c r="M23" s="58">
        <f>L23+VLOOKUP($B23,'Project Facts (User Inputs)'!$B$13:$BL$28,13,0)</f>
        <v>41754.375973498732</v>
      </c>
      <c r="N23" s="12"/>
      <c r="O23" s="56">
        <v>0</v>
      </c>
      <c r="P23" s="58">
        <f t="shared" si="1"/>
        <v>41755.375973498732</v>
      </c>
      <c r="Q23" s="58">
        <f>P23+VLOOKUP($B23,'Project Facts (User Inputs)'!$B$13:$BL$28,18,0)</f>
        <v>41812.424704934441</v>
      </c>
      <c r="R23" s="12"/>
      <c r="S23" s="56">
        <v>0</v>
      </c>
      <c r="T23" s="58">
        <f t="shared" si="2"/>
        <v>41813.424704934441</v>
      </c>
      <c r="U23" s="58">
        <f>T23+VLOOKUP($B23,'Project Facts (User Inputs)'!$B$13:$BL$28,23,0)</f>
        <v>41837.034938574136</v>
      </c>
      <c r="V23" s="12"/>
      <c r="W23" s="32">
        <v>23</v>
      </c>
      <c r="X23" s="58">
        <f t="shared" si="3"/>
        <v>41861.034938574136</v>
      </c>
      <c r="Y23" s="58">
        <f>X23+VLOOKUP($B23,'Project Facts (User Inputs)'!$B$13:$BL$28,28,0)</f>
        <v>41884.64517221383</v>
      </c>
      <c r="Z23" s="12"/>
      <c r="AA23" s="32">
        <v>0</v>
      </c>
      <c r="AB23" s="58">
        <f t="shared" si="4"/>
        <v>41885.64517221383</v>
      </c>
      <c r="AC23" s="58">
        <f>AB23+VLOOKUP($B23,'Project Facts (User Inputs)'!$B$13:$BL$28,33,0)</f>
        <v>41909.255405853524</v>
      </c>
      <c r="AD23" s="12"/>
      <c r="AE23" s="32">
        <v>0</v>
      </c>
      <c r="AF23" s="58">
        <f t="shared" si="5"/>
        <v>41910.255405853524</v>
      </c>
      <c r="AG23" s="58">
        <f>AF23+VLOOKUP($B23,'Project Facts (User Inputs)'!$B$13:$BL$28,38,0)</f>
        <v>41933.865639493219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15</v>
      </c>
      <c r="AN23" s="78">
        <f t="shared" si="7"/>
        <v>0</v>
      </c>
      <c r="AO23" s="78">
        <f t="shared" si="8"/>
        <v>0</v>
      </c>
      <c r="AP23" s="78">
        <f t="shared" si="9"/>
        <v>23</v>
      </c>
      <c r="AQ23" s="78">
        <f t="shared" si="10"/>
        <v>0</v>
      </c>
      <c r="AR23" s="78">
        <f t="shared" si="11"/>
        <v>0</v>
      </c>
      <c r="AS23" s="78">
        <f t="shared" si="12"/>
        <v>38</v>
      </c>
      <c r="AT23" s="60">
        <f t="shared" si="13"/>
        <v>18.843052109181141</v>
      </c>
      <c r="AV23" s="60">
        <f t="shared" si="14"/>
        <v>277.86563949321862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0.54793106198509056</v>
      </c>
      <c r="E24" s="74">
        <v>1.5134267810476252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41729.701695884105</v>
      </c>
      <c r="N24" s="12"/>
      <c r="O24" s="56">
        <v>0</v>
      </c>
      <c r="P24" s="58">
        <f t="shared" si="1"/>
        <v>41730.701695884105</v>
      </c>
      <c r="Q24" s="58">
        <f>P24+VLOOKUP($B24,'Project Facts (User Inputs)'!$B$13:$BL$28,18,0)</f>
        <v>41788.187132966021</v>
      </c>
      <c r="R24" s="12"/>
      <c r="S24" s="56">
        <v>0</v>
      </c>
      <c r="T24" s="58">
        <f t="shared" si="2"/>
        <v>41789.187132966021</v>
      </c>
      <c r="U24" s="58">
        <f>T24+VLOOKUP($B24,'Project Facts (User Inputs)'!$B$13:$BL$28,23,0)</f>
        <v>41804.955539978204</v>
      </c>
      <c r="V24" s="12"/>
      <c r="W24" s="32">
        <v>1</v>
      </c>
      <c r="X24" s="58">
        <f t="shared" si="3"/>
        <v>41806.955539978204</v>
      </c>
      <c r="Y24" s="58">
        <f>X24+VLOOKUP($B24,'Project Facts (User Inputs)'!$B$13:$BL$28,28,0)</f>
        <v>41822.723946990387</v>
      </c>
      <c r="Z24" s="12"/>
      <c r="AA24" s="32">
        <v>162</v>
      </c>
      <c r="AB24" s="58">
        <f t="shared" si="4"/>
        <v>41985.723946990387</v>
      </c>
      <c r="AC24" s="58">
        <f>AB24+VLOOKUP($B24,'Project Facts (User Inputs)'!$B$13:$BL$28,33,0)</f>
        <v>42001.49235400257</v>
      </c>
      <c r="AD24" s="12"/>
      <c r="AE24" s="32">
        <v>0</v>
      </c>
      <c r="AF24" s="58">
        <f t="shared" si="5"/>
        <v>42002.49235400257</v>
      </c>
      <c r="AG24" s="58">
        <f>AF24+VLOOKUP($B24,'Project Facts (User Inputs)'!$B$13:$BL$28,38,0)</f>
        <v>42018.260761014753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1</v>
      </c>
      <c r="AQ24" s="78">
        <f t="shared" si="10"/>
        <v>162</v>
      </c>
      <c r="AR24" s="78">
        <f t="shared" si="11"/>
        <v>0</v>
      </c>
      <c r="AS24" s="78">
        <f t="shared" si="12"/>
        <v>186</v>
      </c>
      <c r="AT24" s="60">
        <f t="shared" si="13"/>
        <v>26.324441687344905</v>
      </c>
      <c r="AV24" s="60">
        <f t="shared" si="14"/>
        <v>354.26076101475337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0.57516856406470795</v>
      </c>
      <c r="E25" s="74">
        <v>0.8211317218755485</v>
      </c>
      <c r="F25" s="5"/>
      <c r="G25" s="110"/>
      <c r="I25" s="57">
        <v>41640</v>
      </c>
      <c r="J25" s="12"/>
      <c r="K25" s="32">
        <v>35</v>
      </c>
      <c r="L25" s="58">
        <f t="shared" si="0"/>
        <v>41676</v>
      </c>
      <c r="M25" s="58">
        <f>L25+VLOOKUP($B25,'Project Facts (User Inputs)'!$B$13:$BL$28,13,0)</f>
        <v>41785.533107224743</v>
      </c>
      <c r="N25" s="12"/>
      <c r="O25" s="56">
        <v>0</v>
      </c>
      <c r="P25" s="58">
        <f t="shared" si="1"/>
        <v>41786.533107224743</v>
      </c>
      <c r="Q25" s="58">
        <f>P25+VLOOKUP($B25,'Project Facts (User Inputs)'!$B$13:$BL$28,18,0)</f>
        <v>41883.959619766814</v>
      </c>
      <c r="R25" s="12"/>
      <c r="S25" s="56">
        <v>0</v>
      </c>
      <c r="T25" s="58">
        <f t="shared" si="2"/>
        <v>41884.959619766814</v>
      </c>
      <c r="U25" s="58">
        <f>T25+VLOOKUP($B25,'Project Facts (User Inputs)'!$B$13:$BL$28,23,0)</f>
        <v>41911.247565500751</v>
      </c>
      <c r="V25" s="12"/>
      <c r="W25" s="32">
        <v>365</v>
      </c>
      <c r="X25" s="58">
        <f t="shared" si="3"/>
        <v>42277.247565500751</v>
      </c>
      <c r="Y25" s="58">
        <f>X25+VLOOKUP($B25,'Project Facts (User Inputs)'!$B$13:$BL$28,28,0)</f>
        <v>42303.535511234688</v>
      </c>
      <c r="Z25" s="12"/>
      <c r="AA25" s="32">
        <v>0</v>
      </c>
      <c r="AB25" s="58">
        <f t="shared" si="4"/>
        <v>42304.535511234688</v>
      </c>
      <c r="AC25" s="58">
        <f>AB25+VLOOKUP($B25,'Project Facts (User Inputs)'!$B$13:$BL$28,33,0)</f>
        <v>42330.823456968625</v>
      </c>
      <c r="AD25" s="12"/>
      <c r="AE25" s="32">
        <v>0</v>
      </c>
      <c r="AF25" s="58">
        <f t="shared" si="5"/>
        <v>42331.823456968625</v>
      </c>
      <c r="AG25" s="58">
        <f>AF25+VLOOKUP($B25,'Project Facts (User Inputs)'!$B$13:$BL$28,38,0)</f>
        <v>42358.111402702561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35</v>
      </c>
      <c r="AN25" s="78">
        <f t="shared" si="7"/>
        <v>0</v>
      </c>
      <c r="AO25" s="78">
        <f t="shared" si="8"/>
        <v>0</v>
      </c>
      <c r="AP25" s="78">
        <f t="shared" si="9"/>
        <v>365</v>
      </c>
      <c r="AQ25" s="78">
        <f t="shared" si="10"/>
        <v>0</v>
      </c>
      <c r="AR25" s="78">
        <f t="shared" si="11"/>
        <v>0</v>
      </c>
      <c r="AS25" s="78">
        <f t="shared" si="12"/>
        <v>400</v>
      </c>
      <c r="AT25" s="60">
        <f t="shared" si="13"/>
        <v>46.572580645161281</v>
      </c>
      <c r="AV25" s="60">
        <f t="shared" si="14"/>
        <v>682.11140270256146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0.63527116350906698</v>
      </c>
      <c r="E26" s="74">
        <v>1.2099005495309416</v>
      </c>
      <c r="F26" s="5"/>
      <c r="G26" s="110"/>
      <c r="I26" s="57">
        <v>41640</v>
      </c>
      <c r="J26" s="12"/>
      <c r="K26" s="32">
        <v>46</v>
      </c>
      <c r="L26" s="58">
        <f t="shared" si="0"/>
        <v>41687</v>
      </c>
      <c r="M26" s="58">
        <f>L26+VLOOKUP($B26,'Project Facts (User Inputs)'!$B$13:$BL$28,13,0)</f>
        <v>41789.318511737503</v>
      </c>
      <c r="N26" s="12"/>
      <c r="O26" s="56">
        <v>0</v>
      </c>
      <c r="P26" s="58">
        <f t="shared" si="1"/>
        <v>41790.318511737503</v>
      </c>
      <c r="Q26" s="58">
        <f>P26+VLOOKUP($B26,'Project Facts (User Inputs)'!$B$13:$BL$28,18,0)</f>
        <v>41865.531305082608</v>
      </c>
      <c r="R26" s="12"/>
      <c r="S26" s="56">
        <v>0</v>
      </c>
      <c r="T26" s="58">
        <f t="shared" si="2"/>
        <v>41866.531305082608</v>
      </c>
      <c r="U26" s="58">
        <f>T26+VLOOKUP($B26,'Project Facts (User Inputs)'!$B$13:$BL$28,23,0)</f>
        <v>41891.087747899612</v>
      </c>
      <c r="V26" s="12"/>
      <c r="W26" s="32">
        <v>0</v>
      </c>
      <c r="X26" s="58">
        <f t="shared" si="3"/>
        <v>41892.087747899612</v>
      </c>
      <c r="Y26" s="58">
        <f>X26+VLOOKUP($B26,'Project Facts (User Inputs)'!$B$13:$BL$28,28,0)</f>
        <v>41916.644190716615</v>
      </c>
      <c r="Z26" s="12"/>
      <c r="AA26" s="32">
        <v>25</v>
      </c>
      <c r="AB26" s="58">
        <f t="shared" si="4"/>
        <v>41942.644190716615</v>
      </c>
      <c r="AC26" s="58">
        <f>AB26+VLOOKUP($B26,'Project Facts (User Inputs)'!$B$13:$BL$28,33,0)</f>
        <v>41967.200633533619</v>
      </c>
      <c r="AD26" s="12"/>
      <c r="AE26" s="32">
        <v>0</v>
      </c>
      <c r="AF26" s="58">
        <f t="shared" si="5"/>
        <v>41968.200633533619</v>
      </c>
      <c r="AG26" s="58">
        <f>AF26+VLOOKUP($B26,'Project Facts (User Inputs)'!$B$13:$BL$28,38,0)</f>
        <v>41992.757076350623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46</v>
      </c>
      <c r="AN26" s="78">
        <f t="shared" si="7"/>
        <v>0</v>
      </c>
      <c r="AO26" s="78">
        <f t="shared" si="8"/>
        <v>0</v>
      </c>
      <c r="AP26" s="78">
        <f t="shared" si="9"/>
        <v>0</v>
      </c>
      <c r="AQ26" s="78">
        <f t="shared" si="10"/>
        <v>25</v>
      </c>
      <c r="AR26" s="78">
        <f t="shared" si="11"/>
        <v>0</v>
      </c>
      <c r="AS26" s="78">
        <f t="shared" si="12"/>
        <v>71</v>
      </c>
      <c r="AT26" s="60">
        <f t="shared" si="13"/>
        <v>66.774193548387089</v>
      </c>
      <c r="AV26" s="60">
        <f t="shared" si="14"/>
        <v>305.75707635062281</v>
      </c>
      <c r="AW26" s="37"/>
      <c r="BM26" s="115"/>
    </row>
    <row r="27" spans="2:65">
      <c r="B27" s="16" t="str">
        <f>'Project Facts (User Inputs)'!B25</f>
        <v>Project-A13</v>
      </c>
      <c r="D27" s="74">
        <v>0.54895489487211102</v>
      </c>
      <c r="E27" s="74">
        <v>2.0281061813300147</v>
      </c>
      <c r="F27" s="5"/>
      <c r="G27" s="110"/>
      <c r="I27" s="57">
        <v>41640</v>
      </c>
      <c r="J27" s="12"/>
      <c r="K27" s="32">
        <v>58</v>
      </c>
      <c r="L27" s="58">
        <f t="shared" si="0"/>
        <v>41699</v>
      </c>
      <c r="M27" s="58">
        <f>L27+VLOOKUP($B27,'Project Facts (User Inputs)'!$B$13:$BL$28,13,0)</f>
        <v>41873.877755707719</v>
      </c>
      <c r="N27" s="12"/>
      <c r="O27" s="56">
        <v>0</v>
      </c>
      <c r="P27" s="58">
        <f t="shared" si="1"/>
        <v>41874.877755707719</v>
      </c>
      <c r="Q27" s="58">
        <f>P27+VLOOKUP($B27,'Project Facts (User Inputs)'!$B$13:$BL$28,18,0)</f>
        <v>41916.84841707757</v>
      </c>
      <c r="R27" s="12"/>
      <c r="S27" s="56">
        <v>0</v>
      </c>
      <c r="T27" s="58">
        <f t="shared" si="2"/>
        <v>41917.84841707757</v>
      </c>
      <c r="U27" s="58">
        <f>T27+VLOOKUP($B27,'Project Facts (User Inputs)'!$B$13:$BL$28,23,0)</f>
        <v>41959.819078447421</v>
      </c>
      <c r="V27" s="12"/>
      <c r="W27" s="32">
        <v>4</v>
      </c>
      <c r="X27" s="58">
        <f t="shared" si="3"/>
        <v>41964.819078447421</v>
      </c>
      <c r="Y27" s="58">
        <f>X27+VLOOKUP($B27,'Project Facts (User Inputs)'!$B$13:$BL$28,28,0)</f>
        <v>42006.789739817272</v>
      </c>
      <c r="Z27" s="12"/>
      <c r="AA27" s="32">
        <v>0</v>
      </c>
      <c r="AB27" s="58">
        <f t="shared" si="4"/>
        <v>42007.789739817272</v>
      </c>
      <c r="AC27" s="58">
        <f>AB27+VLOOKUP($B27,'Project Facts (User Inputs)'!$B$13:$BL$28,33,0)</f>
        <v>42049.760401187123</v>
      </c>
      <c r="AD27" s="12"/>
      <c r="AE27" s="32">
        <v>0</v>
      </c>
      <c r="AF27" s="58">
        <f t="shared" si="5"/>
        <v>42050.760401187123</v>
      </c>
      <c r="AG27" s="58">
        <f>AF27+VLOOKUP($B27,'Project Facts (User Inputs)'!$B$13:$BL$28,38,0)</f>
        <v>42092.731062556973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58</v>
      </c>
      <c r="AN27" s="78">
        <f t="shared" si="7"/>
        <v>0</v>
      </c>
      <c r="AO27" s="78">
        <f t="shared" si="8"/>
        <v>0</v>
      </c>
      <c r="AP27" s="78">
        <f t="shared" si="9"/>
        <v>4</v>
      </c>
      <c r="AQ27" s="78">
        <f t="shared" si="10"/>
        <v>0</v>
      </c>
      <c r="AR27" s="78">
        <f t="shared" si="11"/>
        <v>0</v>
      </c>
      <c r="AS27" s="78">
        <f t="shared" si="12"/>
        <v>62</v>
      </c>
      <c r="AT27" s="60">
        <f t="shared" si="13"/>
        <v>73.399503722084347</v>
      </c>
      <c r="AV27" s="60">
        <f t="shared" si="14"/>
        <v>393.73106255697348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0.50480765643677517</v>
      </c>
      <c r="E28" s="74">
        <v>2.1933952064636668</v>
      </c>
      <c r="F28" s="5"/>
      <c r="G28" s="110"/>
      <c r="I28" s="57">
        <v>41640</v>
      </c>
      <c r="J28" s="12"/>
      <c r="K28" s="32">
        <v>76</v>
      </c>
      <c r="L28" s="58">
        <f t="shared" si="0"/>
        <v>41717</v>
      </c>
      <c r="M28" s="58">
        <f>L28+VLOOKUP($B28,'Project Facts (User Inputs)'!$B$13:$BL$28,13,0)</f>
        <v>41794.257148346929</v>
      </c>
      <c r="N28" s="12"/>
      <c r="O28" s="56">
        <v>0</v>
      </c>
      <c r="P28" s="58">
        <f t="shared" si="1"/>
        <v>41795.257148346929</v>
      </c>
      <c r="Q28" s="58">
        <f>P28+VLOOKUP($B28,'Project Facts (User Inputs)'!$B$13:$BL$28,18,0)</f>
        <v>41819.420600443395</v>
      </c>
      <c r="R28" s="12"/>
      <c r="S28" s="56">
        <v>0</v>
      </c>
      <c r="T28" s="58">
        <f t="shared" si="2"/>
        <v>41820.420600443395</v>
      </c>
      <c r="U28" s="58">
        <f>T28+VLOOKUP($B28,'Project Facts (User Inputs)'!$B$13:$BL$28,23,0)</f>
        <v>41838.962316046658</v>
      </c>
      <c r="V28" s="12"/>
      <c r="W28" s="32">
        <v>0</v>
      </c>
      <c r="X28" s="58">
        <f t="shared" si="3"/>
        <v>41839.962316046658</v>
      </c>
      <c r="Y28" s="58">
        <f>X28+VLOOKUP($B28,'Project Facts (User Inputs)'!$B$13:$BL$28,28,0)</f>
        <v>41858.504031649922</v>
      </c>
      <c r="Z28" s="12"/>
      <c r="AA28" s="32">
        <v>0</v>
      </c>
      <c r="AB28" s="58">
        <f t="shared" si="4"/>
        <v>41859.504031649922</v>
      </c>
      <c r="AC28" s="58">
        <f>AB28+VLOOKUP($B28,'Project Facts (User Inputs)'!$B$13:$BL$28,33,0)</f>
        <v>41878.045747253185</v>
      </c>
      <c r="AD28" s="12"/>
      <c r="AE28" s="32">
        <v>0</v>
      </c>
      <c r="AF28" s="58">
        <f t="shared" si="5"/>
        <v>41879.045747253185</v>
      </c>
      <c r="AG28" s="58">
        <f>AF28+VLOOKUP($B28,'Project Facts (User Inputs)'!$B$13:$BL$28,38,0)</f>
        <v>41897.587462856449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76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76</v>
      </c>
      <c r="AT28" s="60">
        <f t="shared" si="13"/>
        <v>65.062034739454091</v>
      </c>
      <c r="AV28" s="60">
        <f t="shared" si="14"/>
        <v>180.58746285644884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1.0065004791944552</v>
      </c>
      <c r="E29" s="74">
        <v>0.25060902681087727</v>
      </c>
      <c r="F29" s="5"/>
      <c r="G29" s="110"/>
      <c r="I29" s="57">
        <v>41640</v>
      </c>
      <c r="J29" s="12"/>
      <c r="K29" s="32">
        <v>98</v>
      </c>
      <c r="L29" s="58">
        <f t="shared" si="0"/>
        <v>41739</v>
      </c>
      <c r="M29" s="58">
        <f>L29+VLOOKUP($B29,'Project Facts (User Inputs)'!$B$13:$BL$28,13,0)</f>
        <v>41833.809035023027</v>
      </c>
      <c r="N29" s="12"/>
      <c r="O29" s="56">
        <v>0</v>
      </c>
      <c r="P29" s="58">
        <f t="shared" si="1"/>
        <v>41834.809035023027</v>
      </c>
      <c r="Q29" s="58">
        <f>P29+VLOOKUP($B29,'Project Facts (User Inputs)'!$B$13:$BL$28,18,0)</f>
        <v>42229.846680952316</v>
      </c>
      <c r="R29" s="12"/>
      <c r="S29" s="56">
        <v>0</v>
      </c>
      <c r="T29" s="58">
        <f t="shared" si="2"/>
        <v>42230.846680952316</v>
      </c>
      <c r="U29" s="58">
        <f>T29+VLOOKUP($B29,'Project Facts (User Inputs)'!$B$13:$BL$28,23,0)</f>
        <v>42325.655715975343</v>
      </c>
      <c r="V29" s="12"/>
      <c r="W29" s="32">
        <v>0</v>
      </c>
      <c r="X29" s="58">
        <f t="shared" si="3"/>
        <v>42326.655715975343</v>
      </c>
      <c r="Y29" s="58">
        <f>X29+VLOOKUP($B29,'Project Facts (User Inputs)'!$B$13:$BL$28,28,0)</f>
        <v>42421.46475099837</v>
      </c>
      <c r="Z29" s="12"/>
      <c r="AA29" s="32">
        <v>0</v>
      </c>
      <c r="AB29" s="58">
        <f t="shared" si="4"/>
        <v>42422.46475099837</v>
      </c>
      <c r="AC29" s="58">
        <f>AB29+VLOOKUP($B29,'Project Facts (User Inputs)'!$B$13:$BL$28,33,0)</f>
        <v>42517.273786021397</v>
      </c>
      <c r="AD29" s="12"/>
      <c r="AE29" s="32">
        <v>0</v>
      </c>
      <c r="AF29" s="58">
        <f t="shared" si="5"/>
        <v>42518.273786021397</v>
      </c>
      <c r="AG29" s="58">
        <f>AF29+VLOOKUP($B29,'Project Facts (User Inputs)'!$B$13:$BL$28,38,0)</f>
        <v>42613.082821044423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98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98</v>
      </c>
      <c r="AT29" s="60">
        <f t="shared" si="13"/>
        <v>155.93672456575683</v>
      </c>
      <c r="AV29" s="60">
        <f t="shared" si="14"/>
        <v>874.08282104442333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1.5999999999999903</v>
      </c>
      <c r="F32" s="25"/>
      <c r="G32" s="9"/>
      <c r="I32" s="25"/>
      <c r="J32" s="3"/>
      <c r="K32" s="54">
        <f>AVERAGE(K15:K29)</f>
        <v>61.2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51.266666666666666</v>
      </c>
      <c r="X32" s="53"/>
      <c r="Y32" s="53"/>
      <c r="Z32" s="49"/>
      <c r="AA32" s="54">
        <f>AVERAGE(AA15:AA29)</f>
        <v>12.466666666666667</v>
      </c>
      <c r="AB32" s="53"/>
      <c r="AC32" s="53"/>
      <c r="AD32" s="49"/>
      <c r="AE32" s="54">
        <f>AVERAGE(AE15:AE29)</f>
        <v>0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61.2</v>
      </c>
      <c r="AN32" s="54">
        <f t="shared" si="15"/>
        <v>0</v>
      </c>
      <c r="AO32" s="54">
        <f t="shared" si="15"/>
        <v>0</v>
      </c>
      <c r="AP32" s="54">
        <f t="shared" si="15"/>
        <v>51.266666666666666</v>
      </c>
      <c r="AQ32" s="54">
        <f t="shared" si="15"/>
        <v>12.466666666666667</v>
      </c>
      <c r="AR32" s="54">
        <f t="shared" si="15"/>
        <v>0</v>
      </c>
      <c r="AS32" s="54">
        <f t="shared" ref="AS32:AT32" si="16">AVERAGE(AS15:AS29)</f>
        <v>124.93333333333334</v>
      </c>
      <c r="AT32" s="82">
        <f t="shared" si="16"/>
        <v>80.813895781637711</v>
      </c>
      <c r="AU32" s="8" t="s">
        <v>56</v>
      </c>
      <c r="AV32" s="82">
        <f t="shared" ref="AV32" si="17">AVERAGE(AV15:AV29)</f>
        <v>377.69404858488366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23.999999999999854</v>
      </c>
      <c r="F33" s="69"/>
      <c r="G33" s="9"/>
      <c r="I33" s="25"/>
      <c r="J33" s="3"/>
      <c r="K33" s="54">
        <f>SUM(K15:K29)</f>
        <v>918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769</v>
      </c>
      <c r="X33" s="53"/>
      <c r="Y33" s="53"/>
      <c r="Z33" s="49"/>
      <c r="AA33" s="54">
        <f>SUM(AA15:AA29)</f>
        <v>187</v>
      </c>
      <c r="AB33" s="53"/>
      <c r="AC33" s="53"/>
      <c r="AD33" s="49"/>
      <c r="AE33" s="54">
        <f>SUM(AE15:AE29)</f>
        <v>0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918</v>
      </c>
      <c r="AN33" s="54">
        <f t="shared" si="18"/>
        <v>0</v>
      </c>
      <c r="AO33" s="54">
        <f t="shared" si="18"/>
        <v>0</v>
      </c>
      <c r="AP33" s="54">
        <f t="shared" si="18"/>
        <v>769</v>
      </c>
      <c r="AQ33" s="54">
        <f t="shared" si="18"/>
        <v>187</v>
      </c>
      <c r="AR33" s="54">
        <f t="shared" si="18"/>
        <v>0</v>
      </c>
      <c r="AS33" s="54">
        <f t="shared" ref="AS33:AT33" si="19">SUM(AS15:AS29)</f>
        <v>1874</v>
      </c>
      <c r="AT33" s="35">
        <f t="shared" si="19"/>
        <v>1212.2084367245657</v>
      </c>
      <c r="AU33" s="8" t="s">
        <v>55</v>
      </c>
      <c r="AV33" s="35">
        <f t="shared" ref="AV33" si="20">SUM(AV15:AV29)</f>
        <v>5665.410728773255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3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25.862698819233628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3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25.862698819233628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41753.886375550297</v>
      </c>
      <c r="E21" s="85">
        <f>'Project Release Optimizer (GA)'!U15</f>
        <v>41766.253347842336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41727.601962149769</v>
      </c>
      <c r="E22" s="85">
        <f>'Project Release Optimizer (GA)'!U16</f>
        <v>41734.147490879375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41690.907202752685</v>
      </c>
      <c r="E23" s="85">
        <f>'Project Release Optimizer (GA)'!U17</f>
        <v>41698.157868744776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41768.56273346729</v>
      </c>
      <c r="E24" s="85">
        <f>'Project Release Optimizer (GA)'!U18</f>
        <v>41786.478101235152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42065.538462596291</v>
      </c>
      <c r="E25" s="85">
        <f>'Project Release Optimizer (GA)'!U19</f>
        <v>42138.610423098798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41835.842083490963</v>
      </c>
      <c r="E26" s="85">
        <f>'Project Release Optimizer (GA)'!U20</f>
        <v>41860.779260940828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0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1</v>
      </c>
      <c r="V26" s="16">
        <f>IF(AND($E26&gt;$D35,$D26&lt;$E35,$F26&lt;&gt;$F35),1,0)</f>
        <v>0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3.1202325556951109</v>
      </c>
      <c r="AL26" s="16">
        <f>IF(V26,MIN($E26-$D35,$E35-$D26),0)</f>
        <v>0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42460.045780919063</v>
      </c>
      <c r="E27" s="85">
        <f>'Project Release Optimizer (GA)'!U21</f>
        <v>42547.538512709849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41660.55891757505</v>
      </c>
      <c r="E28" s="85">
        <f>'Project Release Optimizer (GA)'!U22</f>
        <v>41663.246259113504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41813.424704934441</v>
      </c>
      <c r="E29" s="85">
        <f>'Project Release Optimizer (GA)'!U23</f>
        <v>41837.034938574136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1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16.614338130741089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41789.187132966021</v>
      </c>
      <c r="E30" s="85">
        <f>'Project Release Optimizer (GA)'!U24</f>
        <v>41804.955539978204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41884.959619766814</v>
      </c>
      <c r="E31" s="85">
        <f>'Project Release Optimizer (GA)'!U25</f>
        <v>41911.247565500751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1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0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6.1281281327974284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0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41866.531305082608</v>
      </c>
      <c r="E32" s="85">
        <f>'Project Release Optimizer (GA)'!U26</f>
        <v>41891.087747899612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41917.84841707757</v>
      </c>
      <c r="E33" s="85">
        <f>'Project Release Optimizer (GA)'!U27</f>
        <v>41959.819078447421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41820.420600443395</v>
      </c>
      <c r="E34" s="85">
        <f>'Project Release Optimizer (GA)'!U28</f>
        <v>41838.962316046658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42230.846680952316</v>
      </c>
      <c r="E35" s="85">
        <f>'Project Release Optimizer (GA)'!U29</f>
        <v>42325.655715975343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0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0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42132.253347842336</v>
      </c>
      <c r="E43" s="85">
        <f>'Project Release Optimizer (GA)'!Y15</f>
        <v>42144.620320134374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41735.147490879375</v>
      </c>
      <c r="E44" s="85">
        <f>'Project Release Optimizer (GA)'!Y16</f>
        <v>41741.693019608982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41699.157868744776</v>
      </c>
      <c r="E45" s="85">
        <f>'Project Release Optimizer (GA)'!Y17</f>
        <v>41706.408534736867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41787.478101235152</v>
      </c>
      <c r="E46" s="85">
        <f>'Project Release Optimizer (GA)'!Y18</f>
        <v>41805.393469003015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42150.610423098798</v>
      </c>
      <c r="E47" s="85">
        <f>'Project Release Optimizer (GA)'!Y19</f>
        <v>42223.682383601306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41861.779260940828</v>
      </c>
      <c r="E48" s="85">
        <f>'Project Release Optimizer (GA)'!Y20</f>
        <v>41886.716438390693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42548.538512709849</v>
      </c>
      <c r="E49" s="85">
        <f>'Project Release Optimizer (GA)'!Y21</f>
        <v>42636.031244500635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41664.246259113504</v>
      </c>
      <c r="E50" s="85">
        <f>'Project Release Optimizer (GA)'!Y22</f>
        <v>41666.933600651959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41861.034938574136</v>
      </c>
      <c r="E51" s="85">
        <f>'Project Release Optimizer (GA)'!Y23</f>
        <v>41884.64517221383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41806.955539978204</v>
      </c>
      <c r="E52" s="85">
        <f>'Project Release Optimizer (GA)'!Y24</f>
        <v>41822.723946990387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42277.247565500751</v>
      </c>
      <c r="E53" s="85">
        <f>'Project Release Optimizer (GA)'!Y25</f>
        <v>42303.535511234688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0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0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41892.087747899612</v>
      </c>
      <c r="E54" s="85">
        <f>'Project Release Optimizer (GA)'!Y26</f>
        <v>41916.644190716615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41964.819078447421</v>
      </c>
      <c r="E55" s="85">
        <f>'Project Release Optimizer (GA)'!Y27</f>
        <v>42006.789739817272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41839.962316046658</v>
      </c>
      <c r="E56" s="85">
        <f>'Project Release Optimizer (GA)'!Y28</f>
        <v>41858.504031649922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42326.655715975343</v>
      </c>
      <c r="E57" s="85">
        <f>'Project Release Optimizer (GA)'!Y29</f>
        <v>42421.46475099837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0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0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42145.620320134374</v>
      </c>
      <c r="E65" s="85">
        <f>'Project Release Optimizer (GA)'!AC15</f>
        <v>42157.987292426413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41742.693019608982</v>
      </c>
      <c r="E66" s="85">
        <f>'Project Release Optimizer (GA)'!AC16</f>
        <v>41749.238548338588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41707.408534736867</v>
      </c>
      <c r="E67" s="85">
        <f>'Project Release Optimizer (GA)'!AC17</f>
        <v>41714.659200728958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41806.393469003015</v>
      </c>
      <c r="E68" s="85">
        <f>'Project Release Optimizer (GA)'!AC18</f>
        <v>41824.308836770877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42224.682383601306</v>
      </c>
      <c r="E69" s="85">
        <f>'Project Release Optimizer (GA)'!AC19</f>
        <v>42297.754344103814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41887.716438390693</v>
      </c>
      <c r="E70" s="85">
        <f>'Project Release Optimizer (GA)'!AC20</f>
        <v>41912.653615840558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42637.031244500635</v>
      </c>
      <c r="E71" s="85">
        <f>'Project Release Optimizer (GA)'!AC21</f>
        <v>42724.523976291421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41667.933600651959</v>
      </c>
      <c r="E72" s="85">
        <f>'Project Release Optimizer (GA)'!AC22</f>
        <v>41670.620942190413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41885.64517221383</v>
      </c>
      <c r="E73" s="85">
        <f>'Project Release Optimizer (GA)'!AC23</f>
        <v>41909.255405853524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41985.723946990387</v>
      </c>
      <c r="E74" s="85">
        <f>'Project Release Optimizer (GA)'!AC24</f>
        <v>42001.49235400257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42304.535511234688</v>
      </c>
      <c r="E75" s="85">
        <f>'Project Release Optimizer (GA)'!AC25</f>
        <v>42330.823456968625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0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0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41942.644190716615</v>
      </c>
      <c r="E76" s="85">
        <f>'Project Release Optimizer (GA)'!AC26</f>
        <v>41967.200633533619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42007.789739817272</v>
      </c>
      <c r="E77" s="85">
        <f>'Project Release Optimizer (GA)'!AC27</f>
        <v>42049.760401187123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41859.504031649922</v>
      </c>
      <c r="E78" s="85">
        <f>'Project Release Optimizer (GA)'!AC28</f>
        <v>41878.045747253185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42422.46475099837</v>
      </c>
      <c r="E79" s="85">
        <f>'Project Release Optimizer (GA)'!AC29</f>
        <v>42517.273786021397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0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0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42158.987292426413</v>
      </c>
      <c r="E87" s="85">
        <f>'Project Release Optimizer (GA)'!AG15</f>
        <v>42171.354264718451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0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0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41750.238548338588</v>
      </c>
      <c r="E88" s="85">
        <f>'Project Release Optimizer (GA)'!AG16</f>
        <v>41756.784077068194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41715.659200728958</v>
      </c>
      <c r="E89" s="85">
        <f>'Project Release Optimizer (GA)'!AG17</f>
        <v>41722.909866721049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41825.308836770877</v>
      </c>
      <c r="E90" s="85">
        <f>'Project Release Optimizer (GA)'!AG18</f>
        <v>41843.224204538739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42298.754344103814</v>
      </c>
      <c r="E91" s="85">
        <f>'Project Release Optimizer (GA)'!AG19</f>
        <v>42371.826304606322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41913.653615840558</v>
      </c>
      <c r="E92" s="85">
        <f>'Project Release Optimizer (GA)'!AG20</f>
        <v>41938.590793290423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42725.523976291421</v>
      </c>
      <c r="E93" s="85">
        <f>'Project Release Optimizer (GA)'!AG21</f>
        <v>42813.016708082207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41671.620942190413</v>
      </c>
      <c r="E94" s="85">
        <f>'Project Release Optimizer (GA)'!AG22</f>
        <v>41674.308283728868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41910.255405853524</v>
      </c>
      <c r="E95" s="85">
        <f>'Project Release Optimizer (GA)'!AG23</f>
        <v>41933.865639493219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42002.49235400257</v>
      </c>
      <c r="E96" s="85">
        <f>'Project Release Optimizer (GA)'!AG24</f>
        <v>42018.260761014753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42331.823456968625</v>
      </c>
      <c r="E97" s="85">
        <f>'Project Release Optimizer (GA)'!AG25</f>
        <v>42358.111402702561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41968.200633533619</v>
      </c>
      <c r="E98" s="85">
        <f>'Project Release Optimizer (GA)'!AG26</f>
        <v>41992.757076350623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42050.760401187123</v>
      </c>
      <c r="E99" s="85">
        <f>'Project Release Optimizer (GA)'!AG27</f>
        <v>42092.731062556973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41879.045747253185</v>
      </c>
      <c r="E100" s="85">
        <f>'Project Release Optimizer (GA)'!AG28</f>
        <v>41897.587462856449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42518.273786021397</v>
      </c>
      <c r="E101" s="85">
        <f>'Project Release Optimizer (GA)'!AG29</f>
        <v>42613.082821044423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0.46134079923934346</v>
      </c>
      <c r="B2" s="107">
        <f ca="1">A2*100</f>
        <v>46.134079923934344</v>
      </c>
      <c r="C2" s="107">
        <f ca="1">INT(B2)</f>
        <v>46</v>
      </c>
    </row>
    <row r="3" spans="1:3">
      <c r="A3" s="107">
        <f t="shared" ref="A3:A40" ca="1" si="0">RAND()</f>
        <v>3.2047372596641033E-2</v>
      </c>
      <c r="B3" s="107">
        <f t="shared" ref="B3:B40" ca="1" si="1">A3*100</f>
        <v>3.2047372596641033</v>
      </c>
      <c r="C3" s="107">
        <f t="shared" ref="C3:C40" ca="1" si="2">INT(B3)</f>
        <v>3</v>
      </c>
    </row>
    <row r="4" spans="1:3">
      <c r="A4" s="107">
        <f t="shared" ca="1" si="0"/>
        <v>0.4208292100019857</v>
      </c>
      <c r="B4" s="107">
        <f t="shared" ca="1" si="1"/>
        <v>42.082921000198567</v>
      </c>
      <c r="C4" s="107">
        <f t="shared" ca="1" si="2"/>
        <v>42</v>
      </c>
    </row>
    <row r="5" spans="1:3">
      <c r="A5" s="107">
        <f t="shared" ca="1" si="0"/>
        <v>0.12699804019610772</v>
      </c>
      <c r="B5" s="107">
        <f t="shared" ca="1" si="1"/>
        <v>12.699804019610772</v>
      </c>
      <c r="C5" s="107">
        <f t="shared" ca="1" si="2"/>
        <v>12</v>
      </c>
    </row>
    <row r="6" spans="1:3">
      <c r="A6" s="107">
        <f t="shared" ca="1" si="0"/>
        <v>0.84455687731964368</v>
      </c>
      <c r="B6" s="107">
        <f t="shared" ca="1" si="1"/>
        <v>84.455687731964375</v>
      </c>
      <c r="C6" s="107">
        <f t="shared" ca="1" si="2"/>
        <v>84</v>
      </c>
    </row>
    <row r="7" spans="1:3">
      <c r="A7" s="107">
        <f t="shared" ca="1" si="0"/>
        <v>0.26961554977110347</v>
      </c>
      <c r="B7" s="107">
        <f t="shared" ca="1" si="1"/>
        <v>26.961554977110346</v>
      </c>
      <c r="C7" s="107">
        <f t="shared" ca="1" si="2"/>
        <v>26</v>
      </c>
    </row>
    <row r="8" spans="1:3">
      <c r="A8" s="107">
        <f t="shared" ca="1" si="0"/>
        <v>0.22428313513528608</v>
      </c>
      <c r="B8" s="107">
        <f t="shared" ca="1" si="1"/>
        <v>22.428313513528607</v>
      </c>
      <c r="C8" s="107">
        <f t="shared" ca="1" si="2"/>
        <v>22</v>
      </c>
    </row>
    <row r="9" spans="1:3">
      <c r="A9" s="107">
        <f t="shared" ca="1" si="0"/>
        <v>7.6194104691107434E-2</v>
      </c>
      <c r="B9" s="107">
        <f t="shared" ca="1" si="1"/>
        <v>7.6194104691107434</v>
      </c>
      <c r="C9" s="107">
        <f t="shared" ca="1" si="2"/>
        <v>7</v>
      </c>
    </row>
    <row r="10" spans="1:3">
      <c r="A10" s="107">
        <f t="shared" ca="1" si="0"/>
        <v>0.96061738374755823</v>
      </c>
      <c r="B10" s="107">
        <f t="shared" ca="1" si="1"/>
        <v>96.061738374755819</v>
      </c>
      <c r="C10" s="107">
        <f t="shared" ca="1" si="2"/>
        <v>96</v>
      </c>
    </row>
    <row r="11" spans="1:3">
      <c r="A11" s="107">
        <f t="shared" ca="1" si="0"/>
        <v>0.80568402855595966</v>
      </c>
      <c r="B11" s="107">
        <f t="shared" ca="1" si="1"/>
        <v>80.568402855595963</v>
      </c>
      <c r="C11" s="107">
        <f t="shared" ca="1" si="2"/>
        <v>80</v>
      </c>
    </row>
    <row r="12" spans="1:3">
      <c r="A12" s="107">
        <f t="shared" ca="1" si="0"/>
        <v>0.72370527388136363</v>
      </c>
      <c r="B12" s="107">
        <f t="shared" ca="1" si="1"/>
        <v>72.370527388136367</v>
      </c>
      <c r="C12" s="107">
        <f t="shared" ca="1" si="2"/>
        <v>72</v>
      </c>
    </row>
    <row r="13" spans="1:3">
      <c r="A13" s="107">
        <f t="shared" ca="1" si="0"/>
        <v>0.7215259823013227</v>
      </c>
      <c r="B13" s="107">
        <f t="shared" ca="1" si="1"/>
        <v>72.15259823013227</v>
      </c>
      <c r="C13" s="107">
        <f t="shared" ca="1" si="2"/>
        <v>72</v>
      </c>
    </row>
    <row r="14" spans="1:3">
      <c r="A14" s="107">
        <f t="shared" ca="1" si="0"/>
        <v>0.37462852461976759</v>
      </c>
      <c r="B14" s="107">
        <f t="shared" ca="1" si="1"/>
        <v>37.462852461976759</v>
      </c>
      <c r="C14" s="107">
        <f t="shared" ca="1" si="2"/>
        <v>37</v>
      </c>
    </row>
    <row r="15" spans="1:3">
      <c r="A15" s="107">
        <f t="shared" ca="1" si="0"/>
        <v>0.32484501727652138</v>
      </c>
      <c r="B15" s="107">
        <f t="shared" ca="1" si="1"/>
        <v>32.484501727652138</v>
      </c>
      <c r="C15" s="107">
        <f t="shared" ca="1" si="2"/>
        <v>32</v>
      </c>
    </row>
    <row r="16" spans="1:3">
      <c r="A16" s="107">
        <f t="shared" ca="1" si="0"/>
        <v>0.54477143648906545</v>
      </c>
      <c r="B16" s="107">
        <f t="shared" ca="1" si="1"/>
        <v>54.477143648906548</v>
      </c>
      <c r="C16" s="107">
        <f t="shared" ca="1" si="2"/>
        <v>54</v>
      </c>
    </row>
    <row r="17" spans="1:3">
      <c r="A17" s="107">
        <f t="shared" ca="1" si="0"/>
        <v>0.40374444424365041</v>
      </c>
      <c r="B17" s="107">
        <f t="shared" ca="1" si="1"/>
        <v>40.374444424365038</v>
      </c>
      <c r="C17" s="107">
        <f t="shared" ca="1" si="2"/>
        <v>40</v>
      </c>
    </row>
    <row r="18" spans="1:3">
      <c r="A18" s="107">
        <f t="shared" ca="1" si="0"/>
        <v>0.34224068516567296</v>
      </c>
      <c r="B18" s="107">
        <f t="shared" ca="1" si="1"/>
        <v>34.2240685165673</v>
      </c>
      <c r="C18" s="107">
        <f t="shared" ca="1" si="2"/>
        <v>34</v>
      </c>
    </row>
    <row r="19" spans="1:3">
      <c r="A19" s="107">
        <f t="shared" ca="1" si="0"/>
        <v>0.41182540656951883</v>
      </c>
      <c r="B19" s="107">
        <f t="shared" ca="1" si="1"/>
        <v>41.182540656951886</v>
      </c>
      <c r="C19" s="107">
        <f t="shared" ca="1" si="2"/>
        <v>41</v>
      </c>
    </row>
    <row r="20" spans="1:3">
      <c r="A20" s="107">
        <f t="shared" ca="1" si="0"/>
        <v>0.78020892376900797</v>
      </c>
      <c r="B20" s="107">
        <f t="shared" ca="1" si="1"/>
        <v>78.020892376900804</v>
      </c>
      <c r="C20" s="107">
        <f t="shared" ca="1" si="2"/>
        <v>78</v>
      </c>
    </row>
    <row r="21" spans="1:3">
      <c r="A21" s="107">
        <f t="shared" ca="1" si="0"/>
        <v>0.58752439598886319</v>
      </c>
      <c r="B21" s="107">
        <f t="shared" ca="1" si="1"/>
        <v>58.752439598886319</v>
      </c>
      <c r="C21" s="107">
        <f t="shared" ca="1" si="2"/>
        <v>58</v>
      </c>
    </row>
    <row r="22" spans="1:3">
      <c r="A22" s="107">
        <f t="shared" ca="1" si="0"/>
        <v>0.71403320533745074</v>
      </c>
      <c r="B22" s="107">
        <f t="shared" ca="1" si="1"/>
        <v>71.403320533745074</v>
      </c>
      <c r="C22" s="107">
        <f t="shared" ca="1" si="2"/>
        <v>71</v>
      </c>
    </row>
    <row r="23" spans="1:3">
      <c r="A23" s="107">
        <f t="shared" ca="1" si="0"/>
        <v>0.39190762399725676</v>
      </c>
      <c r="B23" s="107">
        <f t="shared" ca="1" si="1"/>
        <v>39.190762399725678</v>
      </c>
      <c r="C23" s="107">
        <f t="shared" ca="1" si="2"/>
        <v>39</v>
      </c>
    </row>
    <row r="24" spans="1:3">
      <c r="A24" s="107">
        <f t="shared" ca="1" si="0"/>
        <v>0.22312381079868882</v>
      </c>
      <c r="B24" s="107">
        <f t="shared" ca="1" si="1"/>
        <v>22.312381079868882</v>
      </c>
      <c r="C24" s="107">
        <f t="shared" ca="1" si="2"/>
        <v>22</v>
      </c>
    </row>
    <row r="25" spans="1:3">
      <c r="A25" s="107">
        <f t="shared" ca="1" si="0"/>
        <v>0.56748761313575979</v>
      </c>
      <c r="B25" s="107">
        <f t="shared" ca="1" si="1"/>
        <v>56.748761313575983</v>
      </c>
      <c r="C25" s="107">
        <f t="shared" ca="1" si="2"/>
        <v>56</v>
      </c>
    </row>
    <row r="26" spans="1:3">
      <c r="A26" s="107">
        <f t="shared" ca="1" si="0"/>
        <v>8.893259769188866E-3</v>
      </c>
      <c r="B26" s="107">
        <f t="shared" ca="1" si="1"/>
        <v>0.8893259769188866</v>
      </c>
      <c r="C26" s="107">
        <f t="shared" ca="1" si="2"/>
        <v>0</v>
      </c>
    </row>
    <row r="27" spans="1:3">
      <c r="A27" s="107">
        <f t="shared" ca="1" si="0"/>
        <v>0.69751286350258157</v>
      </c>
      <c r="B27" s="107">
        <f t="shared" ca="1" si="1"/>
        <v>69.751286350258155</v>
      </c>
      <c r="C27" s="107">
        <f t="shared" ca="1" si="2"/>
        <v>69</v>
      </c>
    </row>
    <row r="28" spans="1:3">
      <c r="A28" s="107">
        <f t="shared" ca="1" si="0"/>
        <v>0.95869870445662642</v>
      </c>
      <c r="B28" s="107">
        <f t="shared" ca="1" si="1"/>
        <v>95.869870445662642</v>
      </c>
      <c r="C28" s="107">
        <f t="shared" ca="1" si="2"/>
        <v>95</v>
      </c>
    </row>
    <row r="29" spans="1:3">
      <c r="A29" s="107">
        <f t="shared" ca="1" si="0"/>
        <v>0.40557602108633861</v>
      </c>
      <c r="B29" s="107">
        <f t="shared" ca="1" si="1"/>
        <v>40.557602108633859</v>
      </c>
      <c r="C29" s="107">
        <f t="shared" ca="1" si="2"/>
        <v>40</v>
      </c>
    </row>
    <row r="30" spans="1:3">
      <c r="A30" s="107">
        <f t="shared" ca="1" si="0"/>
        <v>8.7912725196103381E-2</v>
      </c>
      <c r="B30" s="107">
        <f t="shared" ca="1" si="1"/>
        <v>8.7912725196103381</v>
      </c>
      <c r="C30" s="107">
        <f t="shared" ca="1" si="2"/>
        <v>8</v>
      </c>
    </row>
    <row r="31" spans="1:3">
      <c r="A31" s="107">
        <f t="shared" ca="1" si="0"/>
        <v>0.6518146240086351</v>
      </c>
      <c r="B31" s="107">
        <f t="shared" ca="1" si="1"/>
        <v>65.181462400863509</v>
      </c>
      <c r="C31" s="107">
        <f t="shared" ca="1" si="2"/>
        <v>65</v>
      </c>
    </row>
    <row r="32" spans="1:3">
      <c r="A32" s="107">
        <f t="shared" ca="1" si="0"/>
        <v>0.76545714839835655</v>
      </c>
      <c r="B32" s="107">
        <f t="shared" ca="1" si="1"/>
        <v>76.545714839835654</v>
      </c>
      <c r="C32" s="107">
        <f t="shared" ca="1" si="2"/>
        <v>76</v>
      </c>
    </row>
    <row r="33" spans="1:3">
      <c r="A33" s="107">
        <f t="shared" ca="1" si="0"/>
        <v>0.53709332708685964</v>
      </c>
      <c r="B33" s="107">
        <f t="shared" ca="1" si="1"/>
        <v>53.709332708685963</v>
      </c>
      <c r="C33" s="107">
        <f t="shared" ca="1" si="2"/>
        <v>53</v>
      </c>
    </row>
    <row r="34" spans="1:3">
      <c r="A34" s="107">
        <f t="shared" ca="1" si="0"/>
        <v>0.31739976782700463</v>
      </c>
      <c r="B34" s="107">
        <f t="shared" ca="1" si="1"/>
        <v>31.739976782700463</v>
      </c>
      <c r="C34" s="107">
        <f t="shared" ca="1" si="2"/>
        <v>31</v>
      </c>
    </row>
    <row r="35" spans="1:3">
      <c r="A35" s="107">
        <f t="shared" ca="1" si="0"/>
        <v>0.65527948197305985</v>
      </c>
      <c r="B35" s="107">
        <f t="shared" ca="1" si="1"/>
        <v>65.527948197305989</v>
      </c>
      <c r="C35" s="107">
        <f t="shared" ca="1" si="2"/>
        <v>65</v>
      </c>
    </row>
    <row r="36" spans="1:3">
      <c r="A36" s="107">
        <f t="shared" ca="1" si="0"/>
        <v>0.20380678771786243</v>
      </c>
      <c r="B36" s="107">
        <f t="shared" ca="1" si="1"/>
        <v>20.380678771786243</v>
      </c>
      <c r="C36" s="107">
        <f t="shared" ca="1" si="2"/>
        <v>20</v>
      </c>
    </row>
    <row r="37" spans="1:3">
      <c r="A37" s="107">
        <f t="shared" ca="1" si="0"/>
        <v>0.29452943633787054</v>
      </c>
      <c r="B37" s="107">
        <f t="shared" ca="1" si="1"/>
        <v>29.452943633787054</v>
      </c>
      <c r="C37" s="107">
        <f t="shared" ca="1" si="2"/>
        <v>29</v>
      </c>
    </row>
    <row r="38" spans="1:3">
      <c r="A38" s="107">
        <f t="shared" ca="1" si="0"/>
        <v>0.56000502616206549</v>
      </c>
      <c r="B38" s="107">
        <f t="shared" ca="1" si="1"/>
        <v>56.000502616206546</v>
      </c>
      <c r="C38" s="107">
        <f t="shared" ca="1" si="2"/>
        <v>56</v>
      </c>
    </row>
    <row r="39" spans="1:3">
      <c r="A39" s="107">
        <f t="shared" ca="1" si="0"/>
        <v>0.20164307224960387</v>
      </c>
      <c r="B39" s="107">
        <f t="shared" ca="1" si="1"/>
        <v>20.164307224960389</v>
      </c>
      <c r="C39" s="107">
        <f t="shared" ca="1" si="2"/>
        <v>20</v>
      </c>
    </row>
    <row r="40" spans="1:3">
      <c r="A40" s="107">
        <f t="shared" ca="1" si="0"/>
        <v>0.63293400407096323</v>
      </c>
      <c r="B40" s="107">
        <f t="shared" ca="1" si="1"/>
        <v>63.293400407096321</v>
      </c>
      <c r="C40" s="107">
        <f t="shared" ca="1" si="2"/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2923.6595934104093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0.9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23.999999999999854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2014-09-27T15:13:54Z</dcterms:modified>
</cp:coreProperties>
</file>