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<sst xmlns="http://schemas.openxmlformats.org/spreadsheetml/2006/main" count="511" uniqueCount="265">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</sst>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0.50049504048634486</v>
      </c>
      <c r="G13" s="35">
        <f>'Project Release Optimizer (GA)'!E15</f>
        <v>1.5335727421100538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33.966370542814232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48.253335474770417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11.580800513944899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11.580800513944899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11.580800513944899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11.580800513944899</v>
      </c>
      <c r="AN13" s="37"/>
      <c r="AO13" s="39">
        <f>M13+R13+W13+AB13+AG13+AL13</f>
        <v>200.20000000000002</v>
      </c>
      <c r="AP13" s="39">
        <f>N13+S13+X13+AC13+AH13+AM13</f>
        <v>128.54290807336423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74.726015194191291</v>
      </c>
      <c r="AY13" s="39">
        <f t="shared" ref="AY13:AY27" si="1">AV13/G13</f>
        <v>106.15733804449488</v>
      </c>
      <c r="AZ13" s="39">
        <f>MAX(AX13,AY13)</f>
        <v>106.15733804449488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0.49997493018538741</v>
      </c>
      <c r="G14" s="35">
        <f>'Project Release Optimizer (GA)'!E16</f>
        <v>3.2566037480660661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30.00150426430001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24.565469485659101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7.2003610234320021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7.2003610234320021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7.2003610234320021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7.2003610234320021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83.368417843687126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66.003309381460042</v>
      </c>
      <c r="AY14" s="39">
        <f t="shared" si="1"/>
        <v>54.04403286845001</v>
      </c>
      <c r="AZ14" s="39">
        <f t="shared" ref="AZ14:AZ27" si="29">MAX(AX14,AY14)</f>
        <v>66.003309381460042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0.50004698469200914</v>
      </c>
      <c r="G15" s="35">
        <f>'Project Release Optimizer (GA)'!E17</f>
        <v>4.9998960668549399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31.996993262252708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7.6792783829406499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7.6792783829406499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7.6792783829406499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7.6792783829406499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7.6792783829406499</v>
      </c>
      <c r="AN15" s="37"/>
      <c r="AO15" s="39">
        <f t="shared" si="24"/>
        <v>94.6</v>
      </c>
      <c r="AP15" s="39">
        <f t="shared" si="25"/>
        <v>70.39338517695596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70.39338517695596</v>
      </c>
      <c r="AY15" s="39">
        <f t="shared" si="1"/>
        <v>11.880246950285924</v>
      </c>
      <c r="AZ15" s="39">
        <f t="shared" si="29"/>
        <v>70.39338517695596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0.50000616849455293</v>
      </c>
      <c r="G16" s="35">
        <f>'Project Release Optimizer (GA)'!E18</f>
        <v>0.25001560804102024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69.999136421416551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71.995505164808463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17.278921239554027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17.278921239554027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17.278921239554027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17.278921239554027</v>
      </c>
      <c r="AN16" s="37"/>
      <c r="AO16" s="39">
        <f t="shared" si="24"/>
        <v>116.6</v>
      </c>
      <c r="AP16" s="39">
        <f t="shared" si="25"/>
        <v>211.11032654444111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153.9981001271164</v>
      </c>
      <c r="AY16" s="39">
        <f t="shared" si="1"/>
        <v>158.39011136257861</v>
      </c>
      <c r="AZ16" s="39">
        <f t="shared" si="29"/>
        <v>158.39011136257861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0.50000495675750056</v>
      </c>
      <c r="G17" s="35">
        <f>'Project Release Optimizer (GA)'!E19</f>
        <v>1.4909625382708935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12.877587133924047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53.656613058016866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12.877587133924047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12.877587133924047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12.877587133924047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12.877587133924047</v>
      </c>
      <c r="AN17" s="37"/>
      <c r="AO17" s="39">
        <f t="shared" si="24"/>
        <v>189.2</v>
      </c>
      <c r="AP17" s="39">
        <f t="shared" si="25"/>
        <v>118.04454872763712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26.399738285798474</v>
      </c>
      <c r="AY17" s="39">
        <f t="shared" si="1"/>
        <v>118.04454872763709</v>
      </c>
      <c r="AZ17" s="39">
        <f t="shared" si="29"/>
        <v>118.04454872763709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0.50001007358834348</v>
      </c>
      <c r="G18" s="35">
        <f>'Project Release Optimizer (GA)'!E20</f>
        <v>1.4996788112556543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103.99790473583822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29.339615702884796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24.959497136601172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24.959497136601172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24.959497136601172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24.959497136601172</v>
      </c>
      <c r="AN18" s="37"/>
      <c r="AO18" s="39">
        <f t="shared" si="24"/>
        <v>211.2</v>
      </c>
      <c r="AP18" s="39">
        <f t="shared" si="25"/>
        <v>233.17550898512764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228.79539041884411</v>
      </c>
      <c r="AY18" s="39">
        <f t="shared" si="1"/>
        <v>64.547154546346562</v>
      </c>
      <c r="AZ18" s="39">
        <f t="shared" si="29"/>
        <v>228.79539041884411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0.49984450876966363</v>
      </c>
      <c r="G19" s="35">
        <f>'Project Release Optimizer (GA)'!E21</f>
        <v>0.25196644127090539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186.05786073135775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329.4089466095262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79.058147186286291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79.058147186286291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79.058147186286291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79.058147186286291</v>
      </c>
      <c r="AN19" s="37"/>
      <c r="AO19" s="39">
        <f t="shared" si="24"/>
        <v>387.20000000000005</v>
      </c>
      <c r="AP19" s="39">
        <f t="shared" si="25"/>
        <v>831.6993960860292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409.32729360898696</v>
      </c>
      <c r="AY19" s="39">
        <f t="shared" si="1"/>
        <v>724.69968254095761</v>
      </c>
      <c r="AZ19" s="39">
        <f t="shared" si="29"/>
        <v>724.69968254095761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0.4999988065096666</v>
      </c>
      <c r="G20" s="35">
        <f>'Project Release Optimizer (GA)'!E22</f>
        <v>1.4996163704343524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10.000023869863645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7.3352093354475283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2.4000057287672747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2.4000057287672747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2.4000057287672747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2.4000057287672747</v>
      </c>
      <c r="AN20" s="37"/>
      <c r="AO20" s="39">
        <f t="shared" si="24"/>
        <v>35.200000000000003</v>
      </c>
      <c r="AP20" s="39">
        <f t="shared" si="25"/>
        <v>26.935256120380277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22.000052513700016</v>
      </c>
      <c r="AY20" s="39">
        <f t="shared" si="1"/>
        <v>16.137460537984563</v>
      </c>
      <c r="AZ20" s="39">
        <f t="shared" si="29"/>
        <v>22.000052513700016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0.49977504624158092</v>
      </c>
      <c r="G21" s="35">
        <f>'Project Release Optimizer (GA)'!E23</f>
        <v>0.25001082944827846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98.04411078242272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343.98509932463321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82.556423837911979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82.556423837911979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82.556423837911979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82.556423837911979</v>
      </c>
      <c r="AN21" s="37"/>
      <c r="AO21" s="39">
        <f t="shared" si="24"/>
        <v>297</v>
      </c>
      <c r="AP21" s="39">
        <f t="shared" si="25"/>
        <v>772.25490545870389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215.69704372133</v>
      </c>
      <c r="AY21" s="39">
        <f t="shared" si="1"/>
        <v>756.76721851419302</v>
      </c>
      <c r="AZ21" s="39">
        <f t="shared" si="29"/>
        <v>756.76721851419302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0.50005471289672343</v>
      </c>
      <c r="G22" s="35">
        <f>'Project Release Optimizer (GA)'!E24</f>
        <v>1.6073066145516919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71.992122204905812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54.12781806056708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17.27810932917739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17.27810932917739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17.27810932917739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17.27810932917739</v>
      </c>
      <c r="AN22" s="37"/>
      <c r="AO22" s="39">
        <f t="shared" si="24"/>
        <v>270.59999999999991</v>
      </c>
      <c r="AP22" s="39">
        <f t="shared" si="25"/>
        <v>195.23237758218247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158.38266885079278</v>
      </c>
      <c r="AY22" s="39">
        <f t="shared" si="1"/>
        <v>119.08119973324756</v>
      </c>
      <c r="AZ22" s="39">
        <f t="shared" si="29"/>
        <v>158.38266885079278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0.5004586241350143</v>
      </c>
      <c r="G23" s="35">
        <f>'Project Release Optimizer (GA)'!E25</f>
        <v>1.5545731760290562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125.88453263022157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51.461070622837468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30.212287831253175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30.212287831253175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30.212287831253175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30.212287831253175</v>
      </c>
      <c r="AN23" s="37"/>
      <c r="AO23" s="39">
        <f t="shared" si="24"/>
        <v>314.59999999999997</v>
      </c>
      <c r="AP23" s="39">
        <f t="shared" si="25"/>
        <v>298.1947545780717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276.94597178648752</v>
      </c>
      <c r="AY23" s="39">
        <f t="shared" si="1"/>
        <v>113.2143553702424</v>
      </c>
      <c r="AZ23" s="39">
        <f t="shared" si="29"/>
        <v>276.94597178648752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0.49920663274666505</v>
      </c>
      <c r="G24" s="35">
        <f>'Project Release Optimizer (GA)'!E26</f>
        <v>1.4957536200175479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130.20660331046901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60.838896715444626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31.249584794512561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31.249584794512561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31.249584794512561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31.249584794512561</v>
      </c>
      <c r="AN24" s="37"/>
      <c r="AO24" s="39">
        <f t="shared" si="24"/>
        <v>343.2</v>
      </c>
      <c r="AP24" s="39">
        <f t="shared" si="25"/>
        <v>316.0438392039639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286.45452728303172</v>
      </c>
      <c r="AY24" s="39">
        <f t="shared" si="1"/>
        <v>133.84557277397818</v>
      </c>
      <c r="AZ24" s="39">
        <f t="shared" si="29"/>
        <v>286.45452728303172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0.50005197463188589</v>
      </c>
      <c r="G25" s="35">
        <f>'Project Release Optimizer (GA)'!E27</f>
        <v>1.9998331411022849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191.98004381578647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46.075210515788754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46.075210515788754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46.075210515788754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46.075210515788754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46.075210515788754</v>
      </c>
      <c r="AN25" s="37"/>
      <c r="AO25" s="39">
        <f t="shared" si="24"/>
        <v>299.19999999999993</v>
      </c>
      <c r="AP25" s="39">
        <f t="shared" si="25"/>
        <v>422.35609639473017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422.35609639473017</v>
      </c>
      <c r="AY25" s="39">
        <f t="shared" si="1"/>
        <v>44.003671202036088</v>
      </c>
      <c r="AZ25" s="39">
        <f t="shared" si="29"/>
        <v>422.35609639473017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0.49998963104422689</v>
      </c>
      <c r="G26" s="35">
        <f>'Project Release Optimizer (GA)'!E28</f>
        <v>0.26274794634791776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78.001617590646063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201.71423121161158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48.41141549078678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48.41141549078678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48.41141549078678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48.41141549078678</v>
      </c>
      <c r="AN26" s="37"/>
      <c r="AO26" s="39">
        <f t="shared" si="24"/>
        <v>202.39999999999998</v>
      </c>
      <c r="AP26" s="39">
        <f t="shared" si="25"/>
        <v>473.36151076540483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171.60355869942131</v>
      </c>
      <c r="AY26" s="39">
        <f t="shared" si="1"/>
        <v>443.77130866554546</v>
      </c>
      <c r="AZ26" s="39">
        <f t="shared" si="29"/>
        <v>443.77130866554546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1.000081908820436</v>
      </c>
      <c r="G27" s="35">
        <f>'Project Release Optimizer (GA)'!E29</f>
        <v>2.0471553875974662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71.994103047940996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48.359787732667435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17.278584731505838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17.278584731505838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17.278584731505838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17.278584731505838</v>
      </c>
      <c r="AN27" s="37"/>
      <c r="AO27" s="39">
        <f t="shared" si="24"/>
        <v>376.19999999999993</v>
      </c>
      <c r="AP27" s="39">
        <f t="shared" si="25"/>
        <v>189.4682297066318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158.38702670547019</v>
      </c>
      <c r="AY27" s="39">
        <f t="shared" si="1"/>
        <v>106.39153301186835</v>
      </c>
      <c r="AZ27" s="39">
        <f t="shared" si="29"/>
        <v>158.38702670547019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1.5999795360932088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83.133367622943993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91.919739159840276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29.07308099175912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29.07308099175912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29.07308099175912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29.07308099175912</v>
      </c>
      <c r="AN30" s="47"/>
      <c r="AO30" s="35">
        <f t="shared" ref="AO30:AQ30" si="36">AVERAGE(AO13:AO27)</f>
        <v>236.42666666666665</v>
      </c>
      <c r="AP30" s="35">
        <f t="shared" si="36"/>
        <v>291.34543074982076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182.76467854322112</v>
      </c>
      <c r="AY30" s="35">
        <f t="shared" si="39"/>
        <v>198.06502898998971</v>
      </c>
      <c r="AZ30" s="167">
        <f t="shared" ref="AZ30" si="40">AVERAGE(AZ13:AZ27)</f>
        <v>266.50324242445862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23.999693041398132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1247.0005143441599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1378.7960873976042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436.0962148763868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436.0962148763868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436.0962148763868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436.0962148763868</v>
      </c>
      <c r="AN31" s="47"/>
      <c r="AO31" s="35">
        <f t="shared" ref="AO31:AQ31" si="47">SUM(AO13:AO27)</f>
        <v>3546.3999999999996</v>
      </c>
      <c r="AP31" s="35">
        <f t="shared" si="47"/>
        <v>4370.1814612473117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2741.4701781483168</v>
      </c>
      <c r="AY31" s="35">
        <f t="shared" si="50"/>
        <v>2970.9754348498459</v>
      </c>
      <c r="AZ31" s="35">
        <f t="shared" ref="AZ31" si="51">SUM(AZ13:AZ27)</f>
        <v>3997.5486363668797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903.69939608604182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296.74543074982068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266.50324242445862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59.439205955334991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855.63273565239797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2115.5167684435955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0.50049504048634486</v>
      </c>
      <c r="E15" s="74">
        <v>1.5335727421100538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41674.966370542817</v>
      </c>
      <c r="N15" s="12"/>
      <c r="O15" s="56">
        <v>0</v>
      </c>
      <c r="P15" s="58">
        <f>M15+O15+1</f>
        <v>41675.966370542817</v>
      </c>
      <c r="Q15" s="58">
        <f>P15+VLOOKUP($B15,'Project Facts (User Inputs)'!$B$13:$BL$28,18,0)</f>
        <v>41724.219706017589</v>
      </c>
      <c r="R15" s="12"/>
      <c r="S15" s="56">
        <v>0</v>
      </c>
      <c r="T15" s="58">
        <f>Q15+S15+1</f>
        <v>41725.219706017589</v>
      </c>
      <c r="U15" s="58">
        <f>T15+VLOOKUP($B15,'Project Facts (User Inputs)'!$B$13:$BL$28,23,0)</f>
        <v>41736.800506531537</v>
      </c>
      <c r="V15" s="12"/>
      <c r="W15" s="32">
        <v>0</v>
      </c>
      <c r="X15" s="58">
        <f>U15+W15+1</f>
        <v>41737.800506531537</v>
      </c>
      <c r="Y15" s="58">
        <f>X15+VLOOKUP($B15,'Project Facts (User Inputs)'!$B$13:$BL$28,28,0)</f>
        <v>41749.381307045485</v>
      </c>
      <c r="Z15" s="12"/>
      <c r="AA15" s="32">
        <v>0</v>
      </c>
      <c r="AB15" s="58">
        <f>Y15+AA15+1</f>
        <v>41750.381307045485</v>
      </c>
      <c r="AC15" s="58">
        <f>AB15+VLOOKUP($B15,'Project Facts (User Inputs)'!$B$13:$BL$28,33,0)</f>
        <v>41761.962107559433</v>
      </c>
      <c r="AD15" s="12"/>
      <c r="AE15" s="32">
        <v>0</v>
      </c>
      <c r="AF15" s="58">
        <f>AC15+AE15+1</f>
        <v>41762.962107559433</v>
      </c>
      <c r="AG15" s="58">
        <f>AF15+VLOOKUP($B15,'Project Facts (User Inputs)'!$B$13:$BL$28,38,0)</f>
        <v>41774.542908073381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133.54290807338111</v>
      </c>
      <c r="AW15" s="83">
        <f>MAX(AG15:AG29)-MIN(L15:L29)</f>
        <v>903.69939608604182</v>
      </c>
      <c r="BM15" s="113" t="s">
        <v>126</v>
      </c>
    </row>
    <row r="16" spans="2:65">
      <c r="B16" s="16" t="str">
        <f>'Project Facts (User Inputs)'!B14</f>
        <v>Project-A02</v>
      </c>
      <c r="D16" s="74">
        <v>0.49997493018538741</v>
      </c>
      <c r="E16" s="74">
        <v>3.2566037480660661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41683.001504264299</v>
      </c>
      <c r="N16" s="12"/>
      <c r="O16" s="56">
        <v>0</v>
      </c>
      <c r="P16" s="58">
        <f t="shared" ref="P16:P29" si="1">M16+O16+1</f>
        <v>41684.001504264299</v>
      </c>
      <c r="Q16" s="58">
        <f>P16+VLOOKUP($B16,'Project Facts (User Inputs)'!$B$13:$BL$28,18,0)</f>
        <v>41708.566973749956</v>
      </c>
      <c r="R16" s="12"/>
      <c r="S16" s="56">
        <v>0</v>
      </c>
      <c r="T16" s="58">
        <f t="shared" ref="T16:T29" si="2">Q16+S16+1</f>
        <v>41709.566973749956</v>
      </c>
      <c r="U16" s="58">
        <f>T16+VLOOKUP($B16,'Project Facts (User Inputs)'!$B$13:$BL$28,23,0)</f>
        <v>41716.767334773387</v>
      </c>
      <c r="V16" s="12"/>
      <c r="W16" s="32">
        <v>0</v>
      </c>
      <c r="X16" s="58">
        <f t="shared" ref="X16:X29" si="3">U16+W16+1</f>
        <v>41717.767334773387</v>
      </c>
      <c r="Y16" s="58">
        <f>X16+VLOOKUP($B16,'Project Facts (User Inputs)'!$B$13:$BL$28,28,0)</f>
        <v>41724.967695796819</v>
      </c>
      <c r="Z16" s="12"/>
      <c r="AA16" s="32">
        <v>0</v>
      </c>
      <c r="AB16" s="58">
        <f t="shared" ref="AB16:AB29" si="4">Y16+AA16+1</f>
        <v>41725.967695796819</v>
      </c>
      <c r="AC16" s="58">
        <f>AB16+VLOOKUP($B16,'Project Facts (User Inputs)'!$B$13:$BL$28,33,0)</f>
        <v>41733.16805682025</v>
      </c>
      <c r="AD16" s="12"/>
      <c r="AE16" s="32">
        <v>0</v>
      </c>
      <c r="AF16" s="58">
        <f t="shared" ref="AF16:AF29" si="5">AC16+AE16+1</f>
        <v>41734.16805682025</v>
      </c>
      <c r="AG16" s="58">
        <f>AF16+VLOOKUP($B16,'Project Facts (User Inputs)'!$B$13:$BL$28,38,0)</f>
        <v>41741.368417843682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12</v>
      </c>
      <c r="AT16" s="60">
        <f t="shared" ref="AT16:AT29" si="13">AK16*AM16*$AK$36</f>
        <v>10.607940446650126</v>
      </c>
      <c r="AV16" s="60">
        <f t="shared" ref="AV16:AV29" si="14">AG16-L16</f>
        <v>88.368417843681527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0.50004698469200914</v>
      </c>
      <c r="E17" s="74">
        <v>4.9998960668549399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41672.996993262255</v>
      </c>
      <c r="N17" s="12"/>
      <c r="O17" s="56">
        <v>0</v>
      </c>
      <c r="P17" s="58">
        <f t="shared" si="1"/>
        <v>41673.996993262255</v>
      </c>
      <c r="Q17" s="58">
        <f>P17+VLOOKUP($B17,'Project Facts (User Inputs)'!$B$13:$BL$28,18,0)</f>
        <v>41681.676271645199</v>
      </c>
      <c r="R17" s="12"/>
      <c r="S17" s="56">
        <v>0</v>
      </c>
      <c r="T17" s="58">
        <f t="shared" si="2"/>
        <v>41682.676271645199</v>
      </c>
      <c r="U17" s="58">
        <f>T17+VLOOKUP($B17,'Project Facts (User Inputs)'!$B$13:$BL$28,23,0)</f>
        <v>41690.355550028144</v>
      </c>
      <c r="V17" s="12"/>
      <c r="W17" s="32">
        <v>0</v>
      </c>
      <c r="X17" s="58">
        <f t="shared" si="3"/>
        <v>41691.355550028144</v>
      </c>
      <c r="Y17" s="58">
        <f>X17+VLOOKUP($B17,'Project Facts (User Inputs)'!$B$13:$BL$28,28,0)</f>
        <v>41699.034828411088</v>
      </c>
      <c r="Z17" s="12"/>
      <c r="AA17" s="32">
        <v>0</v>
      </c>
      <c r="AB17" s="58">
        <f t="shared" si="4"/>
        <v>41700.034828411088</v>
      </c>
      <c r="AC17" s="58">
        <f>AB17+VLOOKUP($B17,'Project Facts (User Inputs)'!$B$13:$BL$28,33,0)</f>
        <v>41707.714106794032</v>
      </c>
      <c r="AD17" s="12"/>
      <c r="AE17" s="32">
        <v>0</v>
      </c>
      <c r="AF17" s="58">
        <f t="shared" si="5"/>
        <v>41708.714106794032</v>
      </c>
      <c r="AG17" s="58">
        <f>AF17+VLOOKUP($B17,'Project Facts (User Inputs)'!$B$13:$BL$28,38,0)</f>
        <v>41716.393385176976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75.393385176976153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0.50000616849455293</v>
      </c>
      <c r="E18" s="74">
        <v>0.25001560804102024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41744.999136421415</v>
      </c>
      <c r="N18" s="12"/>
      <c r="O18" s="56">
        <v>0</v>
      </c>
      <c r="P18" s="58">
        <f t="shared" si="1"/>
        <v>41745.999136421415</v>
      </c>
      <c r="Q18" s="58">
        <f>P18+VLOOKUP($B18,'Project Facts (User Inputs)'!$B$13:$BL$28,18,0)</f>
        <v>41817.994641586221</v>
      </c>
      <c r="R18" s="12"/>
      <c r="S18" s="56">
        <v>0</v>
      </c>
      <c r="T18" s="58">
        <f t="shared" si="2"/>
        <v>41818.994641586221</v>
      </c>
      <c r="U18" s="58">
        <f>T18+VLOOKUP($B18,'Project Facts (User Inputs)'!$B$13:$BL$28,23,0)</f>
        <v>41836.273562825772</v>
      </c>
      <c r="V18" s="12"/>
      <c r="W18" s="32">
        <v>1</v>
      </c>
      <c r="X18" s="58">
        <f t="shared" si="3"/>
        <v>41838.273562825772</v>
      </c>
      <c r="Y18" s="58">
        <f>X18+VLOOKUP($B18,'Project Facts (User Inputs)'!$B$13:$BL$28,28,0)</f>
        <v>41855.552484065323</v>
      </c>
      <c r="Z18" s="12"/>
      <c r="AA18" s="32">
        <v>0</v>
      </c>
      <c r="AB18" s="58">
        <f t="shared" si="4"/>
        <v>41856.552484065323</v>
      </c>
      <c r="AC18" s="58">
        <f>AB18+VLOOKUP($B18,'Project Facts (User Inputs)'!$B$13:$BL$28,33,0)</f>
        <v>41873.831405304874</v>
      </c>
      <c r="AD18" s="12"/>
      <c r="AE18" s="32">
        <v>0</v>
      </c>
      <c r="AF18" s="58">
        <f t="shared" si="5"/>
        <v>41874.831405304874</v>
      </c>
      <c r="AG18" s="58">
        <f>AF18+VLOOKUP($B18,'Project Facts (User Inputs)'!$B$13:$BL$28,38,0)</f>
        <v>41892.110326544425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1</v>
      </c>
      <c r="AQ18" s="78">
        <f t="shared" si="10"/>
        <v>0</v>
      </c>
      <c r="AR18" s="78">
        <f t="shared" si="11"/>
        <v>0</v>
      </c>
      <c r="AS18" s="78">
        <f t="shared" si="12"/>
        <v>35</v>
      </c>
      <c r="AT18" s="60">
        <f t="shared" si="13"/>
        <v>16.767990074441688</v>
      </c>
      <c r="AV18" s="60">
        <f t="shared" si="14"/>
        <v>217.11032654442533</v>
      </c>
      <c r="AW18" s="37"/>
      <c r="BM18" s="113"/>
    </row>
    <row r="19" spans="2:65">
      <c r="B19" s="16" t="str">
        <f>'Project Facts (User Inputs)'!B17</f>
        <v>Project-A05</v>
      </c>
      <c r="D19" s="74">
        <v>0.50000495675750056</v>
      </c>
      <c r="E19" s="74">
        <v>1.4909625382708935</v>
      </c>
      <c r="F19" s="5"/>
      <c r="G19" s="110"/>
      <c r="I19" s="57">
        <v>41640</v>
      </c>
      <c r="J19" s="12"/>
      <c r="K19" s="32">
        <v>47</v>
      </c>
      <c r="L19" s="58">
        <f t="shared" si="0"/>
        <v>41688</v>
      </c>
      <c r="M19" s="58">
        <f>L19+VLOOKUP($B19,'Project Facts (User Inputs)'!$B$13:$BL$28,13,0)</f>
        <v>41700.877587133924</v>
      </c>
      <c r="N19" s="12"/>
      <c r="O19" s="56">
        <v>0</v>
      </c>
      <c r="P19" s="58">
        <f t="shared" si="1"/>
        <v>41701.877587133924</v>
      </c>
      <c r="Q19" s="58">
        <f>P19+VLOOKUP($B19,'Project Facts (User Inputs)'!$B$13:$BL$28,18,0)</f>
        <v>41755.534200191942</v>
      </c>
      <c r="R19" s="12"/>
      <c r="S19" s="56">
        <v>0</v>
      </c>
      <c r="T19" s="58">
        <f t="shared" si="2"/>
        <v>41756.534200191942</v>
      </c>
      <c r="U19" s="58">
        <f>T19+VLOOKUP($B19,'Project Facts (User Inputs)'!$B$13:$BL$28,23,0)</f>
        <v>41769.411787325866</v>
      </c>
      <c r="V19" s="12"/>
      <c r="W19" s="32">
        <v>0</v>
      </c>
      <c r="X19" s="58">
        <f t="shared" si="3"/>
        <v>41770.411787325866</v>
      </c>
      <c r="Y19" s="58">
        <f>X19+VLOOKUP($B19,'Project Facts (User Inputs)'!$B$13:$BL$28,28,0)</f>
        <v>41783.28937445979</v>
      </c>
      <c r="Z19" s="12"/>
      <c r="AA19" s="32">
        <v>0</v>
      </c>
      <c r="AB19" s="58">
        <f t="shared" si="4"/>
        <v>41784.28937445979</v>
      </c>
      <c r="AC19" s="58">
        <f>AB19+VLOOKUP($B19,'Project Facts (User Inputs)'!$B$13:$BL$28,33,0)</f>
        <v>41797.166961593713</v>
      </c>
      <c r="AD19" s="12"/>
      <c r="AE19" s="32">
        <v>0</v>
      </c>
      <c r="AF19" s="58">
        <f t="shared" si="5"/>
        <v>41798.166961593713</v>
      </c>
      <c r="AG19" s="58">
        <f>AF19+VLOOKUP($B19,'Project Facts (User Inputs)'!$B$13:$BL$28,38,0)</f>
        <v>41811.044548727637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47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47</v>
      </c>
      <c r="AT19" s="60">
        <f t="shared" si="13"/>
        <v>37.611662531017366</v>
      </c>
      <c r="AV19" s="60">
        <f t="shared" si="14"/>
        <v>123.04454872763745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0.50001007358834348</v>
      </c>
      <c r="E20" s="74">
        <v>1.4996788112556543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42109.997904735836</v>
      </c>
      <c r="N20" s="12"/>
      <c r="O20" s="56">
        <v>0</v>
      </c>
      <c r="P20" s="58">
        <f t="shared" si="1"/>
        <v>42110.997904735836</v>
      </c>
      <c r="Q20" s="58">
        <f>P20+VLOOKUP($B20,'Project Facts (User Inputs)'!$B$13:$BL$28,18,0)</f>
        <v>42140.337520438719</v>
      </c>
      <c r="R20" s="12"/>
      <c r="S20" s="56">
        <v>0</v>
      </c>
      <c r="T20" s="58">
        <f t="shared" si="2"/>
        <v>42141.337520438719</v>
      </c>
      <c r="U20" s="58">
        <f>T20+VLOOKUP($B20,'Project Facts (User Inputs)'!$B$13:$BL$28,23,0)</f>
        <v>42166.297017575322</v>
      </c>
      <c r="V20" s="12"/>
      <c r="W20" s="32">
        <v>0</v>
      </c>
      <c r="X20" s="58">
        <f t="shared" si="3"/>
        <v>42167.297017575322</v>
      </c>
      <c r="Y20" s="58">
        <f>X20+VLOOKUP($B20,'Project Facts (User Inputs)'!$B$13:$BL$28,28,0)</f>
        <v>42192.256514711924</v>
      </c>
      <c r="Z20" s="12"/>
      <c r="AA20" s="32">
        <v>1</v>
      </c>
      <c r="AB20" s="58">
        <f t="shared" si="4"/>
        <v>42194.256514711924</v>
      </c>
      <c r="AC20" s="58">
        <f>AB20+VLOOKUP($B20,'Project Facts (User Inputs)'!$B$13:$BL$28,33,0)</f>
        <v>42219.216011848526</v>
      </c>
      <c r="AD20" s="12"/>
      <c r="AE20" s="32">
        <v>0</v>
      </c>
      <c r="AF20" s="58">
        <f t="shared" si="5"/>
        <v>42220.216011848526</v>
      </c>
      <c r="AG20" s="58">
        <f>AF20+VLOOKUP($B20,'Project Facts (User Inputs)'!$B$13:$BL$28,38,0)</f>
        <v>42245.175508985129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1</v>
      </c>
      <c r="AR20" s="78">
        <f t="shared" si="11"/>
        <v>0</v>
      </c>
      <c r="AS20" s="78">
        <f t="shared" si="12"/>
        <v>366</v>
      </c>
      <c r="AT20" s="60">
        <f t="shared" si="13"/>
        <v>326.05459057071965</v>
      </c>
      <c r="AV20" s="60">
        <f t="shared" si="14"/>
        <v>239.17550898512854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0.49984450876966363</v>
      </c>
      <c r="E21" s="74">
        <v>0.25196644127090539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41894.057860731358</v>
      </c>
      <c r="N21" s="12"/>
      <c r="O21" s="56">
        <v>0</v>
      </c>
      <c r="P21" s="58">
        <f t="shared" si="1"/>
        <v>41895.057860731358</v>
      </c>
      <c r="Q21" s="58">
        <f>P21+VLOOKUP($B21,'Project Facts (User Inputs)'!$B$13:$BL$28,18,0)</f>
        <v>42224.466807340883</v>
      </c>
      <c r="R21" s="12"/>
      <c r="S21" s="56">
        <v>0</v>
      </c>
      <c r="T21" s="58">
        <f t="shared" si="2"/>
        <v>42225.466807340883</v>
      </c>
      <c r="U21" s="58">
        <f>T21+VLOOKUP($B21,'Project Facts (User Inputs)'!$B$13:$BL$28,23,0)</f>
        <v>42304.524954527173</v>
      </c>
      <c r="V21" s="12"/>
      <c r="W21" s="32">
        <v>0</v>
      </c>
      <c r="X21" s="58">
        <f t="shared" si="3"/>
        <v>42305.524954527173</v>
      </c>
      <c r="Y21" s="58">
        <f>X21+VLOOKUP($B21,'Project Facts (User Inputs)'!$B$13:$BL$28,28,0)</f>
        <v>42384.583101713462</v>
      </c>
      <c r="Z21" s="12"/>
      <c r="AA21" s="32">
        <v>0</v>
      </c>
      <c r="AB21" s="58">
        <f t="shared" si="4"/>
        <v>42385.583101713462</v>
      </c>
      <c r="AC21" s="58">
        <f>AB21+VLOOKUP($B21,'Project Facts (User Inputs)'!$B$13:$BL$28,33,0)</f>
        <v>42464.641248899752</v>
      </c>
      <c r="AD21" s="12"/>
      <c r="AE21" s="32">
        <v>0</v>
      </c>
      <c r="AF21" s="58">
        <f t="shared" si="5"/>
        <v>42465.641248899752</v>
      </c>
      <c r="AG21" s="58">
        <f>AF21+VLOOKUP($B21,'Project Facts (User Inputs)'!$B$13:$BL$28,38,0)</f>
        <v>42544.699396086042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836.69939608604182</v>
      </c>
      <c r="AW21" s="37"/>
      <c r="BM21" s="113"/>
    </row>
    <row r="22" spans="2:65">
      <c r="B22" s="16" t="str">
        <f>'Project Facts (User Inputs)'!B20</f>
        <v>Project-A08</v>
      </c>
      <c r="D22" s="74">
        <v>0.4999988065096666</v>
      </c>
      <c r="E22" s="74">
        <v>1.4996163704343524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41651.000023869863</v>
      </c>
      <c r="N22" s="12"/>
      <c r="O22" s="56">
        <v>0</v>
      </c>
      <c r="P22" s="58">
        <f t="shared" si="1"/>
        <v>41652.000023869863</v>
      </c>
      <c r="Q22" s="58">
        <f>P22+VLOOKUP($B22,'Project Facts (User Inputs)'!$B$13:$BL$28,18,0)</f>
        <v>41659.335233205311</v>
      </c>
      <c r="R22" s="12"/>
      <c r="S22" s="56">
        <v>0</v>
      </c>
      <c r="T22" s="58">
        <f t="shared" si="2"/>
        <v>41660.335233205311</v>
      </c>
      <c r="U22" s="58">
        <f>T22+VLOOKUP($B22,'Project Facts (User Inputs)'!$B$13:$BL$28,23,0)</f>
        <v>41662.735238934081</v>
      </c>
      <c r="V22" s="12"/>
      <c r="W22" s="32">
        <v>1</v>
      </c>
      <c r="X22" s="58">
        <f t="shared" si="3"/>
        <v>41664.735238934081</v>
      </c>
      <c r="Y22" s="58">
        <f>X22+VLOOKUP($B22,'Project Facts (User Inputs)'!$B$13:$BL$28,28,0)</f>
        <v>41667.135244662852</v>
      </c>
      <c r="Z22" s="12"/>
      <c r="AA22" s="32">
        <v>0</v>
      </c>
      <c r="AB22" s="58">
        <f t="shared" si="4"/>
        <v>41668.135244662852</v>
      </c>
      <c r="AC22" s="58">
        <f>AB22+VLOOKUP($B22,'Project Facts (User Inputs)'!$B$13:$BL$28,33,0)</f>
        <v>41670.535250391622</v>
      </c>
      <c r="AD22" s="12"/>
      <c r="AE22" s="32">
        <v>0</v>
      </c>
      <c r="AF22" s="58">
        <f t="shared" si="5"/>
        <v>41671.535250391622</v>
      </c>
      <c r="AG22" s="58">
        <f>AF22+VLOOKUP($B22,'Project Facts (User Inputs)'!$B$13:$BL$28,38,0)</f>
        <v>41673.935256120392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1</v>
      </c>
      <c r="AQ22" s="78">
        <f t="shared" si="10"/>
        <v>0</v>
      </c>
      <c r="AR22" s="78">
        <f t="shared" si="11"/>
        <v>0</v>
      </c>
      <c r="AS22" s="78">
        <f t="shared" si="12"/>
        <v>1</v>
      </c>
      <c r="AT22" s="60">
        <f t="shared" si="13"/>
        <v>0</v>
      </c>
      <c r="AV22" s="60">
        <f t="shared" si="14"/>
        <v>32.935256120392296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0.49977504624158092</v>
      </c>
      <c r="E23" s="74">
        <v>0.25001082944827846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41739.044110782423</v>
      </c>
      <c r="N23" s="12"/>
      <c r="O23" s="56">
        <v>0</v>
      </c>
      <c r="P23" s="58">
        <f t="shared" si="1"/>
        <v>41740.044110782423</v>
      </c>
      <c r="Q23" s="58">
        <f>P23+VLOOKUP($B23,'Project Facts (User Inputs)'!$B$13:$BL$28,18,0)</f>
        <v>42084.029210107059</v>
      </c>
      <c r="R23" s="12"/>
      <c r="S23" s="56">
        <v>0</v>
      </c>
      <c r="T23" s="58">
        <f t="shared" si="2"/>
        <v>42085.029210107059</v>
      </c>
      <c r="U23" s="58">
        <f>T23+VLOOKUP($B23,'Project Facts (User Inputs)'!$B$13:$BL$28,23,0)</f>
        <v>42167.585633944967</v>
      </c>
      <c r="V23" s="12"/>
      <c r="W23" s="32">
        <v>0</v>
      </c>
      <c r="X23" s="58">
        <f t="shared" si="3"/>
        <v>42168.585633944967</v>
      </c>
      <c r="Y23" s="58">
        <f>X23+VLOOKUP($B23,'Project Facts (User Inputs)'!$B$13:$BL$28,28,0)</f>
        <v>42251.142057782876</v>
      </c>
      <c r="Z23" s="12"/>
      <c r="AA23" s="32">
        <v>0</v>
      </c>
      <c r="AB23" s="58">
        <f t="shared" si="4"/>
        <v>42252.142057782876</v>
      </c>
      <c r="AC23" s="58">
        <f>AB23+VLOOKUP($B23,'Project Facts (User Inputs)'!$B$13:$BL$28,33,0)</f>
        <v>42334.698481620784</v>
      </c>
      <c r="AD23" s="12"/>
      <c r="AE23" s="32">
        <v>0</v>
      </c>
      <c r="AF23" s="58">
        <f t="shared" si="5"/>
        <v>42335.698481620784</v>
      </c>
      <c r="AG23" s="58">
        <f>AF23+VLOOKUP($B23,'Project Facts (User Inputs)'!$B$13:$BL$28,38,0)</f>
        <v>42418.254905458693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777.25490545869252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0.50005471289672343</v>
      </c>
      <c r="E24" s="74">
        <v>1.6073066145516919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41735.992122204909</v>
      </c>
      <c r="N24" s="12"/>
      <c r="O24" s="56">
        <v>0</v>
      </c>
      <c r="P24" s="58">
        <f t="shared" si="1"/>
        <v>41736.992122204909</v>
      </c>
      <c r="Q24" s="58">
        <f>P24+VLOOKUP($B24,'Project Facts (User Inputs)'!$B$13:$BL$28,18,0)</f>
        <v>41791.119940265475</v>
      </c>
      <c r="R24" s="12"/>
      <c r="S24" s="56">
        <v>0</v>
      </c>
      <c r="T24" s="58">
        <f t="shared" si="2"/>
        <v>41792.119940265475</v>
      </c>
      <c r="U24" s="58">
        <f>T24+VLOOKUP($B24,'Project Facts (User Inputs)'!$B$13:$BL$28,23,0)</f>
        <v>41809.398049594653</v>
      </c>
      <c r="V24" s="12"/>
      <c r="W24" s="32">
        <v>0</v>
      </c>
      <c r="X24" s="58">
        <f t="shared" si="3"/>
        <v>41810.398049594653</v>
      </c>
      <c r="Y24" s="58">
        <f>X24+VLOOKUP($B24,'Project Facts (User Inputs)'!$B$13:$BL$28,28,0)</f>
        <v>41827.67615892383</v>
      </c>
      <c r="Z24" s="12"/>
      <c r="AA24" s="32">
        <v>0</v>
      </c>
      <c r="AB24" s="58">
        <f t="shared" si="4"/>
        <v>41828.67615892383</v>
      </c>
      <c r="AC24" s="58">
        <f>AB24+VLOOKUP($B24,'Project Facts (User Inputs)'!$B$13:$BL$28,33,0)</f>
        <v>41845.954268253008</v>
      </c>
      <c r="AD24" s="12"/>
      <c r="AE24" s="32">
        <v>0</v>
      </c>
      <c r="AF24" s="58">
        <f t="shared" si="5"/>
        <v>41846.954268253008</v>
      </c>
      <c r="AG24" s="58">
        <f>AF24+VLOOKUP($B24,'Project Facts (User Inputs)'!$B$13:$BL$28,38,0)</f>
        <v>41864.232377582186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200.23237758218602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0.5004586241350143</v>
      </c>
      <c r="E25" s="74">
        <v>1.5545731760290562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41800.884532630218</v>
      </c>
      <c r="N25" s="12"/>
      <c r="O25" s="56">
        <v>0</v>
      </c>
      <c r="P25" s="58">
        <f t="shared" si="1"/>
        <v>41801.884532630218</v>
      </c>
      <c r="Q25" s="58">
        <f>P25+VLOOKUP($B25,'Project Facts (User Inputs)'!$B$13:$BL$28,18,0)</f>
        <v>41853.345603253052</v>
      </c>
      <c r="R25" s="12"/>
      <c r="S25" s="56">
        <v>0</v>
      </c>
      <c r="T25" s="58">
        <f t="shared" si="2"/>
        <v>41854.345603253052</v>
      </c>
      <c r="U25" s="58">
        <f>T25+VLOOKUP($B25,'Project Facts (User Inputs)'!$B$13:$BL$28,23,0)</f>
        <v>41884.557891084303</v>
      </c>
      <c r="V25" s="12"/>
      <c r="W25" s="32">
        <v>0</v>
      </c>
      <c r="X25" s="58">
        <f t="shared" si="3"/>
        <v>41885.557891084303</v>
      </c>
      <c r="Y25" s="58">
        <f>X25+VLOOKUP($B25,'Project Facts (User Inputs)'!$B$13:$BL$28,28,0)</f>
        <v>41915.770178915554</v>
      </c>
      <c r="Z25" s="12"/>
      <c r="AA25" s="32">
        <v>0</v>
      </c>
      <c r="AB25" s="58">
        <f t="shared" si="4"/>
        <v>41916.770178915554</v>
      </c>
      <c r="AC25" s="58">
        <f>AB25+VLOOKUP($B25,'Project Facts (User Inputs)'!$B$13:$BL$28,33,0)</f>
        <v>41946.982466746806</v>
      </c>
      <c r="AD25" s="12"/>
      <c r="AE25" s="32">
        <v>0</v>
      </c>
      <c r="AF25" s="58">
        <f t="shared" si="5"/>
        <v>41947.982466746806</v>
      </c>
      <c r="AG25" s="58">
        <f>AF25+VLOOKUP($B25,'Project Facts (User Inputs)'!$B$13:$BL$28,38,0)</f>
        <v>41978.194754578057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34</v>
      </c>
      <c r="AT25" s="60">
        <f t="shared" si="13"/>
        <v>45.241935483870954</v>
      </c>
      <c r="AV25" s="60">
        <f t="shared" si="14"/>
        <v>303.19475457805675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0.49920663274666505</v>
      </c>
      <c r="E26" s="74">
        <v>1.4957536200175479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41816.206603310471</v>
      </c>
      <c r="N26" s="12"/>
      <c r="O26" s="56">
        <v>0</v>
      </c>
      <c r="P26" s="58">
        <f t="shared" si="1"/>
        <v>41817.206603310471</v>
      </c>
      <c r="Q26" s="58">
        <f>P26+VLOOKUP($B26,'Project Facts (User Inputs)'!$B$13:$BL$28,18,0)</f>
        <v>41878.045500025917</v>
      </c>
      <c r="R26" s="12"/>
      <c r="S26" s="56">
        <v>0</v>
      </c>
      <c r="T26" s="58">
        <f t="shared" si="2"/>
        <v>41879.045500025917</v>
      </c>
      <c r="U26" s="58">
        <f>T26+VLOOKUP($B26,'Project Facts (User Inputs)'!$B$13:$BL$28,23,0)</f>
        <v>41910.295084820427</v>
      </c>
      <c r="V26" s="12"/>
      <c r="W26" s="32">
        <v>1</v>
      </c>
      <c r="X26" s="58">
        <f t="shared" si="3"/>
        <v>41912.295084820427</v>
      </c>
      <c r="Y26" s="58">
        <f>X26+VLOOKUP($B26,'Project Facts (User Inputs)'!$B$13:$BL$28,28,0)</f>
        <v>41943.544669614937</v>
      </c>
      <c r="Z26" s="12"/>
      <c r="AA26" s="32">
        <v>0</v>
      </c>
      <c r="AB26" s="58">
        <f t="shared" si="4"/>
        <v>41944.544669614937</v>
      </c>
      <c r="AC26" s="58">
        <f>AB26+VLOOKUP($B26,'Project Facts (User Inputs)'!$B$13:$BL$28,33,0)</f>
        <v>41975.794254409448</v>
      </c>
      <c r="AD26" s="12"/>
      <c r="AE26" s="32">
        <v>1</v>
      </c>
      <c r="AF26" s="58">
        <f t="shared" si="5"/>
        <v>41977.794254409448</v>
      </c>
      <c r="AG26" s="58">
        <f>AF26+VLOOKUP($B26,'Project Facts (User Inputs)'!$B$13:$BL$28,38,0)</f>
        <v>42009.043839203958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1</v>
      </c>
      <c r="AQ26" s="78">
        <f t="shared" si="10"/>
        <v>0</v>
      </c>
      <c r="AR26" s="78">
        <f t="shared" si="11"/>
        <v>1</v>
      </c>
      <c r="AS26" s="78">
        <f t="shared" si="12"/>
        <v>47</v>
      </c>
      <c r="AT26" s="60">
        <f t="shared" si="13"/>
        <v>65.322580645161281</v>
      </c>
      <c r="AV26" s="60">
        <f t="shared" si="14"/>
        <v>323.04383920395776</v>
      </c>
      <c r="AW26" s="37"/>
      <c r="BM26" s="115"/>
    </row>
    <row r="27" spans="2:65">
      <c r="B27" s="16" t="str">
        <f>'Project Facts (User Inputs)'!B25</f>
        <v>Project-A13</v>
      </c>
      <c r="D27" s="74">
        <v>0.50005197463188589</v>
      </c>
      <c r="E27" s="74">
        <v>1.9998331411022849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41888.980043815784</v>
      </c>
      <c r="N27" s="12"/>
      <c r="O27" s="56">
        <v>0</v>
      </c>
      <c r="P27" s="58">
        <f t="shared" si="1"/>
        <v>41889.980043815784</v>
      </c>
      <c r="Q27" s="58">
        <f>P27+VLOOKUP($B27,'Project Facts (User Inputs)'!$B$13:$BL$28,18,0)</f>
        <v>41936.055254331572</v>
      </c>
      <c r="R27" s="12"/>
      <c r="S27" s="56">
        <v>0</v>
      </c>
      <c r="T27" s="58">
        <f t="shared" si="2"/>
        <v>41937.055254331572</v>
      </c>
      <c r="U27" s="58">
        <f>T27+VLOOKUP($B27,'Project Facts (User Inputs)'!$B$13:$BL$28,23,0)</f>
        <v>41983.13046484736</v>
      </c>
      <c r="V27" s="12"/>
      <c r="W27" s="32">
        <v>0</v>
      </c>
      <c r="X27" s="58">
        <f t="shared" si="3"/>
        <v>41984.13046484736</v>
      </c>
      <c r="Y27" s="58">
        <f>X27+VLOOKUP($B27,'Project Facts (User Inputs)'!$B$13:$BL$28,28,0)</f>
        <v>42030.205675363148</v>
      </c>
      <c r="Z27" s="12"/>
      <c r="AA27" s="32">
        <v>0</v>
      </c>
      <c r="AB27" s="58">
        <f t="shared" si="4"/>
        <v>42031.205675363148</v>
      </c>
      <c r="AC27" s="58">
        <f>AB27+VLOOKUP($B27,'Project Facts (User Inputs)'!$B$13:$BL$28,33,0)</f>
        <v>42077.280885878936</v>
      </c>
      <c r="AD27" s="12"/>
      <c r="AE27" s="32">
        <v>0</v>
      </c>
      <c r="AF27" s="58">
        <f t="shared" si="5"/>
        <v>42078.280885878936</v>
      </c>
      <c r="AG27" s="58">
        <f>AF27+VLOOKUP($B27,'Project Facts (User Inputs)'!$B$13:$BL$28,38,0)</f>
        <v>42124.356096394724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427.35609639472386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0.49998963104422689</v>
      </c>
      <c r="E28" s="74">
        <v>0.26274794634791776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41786.001617590649</v>
      </c>
      <c r="N28" s="12"/>
      <c r="O28" s="56">
        <v>0</v>
      </c>
      <c r="P28" s="58">
        <f t="shared" si="1"/>
        <v>41787.001617590649</v>
      </c>
      <c r="Q28" s="58">
        <f>P28+VLOOKUP($B28,'Project Facts (User Inputs)'!$B$13:$BL$28,18,0)</f>
        <v>41988.715848802261</v>
      </c>
      <c r="R28" s="12"/>
      <c r="S28" s="56">
        <v>0</v>
      </c>
      <c r="T28" s="58">
        <f t="shared" si="2"/>
        <v>41989.715848802261</v>
      </c>
      <c r="U28" s="58">
        <f>T28+VLOOKUP($B28,'Project Facts (User Inputs)'!$B$13:$BL$28,23,0)</f>
        <v>42038.127264293049</v>
      </c>
      <c r="V28" s="12"/>
      <c r="W28" s="32">
        <v>0</v>
      </c>
      <c r="X28" s="58">
        <f t="shared" si="3"/>
        <v>42039.127264293049</v>
      </c>
      <c r="Y28" s="58">
        <f>X28+VLOOKUP($B28,'Project Facts (User Inputs)'!$B$13:$BL$28,28,0)</f>
        <v>42087.538679783836</v>
      </c>
      <c r="Z28" s="12"/>
      <c r="AA28" s="32">
        <v>0</v>
      </c>
      <c r="AB28" s="58">
        <f t="shared" si="4"/>
        <v>42088.538679783836</v>
      </c>
      <c r="AC28" s="58">
        <f>AB28+VLOOKUP($B28,'Project Facts (User Inputs)'!$B$13:$BL$28,33,0)</f>
        <v>42136.950095274624</v>
      </c>
      <c r="AD28" s="12"/>
      <c r="AE28" s="32">
        <v>0</v>
      </c>
      <c r="AF28" s="58">
        <f t="shared" si="5"/>
        <v>42137.950095274624</v>
      </c>
      <c r="AG28" s="58">
        <f>AF28+VLOOKUP($B28,'Project Facts (User Inputs)'!$B$13:$BL$28,38,0)</f>
        <v>42186.361510765411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478.36151076541137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1.000081908820436</v>
      </c>
      <c r="E29" s="74">
        <v>2.0471553875974662</v>
      </c>
      <c r="F29" s="5"/>
      <c r="G29" s="110"/>
      <c r="I29" s="57">
        <v>41640</v>
      </c>
      <c r="J29" s="12"/>
      <c r="K29" s="32">
        <v>79</v>
      </c>
      <c r="L29" s="58">
        <f t="shared" si="0"/>
        <v>41720</v>
      </c>
      <c r="M29" s="58">
        <f>L29+VLOOKUP($B29,'Project Facts (User Inputs)'!$B$13:$BL$28,13,0)</f>
        <v>41791.994103047939</v>
      </c>
      <c r="N29" s="12"/>
      <c r="O29" s="56">
        <v>0</v>
      </c>
      <c r="P29" s="58">
        <f t="shared" si="1"/>
        <v>41792.994103047939</v>
      </c>
      <c r="Q29" s="58">
        <f>P29+VLOOKUP($B29,'Project Facts (User Inputs)'!$B$13:$BL$28,18,0)</f>
        <v>41841.353890780607</v>
      </c>
      <c r="R29" s="12"/>
      <c r="S29" s="56">
        <v>0</v>
      </c>
      <c r="T29" s="58">
        <f t="shared" si="2"/>
        <v>41842.353890780607</v>
      </c>
      <c r="U29" s="58">
        <f>T29+VLOOKUP($B29,'Project Facts (User Inputs)'!$B$13:$BL$28,23,0)</f>
        <v>41859.63247551211</v>
      </c>
      <c r="V29" s="12"/>
      <c r="W29" s="32">
        <v>1</v>
      </c>
      <c r="X29" s="58">
        <f t="shared" si="3"/>
        <v>41861.63247551211</v>
      </c>
      <c r="Y29" s="58">
        <f>X29+VLOOKUP($B29,'Project Facts (User Inputs)'!$B$13:$BL$28,28,0)</f>
        <v>41878.911060243612</v>
      </c>
      <c r="Z29" s="12"/>
      <c r="AA29" s="32">
        <v>0</v>
      </c>
      <c r="AB29" s="58">
        <f t="shared" si="4"/>
        <v>41879.911060243612</v>
      </c>
      <c r="AC29" s="58">
        <f>AB29+VLOOKUP($B29,'Project Facts (User Inputs)'!$B$13:$BL$28,33,0)</f>
        <v>41897.189644975115</v>
      </c>
      <c r="AD29" s="12"/>
      <c r="AE29" s="32">
        <v>0</v>
      </c>
      <c r="AF29" s="58">
        <f t="shared" si="5"/>
        <v>41898.189644975115</v>
      </c>
      <c r="AG29" s="58">
        <f>AF29+VLOOKUP($B29,'Project Facts (User Inputs)'!$B$13:$BL$28,38,0)</f>
        <v>41915.468229706617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79</v>
      </c>
      <c r="AN29" s="78">
        <f t="shared" si="7"/>
        <v>0</v>
      </c>
      <c r="AO29" s="78">
        <f t="shared" si="8"/>
        <v>0</v>
      </c>
      <c r="AP29" s="78">
        <f t="shared" si="9"/>
        <v>1</v>
      </c>
      <c r="AQ29" s="78">
        <f t="shared" si="10"/>
        <v>0</v>
      </c>
      <c r="AR29" s="78">
        <f t="shared" si="11"/>
        <v>0</v>
      </c>
      <c r="AS29" s="78">
        <f t="shared" si="12"/>
        <v>80</v>
      </c>
      <c r="AT29" s="60">
        <f t="shared" si="13"/>
        <v>125.70409429280394</v>
      </c>
      <c r="AV29" s="60">
        <f t="shared" si="14"/>
        <v>195.46822970661742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1.5999795360932088</v>
      </c>
      <c r="F32" s="25"/>
      <c r="G32" s="9"/>
      <c r="I32" s="25"/>
      <c r="J32" s="3"/>
      <c r="K32" s="54">
        <f>AVERAGE(K15:K29)</f>
        <v>55.266666666666666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0.26666666666666666</v>
      </c>
      <c r="X32" s="53"/>
      <c r="Y32" s="53"/>
      <c r="Z32" s="49"/>
      <c r="AA32" s="54">
        <f>AVERAGE(AA15:AA29)</f>
        <v>6.6666666666666666E-2</v>
      </c>
      <c r="AB32" s="53"/>
      <c r="AC32" s="53"/>
      <c r="AD32" s="49"/>
      <c r="AE32" s="54">
        <f>AVERAGE(AE15:AE29)</f>
        <v>6.6666666666666666E-2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55.266666666666666</v>
      </c>
      <c r="AN32" s="54">
        <f t="shared" si="15"/>
        <v>0</v>
      </c>
      <c r="AO32" s="54">
        <f t="shared" si="15"/>
        <v>0</v>
      </c>
      <c r="AP32" s="54">
        <f t="shared" si="15"/>
        <v>0.26666666666666666</v>
      </c>
      <c r="AQ32" s="54">
        <f t="shared" si="15"/>
        <v>6.6666666666666666E-2</v>
      </c>
      <c r="AR32" s="54">
        <f t="shared" si="15"/>
        <v>6.6666666666666666E-2</v>
      </c>
      <c r="AS32" s="54">
        <f t="shared" ref="AS32:AT32" si="16">AVERAGE(AS15:AS29)</f>
        <v>55.666666666666664</v>
      </c>
      <c r="AT32" s="82">
        <f t="shared" si="16"/>
        <v>59.439205955334991</v>
      </c>
      <c r="AU32" s="8" t="s">
        <v>56</v>
      </c>
      <c r="AV32" s="82">
        <f t="shared" ref="AV32" si="17">AVERAGE(AV15:AV29)</f>
        <v>296.74543074982068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23.999693041398132</v>
      </c>
      <c r="F33" s="69"/>
      <c r="G33" s="9"/>
      <c r="I33" s="25"/>
      <c r="J33" s="3"/>
      <c r="K33" s="54">
        <f>SUM(K15:K29)</f>
        <v>829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4</v>
      </c>
      <c r="X33" s="53"/>
      <c r="Y33" s="53"/>
      <c r="Z33" s="49"/>
      <c r="AA33" s="54">
        <f>SUM(AA15:AA29)</f>
        <v>1</v>
      </c>
      <c r="AB33" s="53"/>
      <c r="AC33" s="53"/>
      <c r="AD33" s="49"/>
      <c r="AE33" s="54">
        <f>SUM(AE15:AE29)</f>
        <v>1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829</v>
      </c>
      <c r="AN33" s="54">
        <f t="shared" si="18"/>
        <v>0</v>
      </c>
      <c r="AO33" s="54">
        <f t="shared" si="18"/>
        <v>0</v>
      </c>
      <c r="AP33" s="54">
        <f t="shared" si="18"/>
        <v>4</v>
      </c>
      <c r="AQ33" s="54">
        <f t="shared" si="18"/>
        <v>1</v>
      </c>
      <c r="AR33" s="54">
        <f t="shared" si="18"/>
        <v>1</v>
      </c>
      <c r="AS33" s="54">
        <f t="shared" ref="AS33:AT33" si="19">SUM(AS15:AS29)</f>
        <v>835</v>
      </c>
      <c r="AT33" s="35">
        <f t="shared" si="19"/>
        <v>891.5880893300249</v>
      </c>
      <c r="AU33" s="8" t="s">
        <v>55</v>
      </c>
      <c r="AV33" s="35">
        <f t="shared" ref="AV33" si="20">SUM(AV15:AV29)</f>
        <v>4451.1814612473099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5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17.112654713047959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10.799263317443547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41725.219706017589</v>
      </c>
      <c r="E21" s="85">
        <f>'Project Release Optimizer (GA)'!U15</f>
        <v>41736.800506531537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41709.566973749956</v>
      </c>
      <c r="E22" s="85">
        <f>'Project Release Optimizer (GA)'!U16</f>
        <v>41716.767334773387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41682.676271645199</v>
      </c>
      <c r="E23" s="85">
        <f>'Project Release Optimizer (GA)'!U17</f>
        <v>41690.355550028144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41818.994641586221</v>
      </c>
      <c r="E24" s="85">
        <f>'Project Release Optimizer (GA)'!U18</f>
        <v>41836.273562825772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41756.534200191942</v>
      </c>
      <c r="E25" s="85">
        <f>'Project Release Optimizer (GA)'!U19</f>
        <v>41769.411787325866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42141.337520438719</v>
      </c>
      <c r="E26" s="85">
        <f>'Project Release Optimizer (GA)'!U20</f>
        <v>42166.297017575322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42225.466807340883</v>
      </c>
      <c r="E27" s="85">
        <f>'Project Release Optimizer (GA)'!U21</f>
        <v>42304.524954527173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41660.335233205311</v>
      </c>
      <c r="E28" s="85">
        <f>'Project Release Optimizer (GA)'!U22</f>
        <v>41662.735238934081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42085.029210107059</v>
      </c>
      <c r="E29" s="85">
        <f>'Project Release Optimizer (GA)'!U23</f>
        <v>42167.585633944967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41792.119940265475</v>
      </c>
      <c r="E30" s="85">
        <f>'Project Release Optimizer (GA)'!U24</f>
        <v>41809.398049594653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41854.345603253052</v>
      </c>
      <c r="E31" s="85">
        <f>'Project Release Optimizer (GA)'!U25</f>
        <v>41884.557891084303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5.5123910583861289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5.286872259057418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41879.045500025917</v>
      </c>
      <c r="E32" s="85">
        <f>'Project Release Optimizer (GA)'!U26</f>
        <v>41910.295084820427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41937.055254331572</v>
      </c>
      <c r="E33" s="85">
        <f>'Project Release Optimizer (GA)'!U27</f>
        <v>41983.13046484736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41989.715848802261</v>
      </c>
      <c r="E34" s="85">
        <f>'Project Release Optimizer (GA)'!U28</f>
        <v>42038.127264293049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41842.353890780607</v>
      </c>
      <c r="E35" s="85">
        <f>'Project Release Optimizer (GA)'!U29</f>
        <v>41859.63247551211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3.4750940951271332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41737.800506531537</v>
      </c>
      <c r="E43" s="85">
        <f>'Project Release Optimizer (GA)'!Y15</f>
        <v>41749.381307045485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41717.767334773387</v>
      </c>
      <c r="E44" s="85">
        <f>'Project Release Optimizer (GA)'!Y16</f>
        <v>41724.967695796819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41691.355550028144</v>
      </c>
      <c r="E45" s="85">
        <f>'Project Release Optimizer (GA)'!Y17</f>
        <v>41699.034828411088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41838.273562825772</v>
      </c>
      <c r="E46" s="85">
        <f>'Project Release Optimizer (GA)'!Y18</f>
        <v>41855.552484065323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41770.411787325866</v>
      </c>
      <c r="E47" s="85">
        <f>'Project Release Optimizer (GA)'!Y19</f>
        <v>41783.28937445979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42167.297017575322</v>
      </c>
      <c r="E48" s="85">
        <f>'Project Release Optimizer (GA)'!Y20</f>
        <v>42192.256514711924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42305.524954527173</v>
      </c>
      <c r="E49" s="85">
        <f>'Project Release Optimizer (GA)'!Y21</f>
        <v>42384.583101713462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41664.735238934081</v>
      </c>
      <c r="E50" s="85">
        <f>'Project Release Optimizer (GA)'!Y22</f>
        <v>41667.135244662852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42168.585633944967</v>
      </c>
      <c r="E51" s="85">
        <f>'Project Release Optimizer (GA)'!Y23</f>
        <v>42251.142057782876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41810.398049594653</v>
      </c>
      <c r="E52" s="85">
        <f>'Project Release Optimizer (GA)'!Y24</f>
        <v>41827.67615892383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41885.557891084303</v>
      </c>
      <c r="E53" s="85">
        <f>'Project Release Optimizer (GA)'!Y25</f>
        <v>41915.770178915554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3.4750940951271332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41912.295084820427</v>
      </c>
      <c r="E54" s="85">
        <f>'Project Release Optimizer (GA)'!Y26</f>
        <v>41943.544669614937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41984.13046484736</v>
      </c>
      <c r="E55" s="85">
        <f>'Project Release Optimizer (GA)'!Y27</f>
        <v>42030.205675363148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42039.127264293049</v>
      </c>
      <c r="E56" s="85">
        <f>'Project Release Optimizer (GA)'!Y28</f>
        <v>42087.538679783836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41861.63247551211</v>
      </c>
      <c r="E57" s="85">
        <f>'Project Release Optimizer (GA)'!Y29</f>
        <v>41878.911060243612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2.4377971318681375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41750.381307045485</v>
      </c>
      <c r="E65" s="85">
        <f>'Project Release Optimizer (GA)'!AC15</f>
        <v>41761.962107559433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41725.967695796819</v>
      </c>
      <c r="E66" s="85">
        <f>'Project Release Optimizer (GA)'!AC16</f>
        <v>41733.16805682025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41700.034828411088</v>
      </c>
      <c r="E67" s="85">
        <f>'Project Release Optimizer (GA)'!AC17</f>
        <v>41707.714106794032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41856.552484065323</v>
      </c>
      <c r="E68" s="85">
        <f>'Project Release Optimizer (GA)'!AC18</f>
        <v>41873.831405304874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41784.28937445979</v>
      </c>
      <c r="E69" s="85">
        <f>'Project Release Optimizer (GA)'!AC19</f>
        <v>41797.166961593713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42194.256514711924</v>
      </c>
      <c r="E70" s="85">
        <f>'Project Release Optimizer (GA)'!AC20</f>
        <v>42219.216011848526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42385.583101713462</v>
      </c>
      <c r="E71" s="85">
        <f>'Project Release Optimizer (GA)'!AC21</f>
        <v>42464.641248899752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41668.135244662852</v>
      </c>
      <c r="E72" s="85">
        <f>'Project Release Optimizer (GA)'!AC22</f>
        <v>41670.535250391622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42252.142057782876</v>
      </c>
      <c r="E73" s="85">
        <f>'Project Release Optimizer (GA)'!AC23</f>
        <v>42334.698481620784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41828.67615892383</v>
      </c>
      <c r="E74" s="85">
        <f>'Project Release Optimizer (GA)'!AC24</f>
        <v>41845.954268253008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41916.770178915554</v>
      </c>
      <c r="E75" s="85">
        <f>'Project Release Optimizer (GA)'!AC25</f>
        <v>41946.982466746806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1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2.4377971318681375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41944.544669614937</v>
      </c>
      <c r="E76" s="85">
        <f>'Project Release Optimizer (GA)'!AC26</f>
        <v>41975.794254409448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42031.205675363148</v>
      </c>
      <c r="E77" s="85">
        <f>'Project Release Optimizer (GA)'!AC27</f>
        <v>42077.280885878936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42088.538679783836</v>
      </c>
      <c r="E78" s="85">
        <f>'Project Release Optimizer (GA)'!AC28</f>
        <v>42136.950095274624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41879.911060243612</v>
      </c>
      <c r="E79" s="85">
        <f>'Project Release Optimizer (GA)'!AC29</f>
        <v>41897.189644975115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0.40050016860914184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41762.962107559433</v>
      </c>
      <c r="E87" s="85">
        <f>'Project Release Optimizer (GA)'!AG15</f>
        <v>41774.542908073381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41734.16805682025</v>
      </c>
      <c r="E88" s="85">
        <f>'Project Release Optimizer (GA)'!AG16</f>
        <v>41741.368417843682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41708.714106794032</v>
      </c>
      <c r="E89" s="85">
        <f>'Project Release Optimizer (GA)'!AG17</f>
        <v>41716.393385176976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41874.831405304874</v>
      </c>
      <c r="E90" s="85">
        <f>'Project Release Optimizer (GA)'!AG18</f>
        <v>41892.110326544425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41798.166961593713</v>
      </c>
      <c r="E91" s="85">
        <f>'Project Release Optimizer (GA)'!AG19</f>
        <v>41811.044548727637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42220.216011848526</v>
      </c>
      <c r="E92" s="85">
        <f>'Project Release Optimizer (GA)'!AG20</f>
        <v>42245.175508985129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42465.641248899752</v>
      </c>
      <c r="E93" s="85">
        <f>'Project Release Optimizer (GA)'!AG21</f>
        <v>42544.699396086042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41671.535250391622</v>
      </c>
      <c r="E94" s="85">
        <f>'Project Release Optimizer (GA)'!AG22</f>
        <v>41673.935256120392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42335.698481620784</v>
      </c>
      <c r="E95" s="85">
        <f>'Project Release Optimizer (GA)'!AG23</f>
        <v>42418.254905458693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41846.954268253008</v>
      </c>
      <c r="E96" s="85">
        <f>'Project Release Optimizer (GA)'!AG24</f>
        <v>41864.232377582186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41947.982466746806</v>
      </c>
      <c r="E97" s="85">
        <f>'Project Release Optimizer (GA)'!AG25</f>
        <v>41978.194754578057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1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0.40050016860914184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41977.794254409448</v>
      </c>
      <c r="E98" s="85">
        <f>'Project Release Optimizer (GA)'!AG26</f>
        <v>42009.043839203958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42078.280885878936</v>
      </c>
      <c r="E99" s="85">
        <f>'Project Release Optimizer (GA)'!AG27</f>
        <v>42124.356096394724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42137.950095274624</v>
      </c>
      <c r="E100" s="85">
        <f>'Project Release Optimizer (GA)'!AG28</f>
        <v>42186.361510765411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41898.189644975115</v>
      </c>
      <c r="E101" s="85">
        <f>'Project Release Optimizer (GA)'!AG29</f>
        <v>41915.468229706617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5.4298448052457537E-2</v>
      </c>
      <c r="B2" s="107">
        <f ca="1">A2*100</f>
        <v>5.4298448052457537</v>
      </c>
      <c r="C2" s="107">
        <f ca="1">INT(B2)</f>
        <v>5</v>
      </c>
    </row>
    <row r="3" spans="1:3">
      <c r="A3" s="107">
        <f t="shared" ref="A3:A40" ca="1" si="0">RAND()</f>
        <v>0.20103088392577906</v>
      </c>
      <c r="B3" s="107">
        <f t="shared" ref="B3:B40" ca="1" si="1">A3*100</f>
        <v>20.103088392577906</v>
      </c>
      <c r="C3" s="107">
        <f t="shared" ref="C3:C40" ca="1" si="2">INT(B3)</f>
        <v>20</v>
      </c>
    </row>
    <row r="4" spans="1:3">
      <c r="A4" s="107">
        <f t="shared" ca="1" si="0"/>
        <v>0.81589086258960219</v>
      </c>
      <c r="B4" s="107">
        <f t="shared" ca="1" si="1"/>
        <v>81.589086258960222</v>
      </c>
      <c r="C4" s="107">
        <f t="shared" ca="1" si="2"/>
        <v>81</v>
      </c>
    </row>
    <row r="5" spans="1:3">
      <c r="A5" s="107">
        <f t="shared" ca="1" si="0"/>
        <v>0.98855815084911702</v>
      </c>
      <c r="B5" s="107">
        <f t="shared" ca="1" si="1"/>
        <v>98.855815084911697</v>
      </c>
      <c r="C5" s="107">
        <f t="shared" ca="1" si="2"/>
        <v>98</v>
      </c>
    </row>
    <row r="6" spans="1:3">
      <c r="A6" s="107">
        <f t="shared" ca="1" si="0"/>
        <v>0.36909794909877447</v>
      </c>
      <c r="B6" s="107">
        <f t="shared" ca="1" si="1"/>
        <v>36.909794909877448</v>
      </c>
      <c r="C6" s="107">
        <f t="shared" ca="1" si="2"/>
        <v>36</v>
      </c>
    </row>
    <row r="7" spans="1:3">
      <c r="A7" s="107">
        <f t="shared" ca="1" si="0"/>
        <v>0.76375927621009421</v>
      </c>
      <c r="B7" s="107">
        <f t="shared" ca="1" si="1"/>
        <v>76.375927621009424</v>
      </c>
      <c r="C7" s="107">
        <f t="shared" ca="1" si="2"/>
        <v>76</v>
      </c>
    </row>
    <row r="8" spans="1:3">
      <c r="A8" s="107">
        <f t="shared" ca="1" si="0"/>
        <v>0.55020033340785268</v>
      </c>
      <c r="B8" s="107">
        <f t="shared" ca="1" si="1"/>
        <v>55.020033340785268</v>
      </c>
      <c r="C8" s="107">
        <f t="shared" ca="1" si="2"/>
        <v>55</v>
      </c>
    </row>
    <row r="9" spans="1:3">
      <c r="A9" s="107">
        <f t="shared" ca="1" si="0"/>
        <v>0.62073252222504083</v>
      </c>
      <c r="B9" s="107">
        <f t="shared" ca="1" si="1"/>
        <v>62.073252222504081</v>
      </c>
      <c r="C9" s="107">
        <f t="shared" ca="1" si="2"/>
        <v>62</v>
      </c>
    </row>
    <row r="10" spans="1:3">
      <c r="A10" s="107">
        <f t="shared" ca="1" si="0"/>
        <v>0.52824781042648383</v>
      </c>
      <c r="B10" s="107">
        <f t="shared" ca="1" si="1"/>
        <v>52.824781042648382</v>
      </c>
      <c r="C10" s="107">
        <f t="shared" ca="1" si="2"/>
        <v>52</v>
      </c>
    </row>
    <row r="11" spans="1:3">
      <c r="A11" s="107">
        <f t="shared" ca="1" si="0"/>
        <v>0.26433057588348774</v>
      </c>
      <c r="B11" s="107">
        <f t="shared" ca="1" si="1"/>
        <v>26.433057588348774</v>
      </c>
      <c r="C11" s="107">
        <f t="shared" ca="1" si="2"/>
        <v>26</v>
      </c>
    </row>
    <row r="12" spans="1:3">
      <c r="A12" s="107">
        <f t="shared" ca="1" si="0"/>
        <v>0.26178915339540065</v>
      </c>
      <c r="B12" s="107">
        <f t="shared" ca="1" si="1"/>
        <v>26.178915339540065</v>
      </c>
      <c r="C12" s="107">
        <f t="shared" ca="1" si="2"/>
        <v>26</v>
      </c>
    </row>
    <row r="13" spans="1:3">
      <c r="A13" s="107">
        <f t="shared" ca="1" si="0"/>
        <v>0.56636850060736621</v>
      </c>
      <c r="B13" s="107">
        <f t="shared" ca="1" si="1"/>
        <v>56.63685006073662</v>
      </c>
      <c r="C13" s="107">
        <f t="shared" ca="1" si="2"/>
        <v>56</v>
      </c>
    </row>
    <row r="14" spans="1:3">
      <c r="A14" s="107">
        <f t="shared" ca="1" si="0"/>
        <v>5.9259652345330593E-2</v>
      </c>
      <c r="B14" s="107">
        <f t="shared" ca="1" si="1"/>
        <v>5.9259652345330593</v>
      </c>
      <c r="C14" s="107">
        <f t="shared" ca="1" si="2"/>
        <v>5</v>
      </c>
    </row>
    <row r="15" spans="1:3">
      <c r="A15" s="107">
        <f t="shared" ca="1" si="0"/>
        <v>0.11294871454981337</v>
      </c>
      <c r="B15" s="107">
        <f t="shared" ca="1" si="1"/>
        <v>11.294871454981337</v>
      </c>
      <c r="C15" s="107">
        <f t="shared" ca="1" si="2"/>
        <v>11</v>
      </c>
    </row>
    <row r="16" spans="1:3">
      <c r="A16" s="107">
        <f t="shared" ca="1" si="0"/>
        <v>0.87631037507030385</v>
      </c>
      <c r="B16" s="107">
        <f t="shared" ca="1" si="1"/>
        <v>87.631037507030385</v>
      </c>
      <c r="C16" s="107">
        <f t="shared" ca="1" si="2"/>
        <v>87</v>
      </c>
    </row>
    <row r="17" spans="1:3">
      <c r="A17" s="107">
        <f t="shared" ca="1" si="0"/>
        <v>0.98184634298856732</v>
      </c>
      <c r="B17" s="107">
        <f t="shared" ca="1" si="1"/>
        <v>98.184634298856736</v>
      </c>
      <c r="C17" s="107">
        <f t="shared" ca="1" si="2"/>
        <v>98</v>
      </c>
    </row>
    <row r="18" spans="1:3">
      <c r="A18" s="107">
        <f t="shared" ca="1" si="0"/>
        <v>4.828930554487032E-2</v>
      </c>
      <c r="B18" s="107">
        <f t="shared" ca="1" si="1"/>
        <v>4.828930554487032</v>
      </c>
      <c r="C18" s="107">
        <f t="shared" ca="1" si="2"/>
        <v>4</v>
      </c>
    </row>
    <row r="19" spans="1:3">
      <c r="A19" s="107">
        <f t="shared" ca="1" si="0"/>
        <v>0.22742822348992497</v>
      </c>
      <c r="B19" s="107">
        <f t="shared" ca="1" si="1"/>
        <v>22.742822348992497</v>
      </c>
      <c r="C19" s="107">
        <f t="shared" ca="1" si="2"/>
        <v>22</v>
      </c>
    </row>
    <row r="20" spans="1:3">
      <c r="A20" s="107">
        <f t="shared" ca="1" si="0"/>
        <v>0.334210331346811</v>
      </c>
      <c r="B20" s="107">
        <f t="shared" ca="1" si="1"/>
        <v>33.421033134681096</v>
      </c>
      <c r="C20" s="107">
        <f t="shared" ca="1" si="2"/>
        <v>33</v>
      </c>
    </row>
    <row r="21" spans="1:3">
      <c r="A21" s="107">
        <f t="shared" ca="1" si="0"/>
        <v>1.9800499477313993E-2</v>
      </c>
      <c r="B21" s="107">
        <f t="shared" ca="1" si="1"/>
        <v>1.9800499477313993</v>
      </c>
      <c r="C21" s="107">
        <f t="shared" ca="1" si="2"/>
        <v>1</v>
      </c>
    </row>
    <row r="22" spans="1:3">
      <c r="A22" s="107">
        <f t="shared" ca="1" si="0"/>
        <v>0.35087632539535374</v>
      </c>
      <c r="B22" s="107">
        <f t="shared" ca="1" si="1"/>
        <v>35.087632539535377</v>
      </c>
      <c r="C22" s="107">
        <f t="shared" ca="1" si="2"/>
        <v>35</v>
      </c>
    </row>
    <row r="23" spans="1:3">
      <c r="A23" s="107">
        <f t="shared" ca="1" si="0"/>
        <v>0.31751320068710975</v>
      </c>
      <c r="B23" s="107">
        <f t="shared" ca="1" si="1"/>
        <v>31.751320068710974</v>
      </c>
      <c r="C23" s="107">
        <f t="shared" ca="1" si="2"/>
        <v>31</v>
      </c>
    </row>
    <row r="24" spans="1:3">
      <c r="A24" s="107">
        <f t="shared" ca="1" si="0"/>
        <v>0.23818964401346499</v>
      </c>
      <c r="B24" s="107">
        <f t="shared" ca="1" si="1"/>
        <v>23.818964401346499</v>
      </c>
      <c r="C24" s="107">
        <f t="shared" ca="1" si="2"/>
        <v>23</v>
      </c>
    </row>
    <row r="25" spans="1:3">
      <c r="A25" s="107">
        <f t="shared" ca="1" si="0"/>
        <v>0.49881270286308244</v>
      </c>
      <c r="B25" s="107">
        <f t="shared" ca="1" si="1"/>
        <v>49.881270286308244</v>
      </c>
      <c r="C25" s="107">
        <f t="shared" ca="1" si="2"/>
        <v>49</v>
      </c>
    </row>
    <row r="26" spans="1:3">
      <c r="A26" s="107">
        <f t="shared" ca="1" si="0"/>
        <v>0.82593628192377277</v>
      </c>
      <c r="B26" s="107">
        <f t="shared" ca="1" si="1"/>
        <v>82.593628192377281</v>
      </c>
      <c r="C26" s="107">
        <f t="shared" ca="1" si="2"/>
        <v>82</v>
      </c>
    </row>
    <row r="27" spans="1:3">
      <c r="A27" s="107">
        <f t="shared" ca="1" si="0"/>
        <v>0.49992283307104746</v>
      </c>
      <c r="B27" s="107">
        <f t="shared" ca="1" si="1"/>
        <v>49.992283307104742</v>
      </c>
      <c r="C27" s="107">
        <f t="shared" ca="1" si="2"/>
        <v>49</v>
      </c>
    </row>
    <row r="28" spans="1:3">
      <c r="A28" s="107">
        <f t="shared" ca="1" si="0"/>
        <v>0.95095975775107977</v>
      </c>
      <c r="B28" s="107">
        <f t="shared" ca="1" si="1"/>
        <v>95.095975775107974</v>
      </c>
      <c r="C28" s="107">
        <f t="shared" ca="1" si="2"/>
        <v>95</v>
      </c>
    </row>
    <row r="29" spans="1:3">
      <c r="A29" s="107">
        <f t="shared" ca="1" si="0"/>
        <v>0.45628248624248768</v>
      </c>
      <c r="B29" s="107">
        <f t="shared" ca="1" si="1"/>
        <v>45.628248624248769</v>
      </c>
      <c r="C29" s="107">
        <f t="shared" ca="1" si="2"/>
        <v>45</v>
      </c>
    </row>
    <row r="30" spans="1:3">
      <c r="A30" s="107">
        <f t="shared" ca="1" si="0"/>
        <v>0.88852377826367368</v>
      </c>
      <c r="B30" s="107">
        <f t="shared" ca="1" si="1"/>
        <v>88.852377826367373</v>
      </c>
      <c r="C30" s="107">
        <f t="shared" ca="1" si="2"/>
        <v>88</v>
      </c>
    </row>
    <row r="31" spans="1:3">
      <c r="A31" s="107">
        <f t="shared" ca="1" si="0"/>
        <v>0.23448455414506508</v>
      </c>
      <c r="B31" s="107">
        <f t="shared" ca="1" si="1"/>
        <v>23.448455414506508</v>
      </c>
      <c r="C31" s="107">
        <f t="shared" ca="1" si="2"/>
        <v>23</v>
      </c>
    </row>
    <row r="32" spans="1:3">
      <c r="A32" s="107">
        <f t="shared" ca="1" si="0"/>
        <v>0.9204820163588957</v>
      </c>
      <c r="B32" s="107">
        <f t="shared" ca="1" si="1"/>
        <v>92.048201635889569</v>
      </c>
      <c r="C32" s="107">
        <f t="shared" ca="1" si="2"/>
        <v>92</v>
      </c>
    </row>
    <row r="33" spans="1:3">
      <c r="A33" s="107">
        <f t="shared" ca="1" si="0"/>
        <v>0.93255442526626142</v>
      </c>
      <c r="B33" s="107">
        <f t="shared" ca="1" si="1"/>
        <v>93.25544252662614</v>
      </c>
      <c r="C33" s="107">
        <f t="shared" ca="1" si="2"/>
        <v>93</v>
      </c>
    </row>
    <row r="34" spans="1:3">
      <c r="A34" s="107">
        <f t="shared" ca="1" si="0"/>
        <v>0.98126575424002382</v>
      </c>
      <c r="B34" s="107">
        <f t="shared" ca="1" si="1"/>
        <v>98.126575424002382</v>
      </c>
      <c r="C34" s="107">
        <f t="shared" ca="1" si="2"/>
        <v>98</v>
      </c>
    </row>
    <row r="35" spans="1:3">
      <c r="A35" s="107">
        <f t="shared" ca="1" si="0"/>
        <v>0.17464689613655793</v>
      </c>
      <c r="B35" s="107">
        <f t="shared" ca="1" si="1"/>
        <v>17.464689613655793</v>
      </c>
      <c r="C35" s="107">
        <f t="shared" ca="1" si="2"/>
        <v>17</v>
      </c>
    </row>
    <row r="36" spans="1:3">
      <c r="A36" s="107">
        <f t="shared" ca="1" si="0"/>
        <v>0.48776067636869591</v>
      </c>
      <c r="B36" s="107">
        <f t="shared" ca="1" si="1"/>
        <v>48.776067636869591</v>
      </c>
      <c r="C36" s="107">
        <f t="shared" ca="1" si="2"/>
        <v>48</v>
      </c>
    </row>
    <row r="37" spans="1:3">
      <c r="A37" s="107">
        <f t="shared" ca="1" si="0"/>
        <v>0.63751001946188124</v>
      </c>
      <c r="B37" s="107">
        <f t="shared" ca="1" si="1"/>
        <v>63.751001946188126</v>
      </c>
      <c r="C37" s="107">
        <f t="shared" ca="1" si="2"/>
        <v>63</v>
      </c>
    </row>
    <row r="38" spans="1:3">
      <c r="A38" s="107">
        <f t="shared" ca="1" si="0"/>
        <v>0.76401655339624197</v>
      </c>
      <c r="B38" s="107">
        <f t="shared" ca="1" si="1"/>
        <v>76.401655339624199</v>
      </c>
      <c r="C38" s="107">
        <f t="shared" ca="1" si="2"/>
        <v>76</v>
      </c>
    </row>
    <row r="39" spans="1:3">
      <c r="A39" s="107">
        <f t="shared" ca="1" si="0"/>
        <v>0.93137375130231081</v>
      </c>
      <c r="B39" s="107">
        <f t="shared" ca="1" si="1"/>
        <v>93.137375130231078</v>
      </c>
      <c r="C39" s="107">
        <f t="shared" ca="1" si="2"/>
        <v>93</v>
      </c>
    </row>
    <row r="40" spans="1:3">
      <c r="A40" s="107">
        <f t="shared" ca="1" si="0"/>
        <v>0.5100396122396782</v>
      </c>
      <c r="B40" s="107">
        <f t="shared" ca="1" si="1"/>
        <v>51.003961223967821</v>
      </c>
      <c r="C40" s="107">
        <f t="shared" ca="1" si="2"/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2115.5167684435955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23.999693041398132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2014-09-27T15:26:08Z</dcterms:modified>
</cp:coreProperties>
</file>