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/>
  <c r="H17"/>
  <c r="H1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<sst xmlns="http://schemas.openxmlformats.org/spreadsheetml/2006/main" count="511" uniqueCount="265">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</sst>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0.50025171865799123</v>
      </c>
      <c r="G13" s="35">
        <f>'Project Release Optimizer (GA)'!E15</f>
        <v>1.5229433705904518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33.982891744190979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48.59011925788802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11.661628621893122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11.661628621893122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11.661628621893122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11.661628621893122</v>
      </c>
      <c r="AN13" s="37"/>
      <c r="AO13" s="39">
        <f>M13+R13+W13+AB13+AG13+AL13</f>
        <v>200.20000000000002</v>
      </c>
      <c r="AP13" s="39">
        <f>N13+S13+X13+AC13+AH13+AM13</f>
        <v>129.21952548965152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74.762361837220141</v>
      </c>
      <c r="AY13" s="39">
        <f t="shared" ref="AY13:AY27" si="1">AV13/G13</f>
        <v>106.89826236735361</v>
      </c>
      <c r="AZ13" s="39">
        <f>MAX(AX13,AY13)</f>
        <v>106.89826236735361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0.51931117457542653</v>
      </c>
      <c r="G14" s="35">
        <f>'Project Release Optimizer (GA)'!E16</f>
        <v>1.5287202275016085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28.88441600022098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52.331354397491168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12.559525055397881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12.559525055397881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12.559525055397881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12.559525055397881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131.45387061930367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63.545715200486164</v>
      </c>
      <c r="AY14" s="39">
        <f t="shared" si="1"/>
        <v>115.12897967448055</v>
      </c>
      <c r="AZ14" s="39">
        <f t="shared" ref="AZ14:AZ27" si="29">MAX(AX14,AY14)</f>
        <v>115.12897967448055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0.55011947689623619</v>
      </c>
      <c r="G15" s="35">
        <f>'Project Release Optimizer (GA)'!E17</f>
        <v>1.5105750792891397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29.084591024247498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17.873987443713098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6.9803018458193993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6.9803018458193993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6.9803018458193993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6.9803018458193993</v>
      </c>
      <c r="AN15" s="37"/>
      <c r="AO15" s="39">
        <f t="shared" si="24"/>
        <v>94.6</v>
      </c>
      <c r="AP15" s="39">
        <f t="shared" si="25"/>
        <v>74.879785851238182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63.986100253344503</v>
      </c>
      <c r="AY15" s="39">
        <f t="shared" si="1"/>
        <v>39.322772376168807</v>
      </c>
      <c r="AZ15" s="39">
        <f t="shared" si="29"/>
        <v>63.986100253344503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0.5088697422870655</v>
      </c>
      <c r="G16" s="35">
        <f>'Project Release Optimizer (GA)'!E18</f>
        <v>1.5146716850022564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68.779880373110629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16.507171289546552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16.507171289546552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16.507171289546552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16.507171289546552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16.507171289546552</v>
      </c>
      <c r="AN16" s="37"/>
      <c r="AO16" s="39">
        <f t="shared" si="24"/>
        <v>116.6</v>
      </c>
      <c r="AP16" s="39">
        <f t="shared" si="25"/>
        <v>151.3157368208434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151.3157368208434</v>
      </c>
      <c r="AY16" s="39">
        <f t="shared" si="1"/>
        <v>26.144279576957306</v>
      </c>
      <c r="AZ16" s="39">
        <f t="shared" si="29"/>
        <v>151.3157368208434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0.50353849733286182</v>
      </c>
      <c r="G17" s="35">
        <f>'Project Release Optimizer (GA)'!E19</f>
        <v>1.4886043981615951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12.897986882016285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53.741612008401191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12.897986882016285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12.897986882016285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12.897986882016285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12.897986882016285</v>
      </c>
      <c r="AN17" s="37"/>
      <c r="AO17" s="39">
        <f t="shared" si="24"/>
        <v>189.2</v>
      </c>
      <c r="AP17" s="39">
        <f t="shared" si="25"/>
        <v>118.23154641848261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26.214480263013929</v>
      </c>
      <c r="AY17" s="39">
        <f t="shared" si="1"/>
        <v>118.23154641848259</v>
      </c>
      <c r="AZ17" s="39">
        <f t="shared" si="29"/>
        <v>118.23154641848259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0.50110802009060351</v>
      </c>
      <c r="G18" s="35">
        <f>'Project Release Optimizer (GA)'!E20</f>
        <v>1.5151160189205546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103.77004141861084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29.040680350900011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24.904809940466603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24.904809940466603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24.904809940466603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24.904809940466603</v>
      </c>
      <c r="AN18" s="37"/>
      <c r="AO18" s="39">
        <f t="shared" si="24"/>
        <v>211.2</v>
      </c>
      <c r="AP18" s="39">
        <f t="shared" si="25"/>
        <v>232.42996153137727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228.2940911209439</v>
      </c>
      <c r="AY18" s="39">
        <f t="shared" si="1"/>
        <v>63.889496771980035</v>
      </c>
      <c r="AZ18" s="39">
        <f t="shared" si="29"/>
        <v>228.2940911209439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0.53372375894414437</v>
      </c>
      <c r="G19" s="35">
        <f>'Project Release Optimizer (GA)'!E21</f>
        <v>1.5142434329147201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174.24744250467722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54.812851220517352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41.819386201122533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41.819386201122533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41.819386201122533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41.819386201122533</v>
      </c>
      <c r="AN19" s="37"/>
      <c r="AO19" s="39">
        <f t="shared" si="24"/>
        <v>387.20000000000005</v>
      </c>
      <c r="AP19" s="39">
        <f t="shared" si="25"/>
        <v>396.33783852968475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383.34437351028981</v>
      </c>
      <c r="AY19" s="39">
        <f t="shared" si="1"/>
        <v>120.58827268513815</v>
      </c>
      <c r="AZ19" s="39">
        <f t="shared" si="29"/>
        <v>383.34437351028981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0.50666703780652533</v>
      </c>
      <c r="G20" s="35">
        <f>'Project Release Optimizer (GA)'!E22</f>
        <v>1.5123538770926801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9.868413823891359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7.2734299601533658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2.3684193177339257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2.3684193177339257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2.3684193177339257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2.3684193177339257</v>
      </c>
      <c r="AN20" s="37"/>
      <c r="AO20" s="39">
        <f t="shared" si="24"/>
        <v>35.200000000000003</v>
      </c>
      <c r="AP20" s="39">
        <f t="shared" si="25"/>
        <v>26.61552105498042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21.710510412560986</v>
      </c>
      <c r="AY20" s="39">
        <f t="shared" si="1"/>
        <v>16.001545912337406</v>
      </c>
      <c r="AZ20" s="39">
        <f t="shared" si="29"/>
        <v>21.710510412560986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0.54281022410224966</v>
      </c>
      <c r="G21" s="35">
        <f>'Project Release Optimizer (GA)'!E23</f>
        <v>0.26830650021480379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90.270959949291267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320.52894704805573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76.926947291533381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76.926947291533381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76.926947291533381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76.926947291533381</v>
      </c>
      <c r="AN21" s="37"/>
      <c r="AO21" s="39">
        <f t="shared" si="24"/>
        <v>297</v>
      </c>
      <c r="AP21" s="39">
        <f t="shared" si="25"/>
        <v>718.50769616348043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198.59611188844082</v>
      </c>
      <c r="AY21" s="39">
        <f t="shared" si="1"/>
        <v>705.16368350572259</v>
      </c>
      <c r="AZ21" s="39">
        <f t="shared" si="29"/>
        <v>705.16368350572259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0.50128308897714446</v>
      </c>
      <c r="G22" s="35">
        <f>'Project Release Optimizer (GA)'!E24</f>
        <v>1.4994040080309934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71.815708113068595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58.023054182873487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17.235769947136461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17.235769947136461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17.235769947136461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17.235769947136461</v>
      </c>
      <c r="AN22" s="37"/>
      <c r="AO22" s="39">
        <f t="shared" si="24"/>
        <v>270.59999999999991</v>
      </c>
      <c r="AP22" s="39">
        <f t="shared" si="25"/>
        <v>198.78184208448795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157.9945578487509</v>
      </c>
      <c r="AY22" s="39">
        <f t="shared" si="1"/>
        <v>127.65071920232165</v>
      </c>
      <c r="AZ22" s="39">
        <f t="shared" si="29"/>
        <v>157.9945578487509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0.26061446262292653</v>
      </c>
      <c r="G23" s="35">
        <f>'Project Release Optimizer (GA)'!E25</f>
        <v>1.5146158214375074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241.73639239335839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58.016734174406011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58.016734174406011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58.016734174406011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58.016734174406011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58.016734174406011</v>
      </c>
      <c r="AN23" s="37"/>
      <c r="AO23" s="39">
        <f t="shared" si="24"/>
        <v>314.59999999999997</v>
      </c>
      <c r="AP23" s="39">
        <f t="shared" si="25"/>
        <v>531.8200632653884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531.82006326538851</v>
      </c>
      <c r="AY23" s="39">
        <f t="shared" si="1"/>
        <v>116.20108380550261</v>
      </c>
      <c r="AZ23" s="39">
        <f t="shared" si="29"/>
        <v>531.82006326538851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0.50177118571459889</v>
      </c>
      <c r="G24" s="35">
        <f>'Project Release Optimizer (GA)'!E26</f>
        <v>2.3744904560226758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129.5411172473566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38.324011692355683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31.089868139365585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31.089868139365585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31.089868139365585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31.089868139365585</v>
      </c>
      <c r="AN24" s="37"/>
      <c r="AO24" s="39">
        <f t="shared" si="24"/>
        <v>343.2</v>
      </c>
      <c r="AP24" s="39">
        <f t="shared" si="25"/>
        <v>292.22460149717466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284.99045794418447</v>
      </c>
      <c r="AY24" s="39">
        <f t="shared" si="1"/>
        <v>84.312825723182499</v>
      </c>
      <c r="AZ24" s="39">
        <f t="shared" si="29"/>
        <v>284.99045794418447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0.53272640492284795</v>
      </c>
      <c r="G25" s="35">
        <f>'Project Release Optimizer (GA)'!E27</f>
        <v>2.0093751374647169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180.20507170824993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43.249217209979982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43.249217209979982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43.249217209979982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43.249217209979982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43.249217209979982</v>
      </c>
      <c r="AN25" s="37"/>
      <c r="AO25" s="39">
        <f t="shared" si="24"/>
        <v>299.19999999999993</v>
      </c>
      <c r="AP25" s="39">
        <f t="shared" si="25"/>
        <v>396.4511577581498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396.45115775814975</v>
      </c>
      <c r="AY25" s="39">
        <f t="shared" si="1"/>
        <v>43.794709290089045</v>
      </c>
      <c r="AZ25" s="39">
        <f t="shared" si="29"/>
        <v>396.45115775814975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0.50165891754002434</v>
      </c>
      <c r="G26" s="35">
        <f>'Project Release Optimizer (GA)'!E28</f>
        <v>2.013891894379455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77.742064650706467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26.317202104004203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18.658095516169553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18.658095516169553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18.658095516169553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18.658095516169553</v>
      </c>
      <c r="AN26" s="37"/>
      <c r="AO26" s="39">
        <f t="shared" si="24"/>
        <v>202.39999999999998</v>
      </c>
      <c r="AP26" s="39">
        <f t="shared" si="25"/>
        <v>178.69164881938889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171.03254223155423</v>
      </c>
      <c r="AY26" s="39">
        <f t="shared" si="1"/>
        <v>57.897844628809239</v>
      </c>
      <c r="AZ26" s="39">
        <f t="shared" si="29"/>
        <v>171.03254223155423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1.0355462895293548</v>
      </c>
      <c r="G27" s="35">
        <f>'Project Release Optimizer (GA)'!E29</f>
        <v>2.212688092976844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69.528519128510681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44.741959029033403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16.686844590842561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16.686844590842561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16.686844590842561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16.686844590842561</v>
      </c>
      <c r="AN27" s="37"/>
      <c r="AO27" s="39">
        <f t="shared" si="24"/>
        <v>376.19999999999993</v>
      </c>
      <c r="AP27" s="39">
        <f t="shared" si="25"/>
        <v>181.01785652091431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152.96274208272348</v>
      </c>
      <c r="AY27" s="39">
        <f t="shared" si="1"/>
        <v>98.432309863873456</v>
      </c>
      <c r="AZ27" s="39">
        <f t="shared" si="29"/>
        <v>152.96274208272348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0.53333333333333333</v>
      </c>
      <c r="G30" s="35">
        <f>'Project Release Optimizer (GA)'!E32</f>
        <v>1.6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88.157033130767175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57.958155424621282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26.104180401561987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26.104180401561987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26.104180401561987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26.104180401561987</v>
      </c>
      <c r="AN30" s="47"/>
      <c r="AO30" s="35">
        <f t="shared" ref="AO30:AQ30" si="36">AVERAGE(AO13:AO27)</f>
        <v>236.42666666666665</v>
      </c>
      <c r="AP30" s="35">
        <f t="shared" si="36"/>
        <v>250.5319101616364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193.80140016252633</v>
      </c>
      <c r="AY30" s="35">
        <f t="shared" si="39"/>
        <v>122.64388878682664</v>
      </c>
      <c r="AZ30" s="167">
        <f t="shared" ref="AZ30" si="40">AVERAGE(AZ13:AZ27)</f>
        <v>239.28832034765153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8</v>
      </c>
      <c r="G31" s="35">
        <f>'Project Release Optimizer (GA)'!E33</f>
        <v>24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1322.3554969615077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869.37233136931923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391.56270602342983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391.56270602342983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391.56270602342983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391.56270602342983</v>
      </c>
      <c r="AN31" s="47"/>
      <c r="AO31" s="35">
        <f t="shared" ref="AO31:AQ31" si="47">SUM(AO13:AO27)</f>
        <v>3546.3999999999996</v>
      </c>
      <c r="AP31" s="35">
        <f t="shared" si="47"/>
        <v>3757.978652424546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2907.0210024378948</v>
      </c>
      <c r="AY31" s="35">
        <f t="shared" si="50"/>
        <v>1839.6583318023995</v>
      </c>
      <c r="AZ31" s="35">
        <f t="shared" ref="AZ31" si="51">SUM(AZ13:AZ27)</f>
        <v>3589.3248052147728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P5" sqref="P5:Q5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0" t="s">
        <v>124</v>
      </c>
      <c r="E2" s="181"/>
      <c r="F2" s="181"/>
      <c r="G2" s="181"/>
      <c r="H2" s="181"/>
      <c r="I2" s="181"/>
      <c r="J2" s="181"/>
      <c r="K2" s="181"/>
      <c r="L2" s="181"/>
      <c r="M2" s="181"/>
      <c r="N2" s="182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7" t="s">
        <v>147</v>
      </c>
      <c r="J3" s="178"/>
      <c r="K3" s="178"/>
      <c r="L3" s="178"/>
      <c r="M3" s="178"/>
      <c r="N3" s="179"/>
      <c r="P3" s="175" t="s">
        <v>260</v>
      </c>
      <c r="Q3" s="176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968.42996153138665</v>
      </c>
      <c r="J4" s="22"/>
      <c r="K4" s="136" t="s">
        <v>246</v>
      </c>
      <c r="L4" s="22"/>
      <c r="M4" s="22"/>
      <c r="N4" s="154"/>
      <c r="O4" s="141"/>
      <c r="P4" s="171" t="s">
        <v>261</v>
      </c>
      <c r="Q4" s="172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280.53191016163714</v>
      </c>
      <c r="J5" s="22"/>
      <c r="K5" s="136" t="s">
        <v>122</v>
      </c>
      <c r="L5" s="22"/>
      <c r="M5" s="22"/>
      <c r="N5" s="154"/>
      <c r="O5" s="64" t="s">
        <v>262</v>
      </c>
      <c r="P5" s="173">
        <f>'Project Facts (User Inputs)'!AZ30</f>
        <v>239.28832034765153</v>
      </c>
      <c r="Q5" s="174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89.830645161290306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33.682477536422084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1372.4749943907361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84" t="s">
        <v>65</v>
      </c>
      <c r="M13" s="184"/>
      <c r="O13" s="64"/>
      <c r="P13" s="184" t="s">
        <v>72</v>
      </c>
      <c r="Q13" s="184"/>
      <c r="S13" s="64"/>
      <c r="T13" s="184" t="s">
        <v>74</v>
      </c>
      <c r="U13" s="184"/>
      <c r="X13" s="184" t="s">
        <v>75</v>
      </c>
      <c r="Y13" s="184"/>
      <c r="AB13" s="184" t="s">
        <v>77</v>
      </c>
      <c r="AC13" s="184"/>
      <c r="AF13" s="184" t="s">
        <v>79</v>
      </c>
      <c r="AG13" s="184"/>
      <c r="AH13" s="65"/>
      <c r="AI13" s="65"/>
      <c r="AJ13" s="65"/>
      <c r="AK13" s="65"/>
      <c r="AL13" s="65"/>
      <c r="AM13" s="183" t="s">
        <v>92</v>
      </c>
      <c r="AN13" s="183"/>
      <c r="AO13" s="183"/>
      <c r="AP13" s="183"/>
      <c r="AQ13" s="183"/>
      <c r="AR13" s="183"/>
      <c r="AS13" s="183"/>
      <c r="AT13" s="183"/>
      <c r="AV13" s="184" t="s">
        <v>91</v>
      </c>
      <c r="AW13" s="184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0.50025171865799123</v>
      </c>
      <c r="E15" s="74">
        <v>1.5229433705904518</v>
      </c>
      <c r="F15" s="5"/>
      <c r="G15" s="110"/>
      <c r="I15" s="57">
        <v>41640</v>
      </c>
      <c r="J15" s="12"/>
      <c r="K15" s="32">
        <v>0</v>
      </c>
      <c r="L15" s="58">
        <f>I15+K15+1</f>
        <v>41641</v>
      </c>
      <c r="M15" s="58">
        <f>L15+VLOOKUP($B15,'Project Facts (User Inputs)'!$B$13:$BL$28,13,0)</f>
        <v>41674.982891744192</v>
      </c>
      <c r="N15" s="12"/>
      <c r="O15" s="56">
        <v>0</v>
      </c>
      <c r="P15" s="58">
        <f>M15+O15+1</f>
        <v>41675.982891744192</v>
      </c>
      <c r="Q15" s="58">
        <f>P15+VLOOKUP($B15,'Project Facts (User Inputs)'!$B$13:$BL$28,18,0)</f>
        <v>41724.573011002081</v>
      </c>
      <c r="R15" s="12"/>
      <c r="S15" s="56">
        <v>0</v>
      </c>
      <c r="T15" s="58">
        <f>Q15+S15+1</f>
        <v>41725.573011002081</v>
      </c>
      <c r="U15" s="58">
        <f>T15+VLOOKUP($B15,'Project Facts (User Inputs)'!$B$13:$BL$28,23,0)</f>
        <v>41737.234639623974</v>
      </c>
      <c r="V15" s="12"/>
      <c r="W15" s="32">
        <v>0</v>
      </c>
      <c r="X15" s="58">
        <f>U15+W15+1</f>
        <v>41738.234639623974</v>
      </c>
      <c r="Y15" s="58">
        <f>X15+VLOOKUP($B15,'Project Facts (User Inputs)'!$B$13:$BL$28,28,0)</f>
        <v>41749.896268245866</v>
      </c>
      <c r="Z15" s="12"/>
      <c r="AA15" s="32">
        <v>0</v>
      </c>
      <c r="AB15" s="58">
        <f>Y15+AA15+1</f>
        <v>41750.896268245866</v>
      </c>
      <c r="AC15" s="58">
        <f>AB15+VLOOKUP($B15,'Project Facts (User Inputs)'!$B$13:$BL$28,33,0)</f>
        <v>41762.557896867758</v>
      </c>
      <c r="AD15" s="12"/>
      <c r="AE15" s="32">
        <v>0</v>
      </c>
      <c r="AF15" s="58">
        <f>AC15+AE15+1</f>
        <v>41763.557896867758</v>
      </c>
      <c r="AG15" s="58">
        <f>AF15+VLOOKUP($B15,'Project Facts (User Inputs)'!$B$13:$BL$28,38,0)</f>
        <v>41775.219525489651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0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0</v>
      </c>
      <c r="AR15" s="78">
        <f>AE15</f>
        <v>0</v>
      </c>
      <c r="AS15" s="78">
        <f>SUM(AM15:AR15)</f>
        <v>0</v>
      </c>
      <c r="AT15" s="60">
        <f>AK15*AM15*$AK$36</f>
        <v>0</v>
      </c>
      <c r="AV15" s="60">
        <f>AG15-L15</f>
        <v>134.21952548965055</v>
      </c>
      <c r="AW15" s="83">
        <f>MAX(AG15:AG29)-MIN(L15:L29)</f>
        <v>968.42996153138665</v>
      </c>
      <c r="BM15" s="113" t="s">
        <v>126</v>
      </c>
    </row>
    <row r="16" spans="2:65">
      <c r="B16" s="16" t="str">
        <f>'Project Facts (User Inputs)'!B14</f>
        <v>Project-A02</v>
      </c>
      <c r="D16" s="74">
        <v>0.51931117457542653</v>
      </c>
      <c r="E16" s="74">
        <v>1.5287202275016085</v>
      </c>
      <c r="F16" s="5"/>
      <c r="G16" s="110"/>
      <c r="I16" s="57">
        <v>41640</v>
      </c>
      <c r="J16" s="12"/>
      <c r="K16" s="32">
        <v>15</v>
      </c>
      <c r="L16" s="58">
        <f t="shared" ref="L16:L29" si="0">I16+K16+1</f>
        <v>41656</v>
      </c>
      <c r="M16" s="58">
        <f>L16+VLOOKUP($B16,'Project Facts (User Inputs)'!$B$13:$BL$28,13,0)</f>
        <v>41684.884416000219</v>
      </c>
      <c r="N16" s="12"/>
      <c r="O16" s="56">
        <v>0</v>
      </c>
      <c r="P16" s="58">
        <f t="shared" ref="P16:P29" si="1">M16+O16+1</f>
        <v>41685.884416000219</v>
      </c>
      <c r="Q16" s="58">
        <f>P16+VLOOKUP($B16,'Project Facts (User Inputs)'!$B$13:$BL$28,18,0)</f>
        <v>41738.215770397714</v>
      </c>
      <c r="R16" s="12"/>
      <c r="S16" s="56">
        <v>0</v>
      </c>
      <c r="T16" s="58">
        <f t="shared" ref="T16:T29" si="2">Q16+S16+1</f>
        <v>41739.215770397714</v>
      </c>
      <c r="U16" s="58">
        <f>T16+VLOOKUP($B16,'Project Facts (User Inputs)'!$B$13:$BL$28,23,0)</f>
        <v>41751.77529545311</v>
      </c>
      <c r="V16" s="12"/>
      <c r="W16" s="32">
        <v>0</v>
      </c>
      <c r="X16" s="58">
        <f t="shared" ref="X16:X29" si="3">U16+W16+1</f>
        <v>41752.77529545311</v>
      </c>
      <c r="Y16" s="58">
        <f>X16+VLOOKUP($B16,'Project Facts (User Inputs)'!$B$13:$BL$28,28,0)</f>
        <v>41765.334820508506</v>
      </c>
      <c r="Z16" s="12"/>
      <c r="AA16" s="32">
        <v>0</v>
      </c>
      <c r="AB16" s="58">
        <f t="shared" ref="AB16:AB29" si="4">Y16+AA16+1</f>
        <v>41766.334820508506</v>
      </c>
      <c r="AC16" s="58">
        <f>AB16+VLOOKUP($B16,'Project Facts (User Inputs)'!$B$13:$BL$28,33,0)</f>
        <v>41778.894345563902</v>
      </c>
      <c r="AD16" s="12"/>
      <c r="AE16" s="32">
        <v>0</v>
      </c>
      <c r="AF16" s="58">
        <f t="shared" ref="AF16:AF29" si="5">AC16+AE16+1</f>
        <v>41779.894345563902</v>
      </c>
      <c r="AG16" s="58">
        <f>AF16+VLOOKUP($B16,'Project Facts (User Inputs)'!$B$13:$BL$28,38,0)</f>
        <v>41792.453870619298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15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15</v>
      </c>
      <c r="AT16" s="60">
        <f t="shared" ref="AT16:AT29" si="13">AK16*AM16*$AK$36</f>
        <v>13.259925558312657</v>
      </c>
      <c r="AV16" s="60">
        <f t="shared" ref="AV16:AV29" si="14">AG16-L16</f>
        <v>136.45387061929796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0.55011947689623619</v>
      </c>
      <c r="E17" s="74">
        <v>1.5105750792891397</v>
      </c>
      <c r="F17" s="5"/>
      <c r="G17" s="110"/>
      <c r="I17" s="57">
        <v>41640</v>
      </c>
      <c r="J17" s="12"/>
      <c r="K17" s="32">
        <v>0</v>
      </c>
      <c r="L17" s="58">
        <f t="shared" si="0"/>
        <v>41641</v>
      </c>
      <c r="M17" s="58">
        <f>L17+VLOOKUP($B17,'Project Facts (User Inputs)'!$B$13:$BL$28,13,0)</f>
        <v>41670.08459102425</v>
      </c>
      <c r="N17" s="12"/>
      <c r="O17" s="56">
        <v>0</v>
      </c>
      <c r="P17" s="58">
        <f t="shared" si="1"/>
        <v>41671.08459102425</v>
      </c>
      <c r="Q17" s="58">
        <f>P17+VLOOKUP($B17,'Project Facts (User Inputs)'!$B$13:$BL$28,18,0)</f>
        <v>41688.958578467966</v>
      </c>
      <c r="R17" s="12"/>
      <c r="S17" s="56">
        <v>0</v>
      </c>
      <c r="T17" s="58">
        <f t="shared" si="2"/>
        <v>41689.958578467966</v>
      </c>
      <c r="U17" s="58">
        <f>T17+VLOOKUP($B17,'Project Facts (User Inputs)'!$B$13:$BL$28,23,0)</f>
        <v>41696.938880313784</v>
      </c>
      <c r="V17" s="12"/>
      <c r="W17" s="32">
        <v>0</v>
      </c>
      <c r="X17" s="58">
        <f t="shared" si="3"/>
        <v>41697.938880313784</v>
      </c>
      <c r="Y17" s="58">
        <f>X17+VLOOKUP($B17,'Project Facts (User Inputs)'!$B$13:$BL$28,28,0)</f>
        <v>41704.919182159603</v>
      </c>
      <c r="Z17" s="12"/>
      <c r="AA17" s="32">
        <v>0</v>
      </c>
      <c r="AB17" s="58">
        <f t="shared" si="4"/>
        <v>41705.919182159603</v>
      </c>
      <c r="AC17" s="58">
        <f>AB17+VLOOKUP($B17,'Project Facts (User Inputs)'!$B$13:$BL$28,33,0)</f>
        <v>41712.899484005422</v>
      </c>
      <c r="AD17" s="12"/>
      <c r="AE17" s="32">
        <v>0</v>
      </c>
      <c r="AF17" s="58">
        <f t="shared" si="5"/>
        <v>41713.899484005422</v>
      </c>
      <c r="AG17" s="58">
        <f>AF17+VLOOKUP($B17,'Project Facts (User Inputs)'!$B$13:$BL$28,38,0)</f>
        <v>41720.879785851241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0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0</v>
      </c>
      <c r="AT17" s="60">
        <f t="shared" si="13"/>
        <v>0</v>
      </c>
      <c r="AV17" s="60">
        <f t="shared" si="14"/>
        <v>79.87978585124074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0.5088697422870655</v>
      </c>
      <c r="E18" s="74">
        <v>1.5146716850022564</v>
      </c>
      <c r="F18" s="5"/>
      <c r="G18" s="110"/>
      <c r="I18" s="57">
        <v>41640</v>
      </c>
      <c r="J18" s="12"/>
      <c r="K18" s="32">
        <v>37</v>
      </c>
      <c r="L18" s="58">
        <f t="shared" si="0"/>
        <v>41678</v>
      </c>
      <c r="M18" s="58">
        <f>L18+VLOOKUP($B18,'Project Facts (User Inputs)'!$B$13:$BL$28,13,0)</f>
        <v>41746.779880373113</v>
      </c>
      <c r="N18" s="12"/>
      <c r="O18" s="56">
        <v>0</v>
      </c>
      <c r="P18" s="58">
        <f t="shared" si="1"/>
        <v>41747.779880373113</v>
      </c>
      <c r="Q18" s="58">
        <f>P18+VLOOKUP($B18,'Project Facts (User Inputs)'!$B$13:$BL$28,18,0)</f>
        <v>41764.287051662657</v>
      </c>
      <c r="R18" s="12"/>
      <c r="S18" s="56">
        <v>0</v>
      </c>
      <c r="T18" s="58">
        <f t="shared" si="2"/>
        <v>41765.287051662657</v>
      </c>
      <c r="U18" s="58">
        <f>T18+VLOOKUP($B18,'Project Facts (User Inputs)'!$B$13:$BL$28,23,0)</f>
        <v>41781.794222952201</v>
      </c>
      <c r="V18" s="12"/>
      <c r="W18" s="32">
        <v>0</v>
      </c>
      <c r="X18" s="58">
        <f t="shared" si="3"/>
        <v>41782.794222952201</v>
      </c>
      <c r="Y18" s="58">
        <f>X18+VLOOKUP($B18,'Project Facts (User Inputs)'!$B$13:$BL$28,28,0)</f>
        <v>41799.301394241746</v>
      </c>
      <c r="Z18" s="12"/>
      <c r="AA18" s="32">
        <v>0</v>
      </c>
      <c r="AB18" s="58">
        <f t="shared" si="4"/>
        <v>41800.301394241746</v>
      </c>
      <c r="AC18" s="58">
        <f>AB18+VLOOKUP($B18,'Project Facts (User Inputs)'!$B$13:$BL$28,33,0)</f>
        <v>41816.80856553129</v>
      </c>
      <c r="AD18" s="12"/>
      <c r="AE18" s="32">
        <v>0</v>
      </c>
      <c r="AF18" s="58">
        <f t="shared" si="5"/>
        <v>41817.80856553129</v>
      </c>
      <c r="AG18" s="58">
        <f>AF18+VLOOKUP($B18,'Project Facts (User Inputs)'!$B$13:$BL$28,38,0)</f>
        <v>41834.315736820834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37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37</v>
      </c>
      <c r="AT18" s="60">
        <f t="shared" si="13"/>
        <v>18.247518610421835</v>
      </c>
      <c r="AV18" s="60">
        <f t="shared" si="14"/>
        <v>156.31573682083399</v>
      </c>
      <c r="AW18" s="37"/>
      <c r="BM18" s="113"/>
    </row>
    <row r="19" spans="2:65">
      <c r="B19" s="16" t="str">
        <f>'Project Facts (User Inputs)'!B17</f>
        <v>Project-A05</v>
      </c>
      <c r="D19" s="74">
        <v>0.50353849733286182</v>
      </c>
      <c r="E19" s="74">
        <v>1.4886043981615951</v>
      </c>
      <c r="F19" s="5"/>
      <c r="G19" s="110"/>
      <c r="I19" s="57">
        <v>41640</v>
      </c>
      <c r="J19" s="12"/>
      <c r="K19" s="32">
        <v>0</v>
      </c>
      <c r="L19" s="58">
        <f t="shared" si="0"/>
        <v>41641</v>
      </c>
      <c r="M19" s="58">
        <f>L19+VLOOKUP($B19,'Project Facts (User Inputs)'!$B$13:$BL$28,13,0)</f>
        <v>41653.897986882017</v>
      </c>
      <c r="N19" s="12"/>
      <c r="O19" s="56">
        <v>0</v>
      </c>
      <c r="P19" s="58">
        <f t="shared" si="1"/>
        <v>41654.897986882017</v>
      </c>
      <c r="Q19" s="58">
        <f>P19+VLOOKUP($B19,'Project Facts (User Inputs)'!$B$13:$BL$28,18,0)</f>
        <v>41708.639598890419</v>
      </c>
      <c r="R19" s="12"/>
      <c r="S19" s="56">
        <v>0</v>
      </c>
      <c r="T19" s="58">
        <f t="shared" si="2"/>
        <v>41709.639598890419</v>
      </c>
      <c r="U19" s="58">
        <f>T19+VLOOKUP($B19,'Project Facts (User Inputs)'!$B$13:$BL$28,23,0)</f>
        <v>41722.537585772436</v>
      </c>
      <c r="V19" s="12"/>
      <c r="W19" s="32">
        <v>0</v>
      </c>
      <c r="X19" s="58">
        <f t="shared" si="3"/>
        <v>41723.537585772436</v>
      </c>
      <c r="Y19" s="58">
        <f>X19+VLOOKUP($B19,'Project Facts (User Inputs)'!$B$13:$BL$28,28,0)</f>
        <v>41736.435572654453</v>
      </c>
      <c r="Z19" s="12"/>
      <c r="AA19" s="32">
        <v>0</v>
      </c>
      <c r="AB19" s="58">
        <f t="shared" si="4"/>
        <v>41737.435572654453</v>
      </c>
      <c r="AC19" s="58">
        <f>AB19+VLOOKUP($B19,'Project Facts (User Inputs)'!$B$13:$BL$28,33,0)</f>
        <v>41750.33355953647</v>
      </c>
      <c r="AD19" s="12"/>
      <c r="AE19" s="32">
        <v>0</v>
      </c>
      <c r="AF19" s="58">
        <f t="shared" si="5"/>
        <v>41751.33355953647</v>
      </c>
      <c r="AG19" s="58">
        <f>AF19+VLOOKUP($B19,'Project Facts (User Inputs)'!$B$13:$BL$28,38,0)</f>
        <v>41764.231546418487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0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0</v>
      </c>
      <c r="AR19" s="78">
        <f t="shared" si="11"/>
        <v>0</v>
      </c>
      <c r="AS19" s="78">
        <f t="shared" si="12"/>
        <v>0</v>
      </c>
      <c r="AT19" s="60">
        <f t="shared" si="13"/>
        <v>0</v>
      </c>
      <c r="AV19" s="60">
        <f t="shared" si="14"/>
        <v>123.23154641848669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0.50110802009060351</v>
      </c>
      <c r="E20" s="74">
        <v>1.5151160189205546</v>
      </c>
      <c r="F20" s="5"/>
      <c r="G20" s="110"/>
      <c r="I20" s="57">
        <v>41640</v>
      </c>
      <c r="J20" s="12"/>
      <c r="K20" s="32">
        <v>365</v>
      </c>
      <c r="L20" s="58">
        <f t="shared" si="0"/>
        <v>42006</v>
      </c>
      <c r="M20" s="58">
        <f>L20+VLOOKUP($B20,'Project Facts (User Inputs)'!$B$13:$BL$28,13,0)</f>
        <v>42109.770041418611</v>
      </c>
      <c r="N20" s="12"/>
      <c r="O20" s="56">
        <v>0</v>
      </c>
      <c r="P20" s="58">
        <f t="shared" si="1"/>
        <v>42110.770041418611</v>
      </c>
      <c r="Q20" s="58">
        <f>P20+VLOOKUP($B20,'Project Facts (User Inputs)'!$B$13:$BL$28,18,0)</f>
        <v>42139.810721769514</v>
      </c>
      <c r="R20" s="12"/>
      <c r="S20" s="56">
        <v>0</v>
      </c>
      <c r="T20" s="58">
        <f t="shared" si="2"/>
        <v>42140.810721769514</v>
      </c>
      <c r="U20" s="58">
        <f>T20+VLOOKUP($B20,'Project Facts (User Inputs)'!$B$13:$BL$28,23,0)</f>
        <v>42165.715531709982</v>
      </c>
      <c r="V20" s="12"/>
      <c r="W20" s="32">
        <v>1</v>
      </c>
      <c r="X20" s="58">
        <f t="shared" si="3"/>
        <v>42167.715531709982</v>
      </c>
      <c r="Y20" s="58">
        <f>X20+VLOOKUP($B20,'Project Facts (User Inputs)'!$B$13:$BL$28,28,0)</f>
        <v>42192.62034165045</v>
      </c>
      <c r="Z20" s="12"/>
      <c r="AA20" s="32">
        <v>365</v>
      </c>
      <c r="AB20" s="58">
        <f t="shared" si="4"/>
        <v>42558.62034165045</v>
      </c>
      <c r="AC20" s="58">
        <f>AB20+VLOOKUP($B20,'Project Facts (User Inputs)'!$B$13:$BL$28,33,0)</f>
        <v>42583.525151590919</v>
      </c>
      <c r="AD20" s="12"/>
      <c r="AE20" s="32">
        <v>0</v>
      </c>
      <c r="AF20" s="58">
        <f t="shared" si="5"/>
        <v>42584.525151590919</v>
      </c>
      <c r="AG20" s="58">
        <f>AF20+VLOOKUP($B20,'Project Facts (User Inputs)'!$B$13:$BL$28,38,0)</f>
        <v>42609.429961531387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365</v>
      </c>
      <c r="AN20" s="78">
        <f t="shared" si="7"/>
        <v>0</v>
      </c>
      <c r="AO20" s="78">
        <f t="shared" si="8"/>
        <v>0</v>
      </c>
      <c r="AP20" s="78">
        <f t="shared" si="9"/>
        <v>1</v>
      </c>
      <c r="AQ20" s="78">
        <f t="shared" si="10"/>
        <v>365</v>
      </c>
      <c r="AR20" s="78">
        <f t="shared" si="11"/>
        <v>0</v>
      </c>
      <c r="AS20" s="78">
        <f t="shared" si="12"/>
        <v>731</v>
      </c>
      <c r="AT20" s="60">
        <f t="shared" si="13"/>
        <v>326.05459057071965</v>
      </c>
      <c r="AV20" s="60">
        <f t="shared" si="14"/>
        <v>603.42996153138665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0.53372375894414437</v>
      </c>
      <c r="E21" s="74">
        <v>1.5142434329147201</v>
      </c>
      <c r="F21" s="5"/>
      <c r="G21" s="110"/>
      <c r="I21" s="57">
        <v>41640</v>
      </c>
      <c r="J21" s="12"/>
      <c r="K21" s="32">
        <v>365</v>
      </c>
      <c r="L21" s="58">
        <f t="shared" si="0"/>
        <v>42006</v>
      </c>
      <c r="M21" s="58">
        <f>L21+VLOOKUP($B21,'Project Facts (User Inputs)'!$B$13:$BL$28,13,0)</f>
        <v>42180.247442504675</v>
      </c>
      <c r="N21" s="12"/>
      <c r="O21" s="56">
        <v>0</v>
      </c>
      <c r="P21" s="58">
        <f t="shared" si="1"/>
        <v>42181.247442504675</v>
      </c>
      <c r="Q21" s="58">
        <f>P21+VLOOKUP($B21,'Project Facts (User Inputs)'!$B$13:$BL$28,18,0)</f>
        <v>42236.06029372519</v>
      </c>
      <c r="R21" s="12"/>
      <c r="S21" s="56">
        <v>0</v>
      </c>
      <c r="T21" s="58">
        <f t="shared" si="2"/>
        <v>42237.06029372519</v>
      </c>
      <c r="U21" s="58">
        <f>T21+VLOOKUP($B21,'Project Facts (User Inputs)'!$B$13:$BL$28,23,0)</f>
        <v>42278.879679926315</v>
      </c>
      <c r="V21" s="12"/>
      <c r="W21" s="32">
        <v>0</v>
      </c>
      <c r="X21" s="58">
        <f t="shared" si="3"/>
        <v>42279.879679926315</v>
      </c>
      <c r="Y21" s="58">
        <f>X21+VLOOKUP($B21,'Project Facts (User Inputs)'!$B$13:$BL$28,28,0)</f>
        <v>42321.699066127439</v>
      </c>
      <c r="Z21" s="12"/>
      <c r="AA21" s="32">
        <v>4</v>
      </c>
      <c r="AB21" s="58">
        <f t="shared" si="4"/>
        <v>42326.699066127439</v>
      </c>
      <c r="AC21" s="58">
        <f>AB21+VLOOKUP($B21,'Project Facts (User Inputs)'!$B$13:$BL$28,33,0)</f>
        <v>42368.518452328564</v>
      </c>
      <c r="AD21" s="12"/>
      <c r="AE21" s="32">
        <v>0</v>
      </c>
      <c r="AF21" s="58">
        <f t="shared" si="5"/>
        <v>42369.518452328564</v>
      </c>
      <c r="AG21" s="58">
        <f>AF21+VLOOKUP($B21,'Project Facts (User Inputs)'!$B$13:$BL$28,38,0)</f>
        <v>42411.337838529689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365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4</v>
      </c>
      <c r="AR21" s="78">
        <f t="shared" si="11"/>
        <v>0</v>
      </c>
      <c r="AS21" s="78">
        <f t="shared" si="12"/>
        <v>369</v>
      </c>
      <c r="AT21" s="60">
        <f t="shared" si="13"/>
        <v>597.76674937965277</v>
      </c>
      <c r="AV21" s="60">
        <f t="shared" si="14"/>
        <v>405.33783852968918</v>
      </c>
      <c r="AW21" s="37"/>
      <c r="BM21" s="113"/>
    </row>
    <row r="22" spans="2:65">
      <c r="B22" s="16" t="str">
        <f>'Project Facts (User Inputs)'!B20</f>
        <v>Project-A08</v>
      </c>
      <c r="D22" s="74">
        <v>0.50666703780652533</v>
      </c>
      <c r="E22" s="74">
        <v>1.5123538770926801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41650.86841382389</v>
      </c>
      <c r="N22" s="12"/>
      <c r="O22" s="56">
        <v>0</v>
      </c>
      <c r="P22" s="58">
        <f t="shared" si="1"/>
        <v>41651.86841382389</v>
      </c>
      <c r="Q22" s="58">
        <f>P22+VLOOKUP($B22,'Project Facts (User Inputs)'!$B$13:$BL$28,18,0)</f>
        <v>41659.14184378404</v>
      </c>
      <c r="R22" s="12"/>
      <c r="S22" s="56">
        <v>0</v>
      </c>
      <c r="T22" s="58">
        <f t="shared" si="2"/>
        <v>41660.14184378404</v>
      </c>
      <c r="U22" s="58">
        <f>T22+VLOOKUP($B22,'Project Facts (User Inputs)'!$B$13:$BL$28,23,0)</f>
        <v>41662.510263101773</v>
      </c>
      <c r="V22" s="12"/>
      <c r="W22" s="32">
        <v>0</v>
      </c>
      <c r="X22" s="58">
        <f t="shared" si="3"/>
        <v>41663.510263101773</v>
      </c>
      <c r="Y22" s="58">
        <f>X22+VLOOKUP($B22,'Project Facts (User Inputs)'!$B$13:$BL$28,28,0)</f>
        <v>41665.878682419505</v>
      </c>
      <c r="Z22" s="12"/>
      <c r="AA22" s="32">
        <v>0</v>
      </c>
      <c r="AB22" s="58">
        <f t="shared" si="4"/>
        <v>41666.878682419505</v>
      </c>
      <c r="AC22" s="58">
        <f>AB22+VLOOKUP($B22,'Project Facts (User Inputs)'!$B$13:$BL$28,33,0)</f>
        <v>41669.247101737237</v>
      </c>
      <c r="AD22" s="12"/>
      <c r="AE22" s="32">
        <v>0</v>
      </c>
      <c r="AF22" s="58">
        <f t="shared" si="5"/>
        <v>41670.247101737237</v>
      </c>
      <c r="AG22" s="58">
        <f>AF22+VLOOKUP($B22,'Project Facts (User Inputs)'!$B$13:$BL$28,38,0)</f>
        <v>41672.61552105497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0</v>
      </c>
      <c r="AT22" s="60">
        <f t="shared" si="13"/>
        <v>0</v>
      </c>
      <c r="AV22" s="60">
        <f t="shared" si="14"/>
        <v>31.615521054969577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0.54281022410224966</v>
      </c>
      <c r="E23" s="74">
        <v>0.26830650021480379</v>
      </c>
      <c r="F23" s="5"/>
      <c r="G23" s="110"/>
      <c r="I23" s="57">
        <v>41640</v>
      </c>
      <c r="J23" s="12"/>
      <c r="K23" s="32">
        <v>0</v>
      </c>
      <c r="L23" s="58">
        <f t="shared" si="0"/>
        <v>41641</v>
      </c>
      <c r="M23" s="58">
        <f>L23+VLOOKUP($B23,'Project Facts (User Inputs)'!$B$13:$BL$28,13,0)</f>
        <v>41731.270959949288</v>
      </c>
      <c r="N23" s="12"/>
      <c r="O23" s="56">
        <v>0</v>
      </c>
      <c r="P23" s="58">
        <f t="shared" si="1"/>
        <v>41732.270959949288</v>
      </c>
      <c r="Q23" s="58">
        <f>P23+VLOOKUP($B23,'Project Facts (User Inputs)'!$B$13:$BL$28,18,0)</f>
        <v>42052.799906997345</v>
      </c>
      <c r="R23" s="12"/>
      <c r="S23" s="56">
        <v>0</v>
      </c>
      <c r="T23" s="58">
        <f t="shared" si="2"/>
        <v>42053.799906997345</v>
      </c>
      <c r="U23" s="58">
        <f>T23+VLOOKUP($B23,'Project Facts (User Inputs)'!$B$13:$BL$28,23,0)</f>
        <v>42130.726854288878</v>
      </c>
      <c r="V23" s="12"/>
      <c r="W23" s="32">
        <v>0</v>
      </c>
      <c r="X23" s="58">
        <f t="shared" si="3"/>
        <v>42131.726854288878</v>
      </c>
      <c r="Y23" s="58">
        <f>X23+VLOOKUP($B23,'Project Facts (User Inputs)'!$B$13:$BL$28,28,0)</f>
        <v>42208.653801580411</v>
      </c>
      <c r="Z23" s="12"/>
      <c r="AA23" s="32">
        <v>0</v>
      </c>
      <c r="AB23" s="58">
        <f t="shared" si="4"/>
        <v>42209.653801580411</v>
      </c>
      <c r="AC23" s="58">
        <f>AB23+VLOOKUP($B23,'Project Facts (User Inputs)'!$B$13:$BL$28,33,0)</f>
        <v>42286.580748871944</v>
      </c>
      <c r="AD23" s="12"/>
      <c r="AE23" s="32">
        <v>0</v>
      </c>
      <c r="AF23" s="58">
        <f t="shared" si="5"/>
        <v>42287.580748871944</v>
      </c>
      <c r="AG23" s="58">
        <f>AF23+VLOOKUP($B23,'Project Facts (User Inputs)'!$B$13:$BL$28,38,0)</f>
        <v>42364.507696163477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0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0</v>
      </c>
      <c r="AS23" s="78">
        <f t="shared" si="12"/>
        <v>0</v>
      </c>
      <c r="AT23" s="60">
        <f t="shared" si="13"/>
        <v>0</v>
      </c>
      <c r="AV23" s="60">
        <f t="shared" si="14"/>
        <v>723.50769616347679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0.50128308897714446</v>
      </c>
      <c r="E24" s="74">
        <v>1.4994040080309934</v>
      </c>
      <c r="F24" s="5"/>
      <c r="G24" s="110"/>
      <c r="I24" s="57">
        <v>41640</v>
      </c>
      <c r="J24" s="12"/>
      <c r="K24" s="32">
        <v>23</v>
      </c>
      <c r="L24" s="58">
        <f t="shared" si="0"/>
        <v>41664</v>
      </c>
      <c r="M24" s="58">
        <f>L24+VLOOKUP($B24,'Project Facts (User Inputs)'!$B$13:$BL$28,13,0)</f>
        <v>41735.81570811307</v>
      </c>
      <c r="N24" s="12"/>
      <c r="O24" s="56">
        <v>0</v>
      </c>
      <c r="P24" s="58">
        <f t="shared" si="1"/>
        <v>41736.81570811307</v>
      </c>
      <c r="Q24" s="58">
        <f>P24+VLOOKUP($B24,'Project Facts (User Inputs)'!$B$13:$BL$28,18,0)</f>
        <v>41794.838762295942</v>
      </c>
      <c r="R24" s="12"/>
      <c r="S24" s="56">
        <v>0</v>
      </c>
      <c r="T24" s="58">
        <f t="shared" si="2"/>
        <v>41795.838762295942</v>
      </c>
      <c r="U24" s="58">
        <f>T24+VLOOKUP($B24,'Project Facts (User Inputs)'!$B$13:$BL$28,23,0)</f>
        <v>41813.074532243081</v>
      </c>
      <c r="V24" s="12"/>
      <c r="W24" s="32">
        <v>0</v>
      </c>
      <c r="X24" s="58">
        <f t="shared" si="3"/>
        <v>41814.074532243081</v>
      </c>
      <c r="Y24" s="58">
        <f>X24+VLOOKUP($B24,'Project Facts (User Inputs)'!$B$13:$BL$28,28,0)</f>
        <v>41831.310302190221</v>
      </c>
      <c r="Z24" s="12"/>
      <c r="AA24" s="32">
        <v>0</v>
      </c>
      <c r="AB24" s="58">
        <f t="shared" si="4"/>
        <v>41832.310302190221</v>
      </c>
      <c r="AC24" s="58">
        <f>AB24+VLOOKUP($B24,'Project Facts (User Inputs)'!$B$13:$BL$28,33,0)</f>
        <v>41849.54607213736</v>
      </c>
      <c r="AD24" s="12"/>
      <c r="AE24" s="32">
        <v>0</v>
      </c>
      <c r="AF24" s="58">
        <f t="shared" si="5"/>
        <v>41850.54607213736</v>
      </c>
      <c r="AG24" s="58">
        <f>AF24+VLOOKUP($B24,'Project Facts (User Inputs)'!$B$13:$BL$28,38,0)</f>
        <v>41867.7818420845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23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0</v>
      </c>
      <c r="AR24" s="78">
        <f t="shared" si="11"/>
        <v>0</v>
      </c>
      <c r="AS24" s="78">
        <f t="shared" si="12"/>
        <v>23</v>
      </c>
      <c r="AT24" s="60">
        <f t="shared" si="13"/>
        <v>26.324441687344905</v>
      </c>
      <c r="AV24" s="60">
        <f t="shared" si="14"/>
        <v>203.78184208449966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0.26061446262292653</v>
      </c>
      <c r="E25" s="74">
        <v>1.5146158214375074</v>
      </c>
      <c r="F25" s="5"/>
      <c r="G25" s="110"/>
      <c r="I25" s="57">
        <v>41640</v>
      </c>
      <c r="J25" s="12"/>
      <c r="K25" s="32">
        <v>34</v>
      </c>
      <c r="L25" s="58">
        <f t="shared" si="0"/>
        <v>41675</v>
      </c>
      <c r="M25" s="58">
        <f>L25+VLOOKUP($B25,'Project Facts (User Inputs)'!$B$13:$BL$28,13,0)</f>
        <v>41916.736392393359</v>
      </c>
      <c r="N25" s="12"/>
      <c r="O25" s="56">
        <v>0</v>
      </c>
      <c r="P25" s="58">
        <f t="shared" si="1"/>
        <v>41917.736392393359</v>
      </c>
      <c r="Q25" s="58">
        <f>P25+VLOOKUP($B25,'Project Facts (User Inputs)'!$B$13:$BL$28,18,0)</f>
        <v>41975.753126567768</v>
      </c>
      <c r="R25" s="12"/>
      <c r="S25" s="56">
        <v>0</v>
      </c>
      <c r="T25" s="58">
        <f t="shared" si="2"/>
        <v>41976.753126567768</v>
      </c>
      <c r="U25" s="58">
        <f>T25+VLOOKUP($B25,'Project Facts (User Inputs)'!$B$13:$BL$28,23,0)</f>
        <v>42034.769860742177</v>
      </c>
      <c r="V25" s="12"/>
      <c r="W25" s="32">
        <v>0</v>
      </c>
      <c r="X25" s="58">
        <f t="shared" si="3"/>
        <v>42035.769860742177</v>
      </c>
      <c r="Y25" s="58">
        <f>X25+VLOOKUP($B25,'Project Facts (User Inputs)'!$B$13:$BL$28,28,0)</f>
        <v>42093.786594916586</v>
      </c>
      <c r="Z25" s="12"/>
      <c r="AA25" s="32">
        <v>0</v>
      </c>
      <c r="AB25" s="58">
        <f t="shared" si="4"/>
        <v>42094.786594916586</v>
      </c>
      <c r="AC25" s="58">
        <f>AB25+VLOOKUP($B25,'Project Facts (User Inputs)'!$B$13:$BL$28,33,0)</f>
        <v>42152.803329090995</v>
      </c>
      <c r="AD25" s="12"/>
      <c r="AE25" s="32">
        <v>0</v>
      </c>
      <c r="AF25" s="58">
        <f t="shared" si="5"/>
        <v>42153.803329090995</v>
      </c>
      <c r="AG25" s="58">
        <f>AF25+VLOOKUP($B25,'Project Facts (User Inputs)'!$B$13:$BL$28,38,0)</f>
        <v>42211.820063265404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34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0</v>
      </c>
      <c r="AR25" s="78">
        <f t="shared" si="11"/>
        <v>0</v>
      </c>
      <c r="AS25" s="78">
        <f t="shared" si="12"/>
        <v>34</v>
      </c>
      <c r="AT25" s="60">
        <f t="shared" si="13"/>
        <v>45.241935483870954</v>
      </c>
      <c r="AV25" s="60">
        <f t="shared" si="14"/>
        <v>536.82006326540431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0.50177118571459889</v>
      </c>
      <c r="E26" s="74">
        <v>2.3744904560226758</v>
      </c>
      <c r="F26" s="5"/>
      <c r="G26" s="110"/>
      <c r="I26" s="57">
        <v>41640</v>
      </c>
      <c r="J26" s="12"/>
      <c r="K26" s="32">
        <v>47</v>
      </c>
      <c r="L26" s="58">
        <f t="shared" si="0"/>
        <v>41688</v>
      </c>
      <c r="M26" s="58">
        <f>L26+VLOOKUP($B26,'Project Facts (User Inputs)'!$B$13:$BL$28,13,0)</f>
        <v>41817.541117247354</v>
      </c>
      <c r="N26" s="12"/>
      <c r="O26" s="56">
        <v>0</v>
      </c>
      <c r="P26" s="58">
        <f t="shared" si="1"/>
        <v>41818.541117247354</v>
      </c>
      <c r="Q26" s="58">
        <f>P26+VLOOKUP($B26,'Project Facts (User Inputs)'!$B$13:$BL$28,18,0)</f>
        <v>41856.865128939709</v>
      </c>
      <c r="R26" s="12"/>
      <c r="S26" s="56">
        <v>0</v>
      </c>
      <c r="T26" s="58">
        <f t="shared" si="2"/>
        <v>41857.865128939709</v>
      </c>
      <c r="U26" s="58">
        <f>T26+VLOOKUP($B26,'Project Facts (User Inputs)'!$B$13:$BL$28,23,0)</f>
        <v>41888.954997079076</v>
      </c>
      <c r="V26" s="12"/>
      <c r="W26" s="32">
        <v>0</v>
      </c>
      <c r="X26" s="58">
        <f t="shared" si="3"/>
        <v>41889.954997079076</v>
      </c>
      <c r="Y26" s="58">
        <f>X26+VLOOKUP($B26,'Project Facts (User Inputs)'!$B$13:$BL$28,28,0)</f>
        <v>41921.044865218442</v>
      </c>
      <c r="Z26" s="12"/>
      <c r="AA26" s="32">
        <v>0</v>
      </c>
      <c r="AB26" s="58">
        <f t="shared" si="4"/>
        <v>41922.044865218442</v>
      </c>
      <c r="AC26" s="58">
        <f>AB26+VLOOKUP($B26,'Project Facts (User Inputs)'!$B$13:$BL$28,33,0)</f>
        <v>41953.134733357809</v>
      </c>
      <c r="AD26" s="12"/>
      <c r="AE26" s="32">
        <v>0</v>
      </c>
      <c r="AF26" s="58">
        <f t="shared" si="5"/>
        <v>41954.134733357809</v>
      </c>
      <c r="AG26" s="58">
        <f>AF26+VLOOKUP($B26,'Project Facts (User Inputs)'!$B$13:$BL$28,38,0)</f>
        <v>41985.224601497175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47</v>
      </c>
      <c r="AN26" s="78">
        <f t="shared" si="7"/>
        <v>0</v>
      </c>
      <c r="AO26" s="78">
        <f t="shared" si="8"/>
        <v>0</v>
      </c>
      <c r="AP26" s="78">
        <f t="shared" si="9"/>
        <v>0</v>
      </c>
      <c r="AQ26" s="78">
        <f t="shared" si="10"/>
        <v>0</v>
      </c>
      <c r="AR26" s="78">
        <f t="shared" si="11"/>
        <v>0</v>
      </c>
      <c r="AS26" s="78">
        <f t="shared" si="12"/>
        <v>47</v>
      </c>
      <c r="AT26" s="60">
        <f t="shared" si="13"/>
        <v>68.225806451612897</v>
      </c>
      <c r="AV26" s="60">
        <f t="shared" si="14"/>
        <v>297.22460149717517</v>
      </c>
      <c r="AW26" s="37"/>
      <c r="BM26" s="115"/>
    </row>
    <row r="27" spans="2:65">
      <c r="B27" s="16" t="str">
        <f>'Project Facts (User Inputs)'!B25</f>
        <v>Project-A13</v>
      </c>
      <c r="D27" s="74">
        <v>0.53272640492284795</v>
      </c>
      <c r="E27" s="74">
        <v>2.0093751374647169</v>
      </c>
      <c r="F27" s="5"/>
      <c r="G27" s="110"/>
      <c r="I27" s="57">
        <v>41640</v>
      </c>
      <c r="J27" s="12"/>
      <c r="K27" s="32">
        <v>56</v>
      </c>
      <c r="L27" s="58">
        <f t="shared" si="0"/>
        <v>41697</v>
      </c>
      <c r="M27" s="58">
        <f>L27+VLOOKUP($B27,'Project Facts (User Inputs)'!$B$13:$BL$28,13,0)</f>
        <v>41877.205071708253</v>
      </c>
      <c r="N27" s="12"/>
      <c r="O27" s="56">
        <v>0</v>
      </c>
      <c r="P27" s="58">
        <f t="shared" si="1"/>
        <v>41878.205071708253</v>
      </c>
      <c r="Q27" s="58">
        <f>P27+VLOOKUP($B27,'Project Facts (User Inputs)'!$B$13:$BL$28,18,0)</f>
        <v>41921.454288918234</v>
      </c>
      <c r="R27" s="12"/>
      <c r="S27" s="56">
        <v>0</v>
      </c>
      <c r="T27" s="58">
        <f t="shared" si="2"/>
        <v>41922.454288918234</v>
      </c>
      <c r="U27" s="58">
        <f>T27+VLOOKUP($B27,'Project Facts (User Inputs)'!$B$13:$BL$28,23,0)</f>
        <v>41965.703506128215</v>
      </c>
      <c r="V27" s="12"/>
      <c r="W27" s="32">
        <v>0</v>
      </c>
      <c r="X27" s="58">
        <f t="shared" si="3"/>
        <v>41966.703506128215</v>
      </c>
      <c r="Y27" s="58">
        <f>X27+VLOOKUP($B27,'Project Facts (User Inputs)'!$B$13:$BL$28,28,0)</f>
        <v>42009.952723338196</v>
      </c>
      <c r="Z27" s="12"/>
      <c r="AA27" s="32">
        <v>0</v>
      </c>
      <c r="AB27" s="58">
        <f t="shared" si="4"/>
        <v>42010.952723338196</v>
      </c>
      <c r="AC27" s="58">
        <f>AB27+VLOOKUP($B27,'Project Facts (User Inputs)'!$B$13:$BL$28,33,0)</f>
        <v>42054.201940548177</v>
      </c>
      <c r="AD27" s="12"/>
      <c r="AE27" s="32">
        <v>0</v>
      </c>
      <c r="AF27" s="58">
        <f t="shared" si="5"/>
        <v>42055.201940548177</v>
      </c>
      <c r="AG27" s="58">
        <f>AF27+VLOOKUP($B27,'Project Facts (User Inputs)'!$B$13:$BL$28,38,0)</f>
        <v>42098.451157758158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56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0</v>
      </c>
      <c r="AR27" s="78">
        <f t="shared" si="11"/>
        <v>0</v>
      </c>
      <c r="AS27" s="78">
        <f t="shared" si="12"/>
        <v>56</v>
      </c>
      <c r="AT27" s="60">
        <f t="shared" si="13"/>
        <v>70.868486352357294</v>
      </c>
      <c r="AV27" s="60">
        <f t="shared" si="14"/>
        <v>401.45115775815793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0.50165891754002434</v>
      </c>
      <c r="E28" s="74">
        <v>2.013891894379455</v>
      </c>
      <c r="F28" s="5"/>
      <c r="G28" s="110"/>
      <c r="I28" s="57">
        <v>41640</v>
      </c>
      <c r="J28" s="12"/>
      <c r="K28" s="32">
        <v>67</v>
      </c>
      <c r="L28" s="58">
        <f t="shared" si="0"/>
        <v>41708</v>
      </c>
      <c r="M28" s="58">
        <f>L28+VLOOKUP($B28,'Project Facts (User Inputs)'!$B$13:$BL$28,13,0)</f>
        <v>41785.742064650709</v>
      </c>
      <c r="N28" s="12"/>
      <c r="O28" s="56">
        <v>0</v>
      </c>
      <c r="P28" s="58">
        <f t="shared" si="1"/>
        <v>41786.742064650709</v>
      </c>
      <c r="Q28" s="58">
        <f>P28+VLOOKUP($B28,'Project Facts (User Inputs)'!$B$13:$BL$28,18,0)</f>
        <v>41813.05926675471</v>
      </c>
      <c r="R28" s="12"/>
      <c r="S28" s="56">
        <v>0</v>
      </c>
      <c r="T28" s="58">
        <f t="shared" si="2"/>
        <v>41814.05926675471</v>
      </c>
      <c r="U28" s="58">
        <f>T28+VLOOKUP($B28,'Project Facts (User Inputs)'!$B$13:$BL$28,23,0)</f>
        <v>41832.71736227088</v>
      </c>
      <c r="V28" s="12"/>
      <c r="W28" s="32">
        <v>0</v>
      </c>
      <c r="X28" s="58">
        <f t="shared" si="3"/>
        <v>41833.71736227088</v>
      </c>
      <c r="Y28" s="58">
        <f>X28+VLOOKUP($B28,'Project Facts (User Inputs)'!$B$13:$BL$28,28,0)</f>
        <v>41852.37545778705</v>
      </c>
      <c r="Z28" s="12"/>
      <c r="AA28" s="32">
        <v>0</v>
      </c>
      <c r="AB28" s="58">
        <f t="shared" si="4"/>
        <v>41853.37545778705</v>
      </c>
      <c r="AC28" s="58">
        <f>AB28+VLOOKUP($B28,'Project Facts (User Inputs)'!$B$13:$BL$28,33,0)</f>
        <v>41872.033553303219</v>
      </c>
      <c r="AD28" s="12"/>
      <c r="AE28" s="32">
        <v>0</v>
      </c>
      <c r="AF28" s="58">
        <f t="shared" si="5"/>
        <v>41873.033553303219</v>
      </c>
      <c r="AG28" s="58">
        <f>AF28+VLOOKUP($B28,'Project Facts (User Inputs)'!$B$13:$BL$28,38,0)</f>
        <v>41891.691648819389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67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0</v>
      </c>
      <c r="AR28" s="78">
        <f t="shared" si="11"/>
        <v>0</v>
      </c>
      <c r="AS28" s="78">
        <f t="shared" si="12"/>
        <v>67</v>
      </c>
      <c r="AT28" s="60">
        <f t="shared" si="13"/>
        <v>57.357320099255574</v>
      </c>
      <c r="AV28" s="60">
        <f t="shared" si="14"/>
        <v>183.69164881938923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1.0355462895293548</v>
      </c>
      <c r="E29" s="74">
        <v>2.212688092976844</v>
      </c>
      <c r="F29" s="5"/>
      <c r="G29" s="110"/>
      <c r="I29" s="57">
        <v>41640</v>
      </c>
      <c r="J29" s="12"/>
      <c r="K29" s="32">
        <v>78</v>
      </c>
      <c r="L29" s="58">
        <f t="shared" si="0"/>
        <v>41719</v>
      </c>
      <c r="M29" s="58">
        <f>L29+VLOOKUP($B29,'Project Facts (User Inputs)'!$B$13:$BL$28,13,0)</f>
        <v>41788.528519128507</v>
      </c>
      <c r="N29" s="12"/>
      <c r="O29" s="56">
        <v>0</v>
      </c>
      <c r="P29" s="58">
        <f t="shared" si="1"/>
        <v>41789.528519128507</v>
      </c>
      <c r="Q29" s="58">
        <f>P29+VLOOKUP($B29,'Project Facts (User Inputs)'!$B$13:$BL$28,18,0)</f>
        <v>41834.270478157538</v>
      </c>
      <c r="R29" s="12"/>
      <c r="S29" s="56">
        <v>0</v>
      </c>
      <c r="T29" s="58">
        <f t="shared" si="2"/>
        <v>41835.270478157538</v>
      </c>
      <c r="U29" s="58">
        <f>T29+VLOOKUP($B29,'Project Facts (User Inputs)'!$B$13:$BL$28,23,0)</f>
        <v>41851.957322748378</v>
      </c>
      <c r="V29" s="12"/>
      <c r="W29" s="32">
        <v>0</v>
      </c>
      <c r="X29" s="58">
        <f t="shared" si="3"/>
        <v>41852.957322748378</v>
      </c>
      <c r="Y29" s="58">
        <f>X29+VLOOKUP($B29,'Project Facts (User Inputs)'!$B$13:$BL$28,28,0)</f>
        <v>41869.644167339218</v>
      </c>
      <c r="Z29" s="12"/>
      <c r="AA29" s="32">
        <v>3</v>
      </c>
      <c r="AB29" s="58">
        <f t="shared" si="4"/>
        <v>41873.644167339218</v>
      </c>
      <c r="AC29" s="58">
        <f>AB29+VLOOKUP($B29,'Project Facts (User Inputs)'!$B$13:$BL$28,33,0)</f>
        <v>41890.331011930059</v>
      </c>
      <c r="AD29" s="12"/>
      <c r="AE29" s="32">
        <v>2</v>
      </c>
      <c r="AF29" s="58">
        <f t="shared" si="5"/>
        <v>41893.331011930059</v>
      </c>
      <c r="AG29" s="58">
        <f>AF29+VLOOKUP($B29,'Project Facts (User Inputs)'!$B$13:$BL$28,38,0)</f>
        <v>41910.017856520899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78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3</v>
      </c>
      <c r="AR29" s="78">
        <f t="shared" si="11"/>
        <v>2</v>
      </c>
      <c r="AS29" s="78">
        <f t="shared" si="12"/>
        <v>83</v>
      </c>
      <c r="AT29" s="60">
        <f t="shared" si="13"/>
        <v>124.11290322580643</v>
      </c>
      <c r="AV29" s="60">
        <f t="shared" si="14"/>
        <v>191.01785652089893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0.53333333333333333</v>
      </c>
      <c r="E32" s="75">
        <f>AVERAGE(E15:E29)</f>
        <v>1.6</v>
      </c>
      <c r="F32" s="25"/>
      <c r="G32" s="9"/>
      <c r="I32" s="25"/>
      <c r="J32" s="3"/>
      <c r="K32" s="54">
        <f>AVERAGE(K15:K29)</f>
        <v>72.466666666666669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6.6666666666666666E-2</v>
      </c>
      <c r="X32" s="53"/>
      <c r="Y32" s="53"/>
      <c r="Z32" s="49"/>
      <c r="AA32" s="54">
        <f>AVERAGE(AA15:AA29)</f>
        <v>24.8</v>
      </c>
      <c r="AB32" s="53"/>
      <c r="AC32" s="53"/>
      <c r="AD32" s="49"/>
      <c r="AE32" s="54">
        <f>AVERAGE(AE15:AE29)</f>
        <v>0.13333333333333333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72.466666666666669</v>
      </c>
      <c r="AN32" s="54">
        <f t="shared" si="15"/>
        <v>0</v>
      </c>
      <c r="AO32" s="54">
        <f t="shared" si="15"/>
        <v>0</v>
      </c>
      <c r="AP32" s="54">
        <f t="shared" si="15"/>
        <v>6.6666666666666666E-2</v>
      </c>
      <c r="AQ32" s="54">
        <f t="shared" si="15"/>
        <v>24.8</v>
      </c>
      <c r="AR32" s="54">
        <f t="shared" si="15"/>
        <v>0.13333333333333333</v>
      </c>
      <c r="AS32" s="54">
        <f t="shared" ref="AS32:AT32" si="16">AVERAGE(AS15:AS29)</f>
        <v>97.466666666666669</v>
      </c>
      <c r="AT32" s="82">
        <f t="shared" si="16"/>
        <v>89.830645161290306</v>
      </c>
      <c r="AU32" s="8" t="s">
        <v>56</v>
      </c>
      <c r="AV32" s="82">
        <f t="shared" ref="AV32" si="17">AVERAGE(AV15:AV29)</f>
        <v>280.53191016163714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8</v>
      </c>
      <c r="E33" s="77">
        <f>SUM(E15:E29)</f>
        <v>24</v>
      </c>
      <c r="F33" s="69"/>
      <c r="G33" s="9"/>
      <c r="I33" s="25"/>
      <c r="J33" s="3"/>
      <c r="K33" s="54">
        <f>SUM(K15:K29)</f>
        <v>1087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1</v>
      </c>
      <c r="X33" s="53"/>
      <c r="Y33" s="53"/>
      <c r="Z33" s="49"/>
      <c r="AA33" s="54">
        <f>SUM(AA15:AA29)</f>
        <v>372</v>
      </c>
      <c r="AB33" s="53"/>
      <c r="AC33" s="53"/>
      <c r="AD33" s="49"/>
      <c r="AE33" s="54">
        <f>SUM(AE15:AE29)</f>
        <v>2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1087</v>
      </c>
      <c r="AN33" s="54">
        <f t="shared" si="18"/>
        <v>0</v>
      </c>
      <c r="AO33" s="54">
        <f t="shared" si="18"/>
        <v>0</v>
      </c>
      <c r="AP33" s="54">
        <f t="shared" si="18"/>
        <v>1</v>
      </c>
      <c r="AQ33" s="54">
        <f t="shared" si="18"/>
        <v>372</v>
      </c>
      <c r="AR33" s="54">
        <f t="shared" si="18"/>
        <v>2</v>
      </c>
      <c r="AS33" s="54">
        <f t="shared" ref="AS33:AT33" si="19">SUM(AS15:AS29)</f>
        <v>1462</v>
      </c>
      <c r="AT33" s="35">
        <f t="shared" si="19"/>
        <v>1347.4596774193546</v>
      </c>
      <c r="AU33" s="8" t="s">
        <v>55</v>
      </c>
      <c r="AV33" s="35">
        <f t="shared" ref="AV33" si="20">SUM(AV15:AV29)</f>
        <v>4207.9786524245574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  <mergeCell ref="P4:Q4"/>
    <mergeCell ref="P5:Q5"/>
    <mergeCell ref="P3:Q3"/>
    <mergeCell ref="I3:N3"/>
    <mergeCell ref="D2:N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84" t="s">
        <v>150</v>
      </c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1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0.67364955072844168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0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0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41725.573011002081</v>
      </c>
      <c r="E21" s="85">
        <f>'Project Release Optimizer (GA)'!U15</f>
        <v>41737.234639623974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41739.215770397714</v>
      </c>
      <c r="E22" s="85">
        <f>'Project Release Optimizer (GA)'!U16</f>
        <v>41751.77529545311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41689.958578467966</v>
      </c>
      <c r="E23" s="85">
        <f>'Project Release Optimizer (GA)'!U17</f>
        <v>41696.938880313784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41765.287051662657</v>
      </c>
      <c r="E24" s="85">
        <f>'Project Release Optimizer (GA)'!U18</f>
        <v>41781.794222952201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41709.639598890419</v>
      </c>
      <c r="E25" s="85">
        <f>'Project Release Optimizer (GA)'!U19</f>
        <v>41722.537585772436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42140.810721769514</v>
      </c>
      <c r="E26" s="85">
        <f>'Project Release Optimizer (GA)'!U20</f>
        <v>42165.715531709982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0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42237.06029372519</v>
      </c>
      <c r="E27" s="85">
        <f>'Project Release Optimizer (GA)'!U21</f>
        <v>42278.879679926315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41660.14184378404</v>
      </c>
      <c r="E28" s="85">
        <f>'Project Release Optimizer (GA)'!U22</f>
        <v>41662.510263101773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42053.799906997345</v>
      </c>
      <c r="E29" s="85">
        <f>'Project Release Optimizer (GA)'!U23</f>
        <v>42130.726854288878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41795.838762295942</v>
      </c>
      <c r="E30" s="85">
        <f>'Project Release Optimizer (GA)'!U24</f>
        <v>41813.074532243081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41976.753126567768</v>
      </c>
      <c r="E31" s="85">
        <f>'Project Release Optimizer (GA)'!U25</f>
        <v>42034.769860742177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0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0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41857.865128939709</v>
      </c>
      <c r="E32" s="85">
        <f>'Project Release Optimizer (GA)'!U26</f>
        <v>41888.954997079076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41922.454288918234</v>
      </c>
      <c r="E33" s="85">
        <f>'Project Release Optimizer (GA)'!U27</f>
        <v>41965.703506128215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41814.05926675471</v>
      </c>
      <c r="E34" s="85">
        <f>'Project Release Optimizer (GA)'!U28</f>
        <v>41832.71736227088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41835.270478157538</v>
      </c>
      <c r="E35" s="85">
        <f>'Project Release Optimizer (GA)'!U29</f>
        <v>41851.957322748378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0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0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41738.234639623974</v>
      </c>
      <c r="E43" s="85">
        <f>'Project Release Optimizer (GA)'!Y15</f>
        <v>41749.896268245866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41752.77529545311</v>
      </c>
      <c r="E44" s="85">
        <f>'Project Release Optimizer (GA)'!Y16</f>
        <v>41765.334820508506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41697.938880313784</v>
      </c>
      <c r="E45" s="85">
        <f>'Project Release Optimizer (GA)'!Y17</f>
        <v>41704.919182159603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41782.794222952201</v>
      </c>
      <c r="E46" s="85">
        <f>'Project Release Optimizer (GA)'!Y18</f>
        <v>41799.301394241746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41723.537585772436</v>
      </c>
      <c r="E47" s="85">
        <f>'Project Release Optimizer (GA)'!Y19</f>
        <v>41736.435572654453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42167.715531709982</v>
      </c>
      <c r="E48" s="85">
        <f>'Project Release Optimizer (GA)'!Y20</f>
        <v>42192.62034165045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42279.879679926315</v>
      </c>
      <c r="E49" s="85">
        <f>'Project Release Optimizer (GA)'!Y21</f>
        <v>42321.699066127439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41663.510263101773</v>
      </c>
      <c r="E50" s="85">
        <f>'Project Release Optimizer (GA)'!Y22</f>
        <v>41665.878682419505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42131.726854288878</v>
      </c>
      <c r="E51" s="85">
        <f>'Project Release Optimizer (GA)'!Y23</f>
        <v>42208.653801580411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41814.074532243081</v>
      </c>
      <c r="E52" s="85">
        <f>'Project Release Optimizer (GA)'!Y24</f>
        <v>41831.310302190221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42035.769860742177</v>
      </c>
      <c r="E53" s="85">
        <f>'Project Release Optimizer (GA)'!Y25</f>
        <v>42093.786594916586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41889.954997079076</v>
      </c>
      <c r="E54" s="85">
        <f>'Project Release Optimizer (GA)'!Y26</f>
        <v>41921.044865218442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41966.703506128215</v>
      </c>
      <c r="E55" s="85">
        <f>'Project Release Optimizer (GA)'!Y27</f>
        <v>42009.952723338196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41833.71736227088</v>
      </c>
      <c r="E56" s="85">
        <f>'Project Release Optimizer (GA)'!Y28</f>
        <v>41852.37545778705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41852.957322748378</v>
      </c>
      <c r="E57" s="85">
        <f>'Project Release Optimizer (GA)'!Y29</f>
        <v>41869.644167339218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41750.896268245866</v>
      </c>
      <c r="E65" s="85">
        <f>'Project Release Optimizer (GA)'!AC15</f>
        <v>41762.557896867758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41766.334820508506</v>
      </c>
      <c r="E66" s="85">
        <f>'Project Release Optimizer (GA)'!AC16</f>
        <v>41778.894345563902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41705.919182159603</v>
      </c>
      <c r="E67" s="85">
        <f>'Project Release Optimizer (GA)'!AC17</f>
        <v>41712.899484005422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41800.301394241746</v>
      </c>
      <c r="E68" s="85">
        <f>'Project Release Optimizer (GA)'!AC18</f>
        <v>41816.80856553129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41737.435572654453</v>
      </c>
      <c r="E69" s="85">
        <f>'Project Release Optimizer (GA)'!AC19</f>
        <v>41750.33355953647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42558.62034165045</v>
      </c>
      <c r="E70" s="85">
        <f>'Project Release Optimizer (GA)'!AC20</f>
        <v>42583.525151590919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42326.699066127439</v>
      </c>
      <c r="E71" s="85">
        <f>'Project Release Optimizer (GA)'!AC21</f>
        <v>42368.518452328564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41666.878682419505</v>
      </c>
      <c r="E72" s="85">
        <f>'Project Release Optimizer (GA)'!AC22</f>
        <v>41669.247101737237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42209.653801580411</v>
      </c>
      <c r="E73" s="85">
        <f>'Project Release Optimizer (GA)'!AC23</f>
        <v>42286.580748871944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41832.310302190221</v>
      </c>
      <c r="E74" s="85">
        <f>'Project Release Optimizer (GA)'!AC24</f>
        <v>41849.54607213736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42094.786594916586</v>
      </c>
      <c r="E75" s="85">
        <f>'Project Release Optimizer (GA)'!AC25</f>
        <v>42152.803329090995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41922.044865218442</v>
      </c>
      <c r="E76" s="85">
        <f>'Project Release Optimizer (GA)'!AC26</f>
        <v>41953.134733357809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42010.952723338196</v>
      </c>
      <c r="E77" s="85">
        <f>'Project Release Optimizer (GA)'!AC27</f>
        <v>42054.201940548177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41853.37545778705</v>
      </c>
      <c r="E78" s="85">
        <f>'Project Release Optimizer (GA)'!AC28</f>
        <v>41872.033553303219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41873.644167339218</v>
      </c>
      <c r="E79" s="85">
        <f>'Project Release Optimizer (GA)'!AC29</f>
        <v>41890.331011930059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1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0.67364955072844168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41763.557896867758</v>
      </c>
      <c r="E87" s="85">
        <f>'Project Release Optimizer (GA)'!AG15</f>
        <v>41775.219525489651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1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0.67364955072844168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41779.894345563902</v>
      </c>
      <c r="E88" s="85">
        <f>'Project Release Optimizer (GA)'!AG16</f>
        <v>41792.453870619298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41713.899484005422</v>
      </c>
      <c r="E89" s="85">
        <f>'Project Release Optimizer (GA)'!AG17</f>
        <v>41720.879785851241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41817.80856553129</v>
      </c>
      <c r="E90" s="85">
        <f>'Project Release Optimizer (GA)'!AG18</f>
        <v>41834.315736820834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41751.33355953647</v>
      </c>
      <c r="E91" s="85">
        <f>'Project Release Optimizer (GA)'!AG19</f>
        <v>41764.231546418487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42584.525151590919</v>
      </c>
      <c r="E92" s="85">
        <f>'Project Release Optimizer (GA)'!AG20</f>
        <v>42609.429961531387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42369.518452328564</v>
      </c>
      <c r="E93" s="85">
        <f>'Project Release Optimizer (GA)'!AG21</f>
        <v>42411.337838529689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41670.247101737237</v>
      </c>
      <c r="E94" s="85">
        <f>'Project Release Optimizer (GA)'!AG22</f>
        <v>41672.61552105497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42287.580748871944</v>
      </c>
      <c r="E95" s="85">
        <f>'Project Release Optimizer (GA)'!AG23</f>
        <v>42364.507696163477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41850.54607213736</v>
      </c>
      <c r="E96" s="85">
        <f>'Project Release Optimizer (GA)'!AG24</f>
        <v>41867.7818420845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42153.803329090995</v>
      </c>
      <c r="E97" s="85">
        <f>'Project Release Optimizer (GA)'!AG25</f>
        <v>42211.820063265404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41954.134733357809</v>
      </c>
      <c r="E98" s="85">
        <f>'Project Release Optimizer (GA)'!AG26</f>
        <v>41985.224601497175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42055.201940548177</v>
      </c>
      <c r="E99" s="85">
        <f>'Project Release Optimizer (GA)'!AG27</f>
        <v>42098.451157758158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41873.033553303219</v>
      </c>
      <c r="E100" s="85">
        <f>'Project Release Optimizer (GA)'!AG28</f>
        <v>41891.691648819389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41893.331011930059</v>
      </c>
      <c r="E101" s="85">
        <f>'Project Release Optimizer (GA)'!AG29</f>
        <v>41910.017856520899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  <mergeCell ref="C17:C18"/>
    <mergeCell ref="X19:AL19"/>
    <mergeCell ref="H19:V19"/>
    <mergeCell ref="C10:AL10"/>
    <mergeCell ref="C12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0.13414037655230882</v>
      </c>
      <c r="B2" s="107">
        <f ca="1">A2*100</f>
        <v>13.414037655230882</v>
      </c>
      <c r="C2" s="107">
        <f ca="1">INT(B2)</f>
        <v>13</v>
      </c>
    </row>
    <row r="3" spans="1:3">
      <c r="A3" s="107">
        <f t="shared" ref="A3:A40" ca="1" si="0">RAND()</f>
        <v>0.14918222205515708</v>
      </c>
      <c r="B3" s="107">
        <f t="shared" ref="B3:B40" ca="1" si="1">A3*100</f>
        <v>14.918222205515708</v>
      </c>
      <c r="C3" s="107">
        <f t="shared" ref="C3:C40" ca="1" si="2">INT(B3)</f>
        <v>14</v>
      </c>
    </row>
    <row r="4" spans="1:3">
      <c r="A4" s="107">
        <f t="shared" ca="1" si="0"/>
        <v>0.4714572273790012</v>
      </c>
      <c r="B4" s="107">
        <f t="shared" ca="1" si="1"/>
        <v>47.145722737900122</v>
      </c>
      <c r="C4" s="107">
        <f t="shared" ca="1" si="2"/>
        <v>47</v>
      </c>
    </row>
    <row r="5" spans="1:3">
      <c r="A5" s="107">
        <f t="shared" ca="1" si="0"/>
        <v>0.97757694806327544</v>
      </c>
      <c r="B5" s="107">
        <f t="shared" ca="1" si="1"/>
        <v>97.757694806327549</v>
      </c>
      <c r="C5" s="107">
        <f t="shared" ca="1" si="2"/>
        <v>97</v>
      </c>
    </row>
    <row r="6" spans="1:3">
      <c r="A6" s="107">
        <f t="shared" ca="1" si="0"/>
        <v>0.98621085171396139</v>
      </c>
      <c r="B6" s="107">
        <f t="shared" ca="1" si="1"/>
        <v>98.621085171396146</v>
      </c>
      <c r="C6" s="107">
        <f t="shared" ca="1" si="2"/>
        <v>98</v>
      </c>
    </row>
    <row r="7" spans="1:3">
      <c r="A7" s="107">
        <f t="shared" ca="1" si="0"/>
        <v>0.84503556126063684</v>
      </c>
      <c r="B7" s="107">
        <f t="shared" ca="1" si="1"/>
        <v>84.503556126063685</v>
      </c>
      <c r="C7" s="107">
        <f t="shared" ca="1" si="2"/>
        <v>84</v>
      </c>
    </row>
    <row r="8" spans="1:3">
      <c r="A8" s="107">
        <f t="shared" ca="1" si="0"/>
        <v>0.97718075172353114</v>
      </c>
      <c r="B8" s="107">
        <f t="shared" ca="1" si="1"/>
        <v>97.71807517235311</v>
      </c>
      <c r="C8" s="107">
        <f t="shared" ca="1" si="2"/>
        <v>97</v>
      </c>
    </row>
    <row r="9" spans="1:3">
      <c r="A9" s="107">
        <f t="shared" ca="1" si="0"/>
        <v>0.47840278597211516</v>
      </c>
      <c r="B9" s="107">
        <f t="shared" ca="1" si="1"/>
        <v>47.840278597211515</v>
      </c>
      <c r="C9" s="107">
        <f t="shared" ca="1" si="2"/>
        <v>47</v>
      </c>
    </row>
    <row r="10" spans="1:3">
      <c r="A10" s="107">
        <f t="shared" ca="1" si="0"/>
        <v>0.21064009272826567</v>
      </c>
      <c r="B10" s="107">
        <f t="shared" ca="1" si="1"/>
        <v>21.064009272826567</v>
      </c>
      <c r="C10" s="107">
        <f t="shared" ca="1" si="2"/>
        <v>21</v>
      </c>
    </row>
    <row r="11" spans="1:3">
      <c r="A11" s="107">
        <f t="shared" ca="1" si="0"/>
        <v>0.93644041313010118</v>
      </c>
      <c r="B11" s="107">
        <f t="shared" ca="1" si="1"/>
        <v>93.644041313010121</v>
      </c>
      <c r="C11" s="107">
        <f t="shared" ca="1" si="2"/>
        <v>93</v>
      </c>
    </row>
    <row r="12" spans="1:3">
      <c r="A12" s="107">
        <f t="shared" ca="1" si="0"/>
        <v>0.88184529963519509</v>
      </c>
      <c r="B12" s="107">
        <f t="shared" ca="1" si="1"/>
        <v>88.184529963519509</v>
      </c>
      <c r="C12" s="107">
        <f t="shared" ca="1" si="2"/>
        <v>88</v>
      </c>
    </row>
    <row r="13" spans="1:3">
      <c r="A13" s="107">
        <f t="shared" ca="1" si="0"/>
        <v>0.91493137960623816</v>
      </c>
      <c r="B13" s="107">
        <f t="shared" ca="1" si="1"/>
        <v>91.493137960623812</v>
      </c>
      <c r="C13" s="107">
        <f t="shared" ca="1" si="2"/>
        <v>91</v>
      </c>
    </row>
    <row r="14" spans="1:3">
      <c r="A14" s="107">
        <f t="shared" ca="1" si="0"/>
        <v>0.65029217376238457</v>
      </c>
      <c r="B14" s="107">
        <f t="shared" ca="1" si="1"/>
        <v>65.029217376238464</v>
      </c>
      <c r="C14" s="107">
        <f t="shared" ca="1" si="2"/>
        <v>65</v>
      </c>
    </row>
    <row r="15" spans="1:3">
      <c r="A15" s="107">
        <f t="shared" ca="1" si="0"/>
        <v>0.60697065215865642</v>
      </c>
      <c r="B15" s="107">
        <f t="shared" ca="1" si="1"/>
        <v>60.697065215865642</v>
      </c>
      <c r="C15" s="107">
        <f t="shared" ca="1" si="2"/>
        <v>60</v>
      </c>
    </row>
    <row r="16" spans="1:3">
      <c r="A16" s="107">
        <f t="shared" ca="1" si="0"/>
        <v>0.87338133476442725</v>
      </c>
      <c r="B16" s="107">
        <f t="shared" ca="1" si="1"/>
        <v>87.338133476442721</v>
      </c>
      <c r="C16" s="107">
        <f t="shared" ca="1" si="2"/>
        <v>87</v>
      </c>
    </row>
    <row r="17" spans="1:3">
      <c r="A17" s="107">
        <f t="shared" ca="1" si="0"/>
        <v>0.84095058448478532</v>
      </c>
      <c r="B17" s="107">
        <f t="shared" ca="1" si="1"/>
        <v>84.09505844847854</v>
      </c>
      <c r="C17" s="107">
        <f t="shared" ca="1" si="2"/>
        <v>84</v>
      </c>
    </row>
    <row r="18" spans="1:3">
      <c r="A18" s="107">
        <f t="shared" ca="1" si="0"/>
        <v>0.14664549650909198</v>
      </c>
      <c r="B18" s="107">
        <f t="shared" ca="1" si="1"/>
        <v>14.664549650909198</v>
      </c>
      <c r="C18" s="107">
        <f t="shared" ca="1" si="2"/>
        <v>14</v>
      </c>
    </row>
    <row r="19" spans="1:3">
      <c r="A19" s="107">
        <f t="shared" ca="1" si="0"/>
        <v>0.40227428513774921</v>
      </c>
      <c r="B19" s="107">
        <f t="shared" ca="1" si="1"/>
        <v>40.227428513774925</v>
      </c>
      <c r="C19" s="107">
        <f t="shared" ca="1" si="2"/>
        <v>40</v>
      </c>
    </row>
    <row r="20" spans="1:3">
      <c r="A20" s="107">
        <f t="shared" ca="1" si="0"/>
        <v>0.14534454690151888</v>
      </c>
      <c r="B20" s="107">
        <f t="shared" ca="1" si="1"/>
        <v>14.534454690151888</v>
      </c>
      <c r="C20" s="107">
        <f t="shared" ca="1" si="2"/>
        <v>14</v>
      </c>
    </row>
    <row r="21" spans="1:3">
      <c r="A21" s="107">
        <f t="shared" ca="1" si="0"/>
        <v>0.82804837192562442</v>
      </c>
      <c r="B21" s="107">
        <f t="shared" ca="1" si="1"/>
        <v>82.804837192562445</v>
      </c>
      <c r="C21" s="107">
        <f t="shared" ca="1" si="2"/>
        <v>82</v>
      </c>
    </row>
    <row r="22" spans="1:3">
      <c r="A22" s="107">
        <f t="shared" ca="1" si="0"/>
        <v>0.34241725523083089</v>
      </c>
      <c r="B22" s="107">
        <f t="shared" ca="1" si="1"/>
        <v>34.24172552308309</v>
      </c>
      <c r="C22" s="107">
        <f t="shared" ca="1" si="2"/>
        <v>34</v>
      </c>
    </row>
    <row r="23" spans="1:3">
      <c r="A23" s="107">
        <f t="shared" ca="1" si="0"/>
        <v>0.74816356843860987</v>
      </c>
      <c r="B23" s="107">
        <f t="shared" ca="1" si="1"/>
        <v>74.816356843860987</v>
      </c>
      <c r="C23" s="107">
        <f t="shared" ca="1" si="2"/>
        <v>74</v>
      </c>
    </row>
    <row r="24" spans="1:3">
      <c r="A24" s="107">
        <f t="shared" ca="1" si="0"/>
        <v>0.88209820384971493</v>
      </c>
      <c r="B24" s="107">
        <f t="shared" ca="1" si="1"/>
        <v>88.209820384971493</v>
      </c>
      <c r="C24" s="107">
        <f t="shared" ca="1" si="2"/>
        <v>88</v>
      </c>
    </row>
    <row r="25" spans="1:3">
      <c r="A25" s="107">
        <f t="shared" ca="1" si="0"/>
        <v>1.6342061729933022E-2</v>
      </c>
      <c r="B25" s="107">
        <f t="shared" ca="1" si="1"/>
        <v>1.6342061729933022</v>
      </c>
      <c r="C25" s="107">
        <f t="shared" ca="1" si="2"/>
        <v>1</v>
      </c>
    </row>
    <row r="26" spans="1:3">
      <c r="A26" s="107">
        <f t="shared" ca="1" si="0"/>
        <v>0.98933466114263702</v>
      </c>
      <c r="B26" s="107">
        <f t="shared" ca="1" si="1"/>
        <v>98.933466114263695</v>
      </c>
      <c r="C26" s="107">
        <f t="shared" ca="1" si="2"/>
        <v>98</v>
      </c>
    </row>
    <row r="27" spans="1:3">
      <c r="A27" s="107">
        <f t="shared" ca="1" si="0"/>
        <v>0.64951387358241863</v>
      </c>
      <c r="B27" s="107">
        <f t="shared" ca="1" si="1"/>
        <v>64.95138735824186</v>
      </c>
      <c r="C27" s="107">
        <f t="shared" ca="1" si="2"/>
        <v>64</v>
      </c>
    </row>
    <row r="28" spans="1:3">
      <c r="A28" s="107">
        <f t="shared" ca="1" si="0"/>
        <v>0.45170631244663112</v>
      </c>
      <c r="B28" s="107">
        <f t="shared" ca="1" si="1"/>
        <v>45.170631244663113</v>
      </c>
      <c r="C28" s="107">
        <f t="shared" ca="1" si="2"/>
        <v>45</v>
      </c>
    </row>
    <row r="29" spans="1:3">
      <c r="A29" s="107">
        <f t="shared" ca="1" si="0"/>
        <v>0.43573225816350192</v>
      </c>
      <c r="B29" s="107">
        <f t="shared" ca="1" si="1"/>
        <v>43.573225816350188</v>
      </c>
      <c r="C29" s="107">
        <f t="shared" ca="1" si="2"/>
        <v>43</v>
      </c>
    </row>
    <row r="30" spans="1:3">
      <c r="A30" s="107">
        <f t="shared" ca="1" si="0"/>
        <v>0.30793290327131762</v>
      </c>
      <c r="B30" s="107">
        <f t="shared" ca="1" si="1"/>
        <v>30.793290327131761</v>
      </c>
      <c r="C30" s="107">
        <f t="shared" ca="1" si="2"/>
        <v>30</v>
      </c>
    </row>
    <row r="31" spans="1:3">
      <c r="A31" s="107">
        <f t="shared" ca="1" si="0"/>
        <v>9.7621708709773269E-2</v>
      </c>
      <c r="B31" s="107">
        <f t="shared" ca="1" si="1"/>
        <v>9.7621708709773269</v>
      </c>
      <c r="C31" s="107">
        <f t="shared" ca="1" si="2"/>
        <v>9</v>
      </c>
    </row>
    <row r="32" spans="1:3">
      <c r="A32" s="107">
        <f t="shared" ca="1" si="0"/>
        <v>0.33341240213372547</v>
      </c>
      <c r="B32" s="107">
        <f t="shared" ca="1" si="1"/>
        <v>33.341240213372544</v>
      </c>
      <c r="C32" s="107">
        <f t="shared" ca="1" si="2"/>
        <v>33</v>
      </c>
    </row>
    <row r="33" spans="1:3">
      <c r="A33" s="107">
        <f t="shared" ca="1" si="0"/>
        <v>0.10627078608531271</v>
      </c>
      <c r="B33" s="107">
        <f t="shared" ca="1" si="1"/>
        <v>10.627078608531271</v>
      </c>
      <c r="C33" s="107">
        <f t="shared" ca="1" si="2"/>
        <v>10</v>
      </c>
    </row>
    <row r="34" spans="1:3">
      <c r="A34" s="107">
        <f t="shared" ca="1" si="0"/>
        <v>0.80446677251162679</v>
      </c>
      <c r="B34" s="107">
        <f t="shared" ca="1" si="1"/>
        <v>80.446677251162683</v>
      </c>
      <c r="C34" s="107">
        <f t="shared" ca="1" si="2"/>
        <v>80</v>
      </c>
    </row>
    <row r="35" spans="1:3">
      <c r="A35" s="107">
        <f t="shared" ca="1" si="0"/>
        <v>0.45463161199018143</v>
      </c>
      <c r="B35" s="107">
        <f t="shared" ca="1" si="1"/>
        <v>45.463161199018145</v>
      </c>
      <c r="C35" s="107">
        <f t="shared" ca="1" si="2"/>
        <v>45</v>
      </c>
    </row>
    <row r="36" spans="1:3">
      <c r="A36" s="107">
        <f t="shared" ca="1" si="0"/>
        <v>0.2102831948681505</v>
      </c>
      <c r="B36" s="107">
        <f t="shared" ca="1" si="1"/>
        <v>21.02831948681505</v>
      </c>
      <c r="C36" s="107">
        <f t="shared" ca="1" si="2"/>
        <v>21</v>
      </c>
    </row>
    <row r="37" spans="1:3">
      <c r="A37" s="107">
        <f t="shared" ca="1" si="0"/>
        <v>9.403176870288199E-2</v>
      </c>
      <c r="B37" s="107">
        <f t="shared" ca="1" si="1"/>
        <v>9.403176870288199</v>
      </c>
      <c r="C37" s="107">
        <f t="shared" ca="1" si="2"/>
        <v>9</v>
      </c>
    </row>
    <row r="38" spans="1:3">
      <c r="A38" s="107">
        <f t="shared" ca="1" si="0"/>
        <v>0.37293325000356248</v>
      </c>
      <c r="B38" s="107">
        <f t="shared" ca="1" si="1"/>
        <v>37.293325000356248</v>
      </c>
      <c r="C38" s="107">
        <f t="shared" ca="1" si="2"/>
        <v>37</v>
      </c>
    </row>
    <row r="39" spans="1:3">
      <c r="A39" s="107">
        <f t="shared" ca="1" si="0"/>
        <v>0.10320675000452262</v>
      </c>
      <c r="B39" s="107">
        <f t="shared" ca="1" si="1"/>
        <v>10.320675000452262</v>
      </c>
      <c r="C39" s="107">
        <f t="shared" ca="1" si="2"/>
        <v>10</v>
      </c>
    </row>
    <row r="40" spans="1:3">
      <c r="A40" s="107">
        <f t="shared" ca="1" si="0"/>
        <v>7.9280886740527468E-2</v>
      </c>
      <c r="B40" s="107">
        <f t="shared" ca="1" si="1"/>
        <v>7.9280886740527468</v>
      </c>
      <c r="C40" s="107">
        <f t="shared" ca="1" si="2"/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1372.4749943907361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0.5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8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24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2014-09-26T14:50:27Z</dcterms:modified>
</cp:coreProperties>
</file>