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<sst xmlns="http://schemas.openxmlformats.org/spreadsheetml/2006/main" count="511" uniqueCount="265">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</sst>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0.50577332964290833</v>
      </c>
      <c r="G13" s="35">
        <f>'Project Release Optimizer (GA)'!E15</f>
        <v>0.26056114016428189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68.16058599069089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284.00244162787874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68.16058599069089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68.16058599069089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68.16058599069089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68.16058599069089</v>
      </c>
      <c r="AN13" s="37"/>
      <c r="AO13" s="39">
        <f>M13+R13+W13+AB13+AG13+AL13</f>
        <v>200.20000000000002</v>
      </c>
      <c r="AP13" s="39">
        <f>N13+S13+X13+AC13+AH13+AM13</f>
        <v>624.80537158133325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73.946168783564673</v>
      </c>
      <c r="AY13" s="39">
        <f t="shared" ref="AY13:AY27" si="1">AV13/G13</f>
        <v>624.80537158133302</v>
      </c>
      <c r="AZ13" s="39">
        <f>MAX(AX13,AY13)</f>
        <v>624.80537158133302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0.49971774627585297</v>
      </c>
      <c r="G14" s="35">
        <f>'Project Release Optimizer (GA)'!E16</f>
        <v>1.4994381570401178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30.016944788908372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53.353317457199793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12.804796189727949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12.804796189727949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12.804796189727949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12.804796189727949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134.58944700501996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66.037278535598432</v>
      </c>
      <c r="AY14" s="39">
        <f t="shared" si="1"/>
        <v>117.37729840583953</v>
      </c>
      <c r="AZ14" s="39">
        <f t="shared" ref="AZ14:AZ27" si="29">MAX(AX14,AY14)</f>
        <v>117.37729840583953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0.50495249491342975</v>
      </c>
      <c r="G15" s="35">
        <f>'Project Release Optimizer (GA)'!E17</f>
        <v>3.6750319269772871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31.686149016340789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7.6046757639217892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7.6046757639217892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7.6046757639217892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7.6046757639217892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7.6046757639217892</v>
      </c>
      <c r="AN15" s="37"/>
      <c r="AO15" s="39">
        <f t="shared" si="24"/>
        <v>94.6</v>
      </c>
      <c r="AP15" s="39">
        <f t="shared" si="25"/>
        <v>69.709527835949729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69.709527835949743</v>
      </c>
      <c r="AY15" s="39">
        <f t="shared" si="1"/>
        <v>16.163124887150701</v>
      </c>
      <c r="AZ15" s="39">
        <f t="shared" si="29"/>
        <v>69.709527835949743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0.49358690317156267</v>
      </c>
      <c r="G16" s="35">
        <f>'Project Release Optimizer (GA)'!E18</f>
        <v>1.5027446863622353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70.909498965847916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17.018279751803501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17.018279751803501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17.018279751803501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17.018279751803501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17.018279751803501</v>
      </c>
      <c r="AN16" s="37"/>
      <c r="AO16" s="39">
        <f t="shared" si="24"/>
        <v>116.6</v>
      </c>
      <c r="AP16" s="39">
        <f t="shared" si="25"/>
        <v>156.00089772486544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156.00089772486541</v>
      </c>
      <c r="AY16" s="39">
        <f t="shared" si="1"/>
        <v>26.35178174934132</v>
      </c>
      <c r="AZ16" s="39">
        <f t="shared" si="29"/>
        <v>156.00089772486541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0.4984778559675882</v>
      </c>
      <c r="G17" s="35">
        <f>'Project Release Optimizer (GA)'!E19</f>
        <v>1.740624401125227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12.036643008651781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45.960518506051038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11.030524441452249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11.030524441452249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11.030524441452249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11.030524441452249</v>
      </c>
      <c r="AN17" s="37"/>
      <c r="AO17" s="39">
        <f t="shared" si="24"/>
        <v>189.2</v>
      </c>
      <c r="AP17" s="39">
        <f t="shared" si="25"/>
        <v>102.1192592805118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26.480614619033915</v>
      </c>
      <c r="AY17" s="39">
        <f t="shared" si="1"/>
        <v>101.11314071331226</v>
      </c>
      <c r="AZ17" s="39">
        <f t="shared" si="29"/>
        <v>101.11314071331226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0.51853558183823978</v>
      </c>
      <c r="G18" s="35">
        <f>'Project Release Optimizer (GA)'!E20</f>
        <v>1.5158103517321759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100.28241420898615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29.027377963027813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24.067779410156678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24.067779410156678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24.067779410156678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24.067779410156678</v>
      </c>
      <c r="AN18" s="37"/>
      <c r="AO18" s="39">
        <f t="shared" si="24"/>
        <v>211.2</v>
      </c>
      <c r="AP18" s="39">
        <f t="shared" si="25"/>
        <v>225.58090981264067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220.62131125976958</v>
      </c>
      <c r="AY18" s="39">
        <f t="shared" si="1"/>
        <v>63.860231518661195</v>
      </c>
      <c r="AZ18" s="39">
        <f t="shared" si="29"/>
        <v>220.62131125976958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0.49294812893727036</v>
      </c>
      <c r="G19" s="35">
        <f>'Project Release Optimizer (GA)'!E21</f>
        <v>0.26865094800937001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188.66082360530601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308.95107802524905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74.148258726059765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74.148258726059765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74.148258726059765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74.148258726059765</v>
      </c>
      <c r="AN19" s="37"/>
      <c r="AO19" s="39">
        <f t="shared" si="24"/>
        <v>387.20000000000005</v>
      </c>
      <c r="AP19" s="39">
        <f t="shared" si="25"/>
        <v>794.20493653479423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415.05381193167312</v>
      </c>
      <c r="AY19" s="39">
        <f t="shared" si="1"/>
        <v>679.69237165554784</v>
      </c>
      <c r="AZ19" s="39">
        <f t="shared" si="29"/>
        <v>679.69237165554784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0.49212373407912507</v>
      </c>
      <c r="G20" s="35">
        <f>'Project Release Optimizer (GA)'!E22</f>
        <v>2.3703626128404101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10.160046455300783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4.6406401874600443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2.4384111492721878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2.4384111492721878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2.4384111492721878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2.4384111492721878</v>
      </c>
      <c r="AN20" s="37"/>
      <c r="AO20" s="39">
        <f t="shared" si="24"/>
        <v>35.200000000000003</v>
      </c>
      <c r="AP20" s="39">
        <f t="shared" si="25"/>
        <v>24.554331239849578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22.352102201661719</v>
      </c>
      <c r="AY20" s="39">
        <f t="shared" si="1"/>
        <v>10.209408412412097</v>
      </c>
      <c r="AZ20" s="39">
        <f t="shared" si="29"/>
        <v>22.352102201661719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0.49350715851963922</v>
      </c>
      <c r="G21" s="35">
        <f>'Project Release Optimizer (GA)'!E23</f>
        <v>0.25093126912879704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99.289339889180212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342.72332937453979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82.253599049889559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82.253599049889559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82.253599049889559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82.253599049889559</v>
      </c>
      <c r="AN21" s="37"/>
      <c r="AO21" s="39">
        <f t="shared" si="24"/>
        <v>297</v>
      </c>
      <c r="AP21" s="39">
        <f t="shared" si="25"/>
        <v>771.02706546327818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218.43654775619652</v>
      </c>
      <c r="AY21" s="39">
        <f t="shared" si="1"/>
        <v>753.99132462398757</v>
      </c>
      <c r="AZ21" s="39">
        <f t="shared" si="29"/>
        <v>753.99132462398757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0.49659082936529414</v>
      </c>
      <c r="G22" s="35">
        <f>'Project Release Optimizer (GA)'!E24</f>
        <v>1.5268983433484529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72.494290814859696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56.978252926262925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17.398629795566325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17.398629795566325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17.398629795566325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17.398629795566325</v>
      </c>
      <c r="AN22" s="37"/>
      <c r="AO22" s="39">
        <f t="shared" si="24"/>
        <v>270.59999999999991</v>
      </c>
      <c r="AP22" s="39">
        <f t="shared" si="25"/>
        <v>199.06706292338797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159.48743979269133</v>
      </c>
      <c r="AY22" s="39">
        <f t="shared" si="1"/>
        <v>125.35215643777842</v>
      </c>
      <c r="AZ22" s="39">
        <f t="shared" si="29"/>
        <v>159.48743979269133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0.49415512420349855</v>
      </c>
      <c r="G23" s="35">
        <f>'Project Release Optimizer (GA)'!E25</f>
        <v>1.5374251006420567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127.49033029161892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52.035055214456001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30.597679269988539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30.597679269988539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30.597679269988539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30.597679269988539</v>
      </c>
      <c r="AN23" s="37"/>
      <c r="AO23" s="39">
        <f t="shared" si="24"/>
        <v>314.59999999999997</v>
      </c>
      <c r="AP23" s="39">
        <f t="shared" si="25"/>
        <v>301.91610258602907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280.47872664156165</v>
      </c>
      <c r="AY23" s="39">
        <f t="shared" si="1"/>
        <v>114.47712147180319</v>
      </c>
      <c r="AZ23" s="39">
        <f t="shared" si="29"/>
        <v>280.47872664156165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0.49154842884046357</v>
      </c>
      <c r="G24" s="35">
        <f>'Project Release Optimizer (GA)'!E26</f>
        <v>1.4741409741111773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132.23519024022011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61.730866720442251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31.736445657652826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31.736445657652826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31.736445657652826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31.736445657652826</v>
      </c>
      <c r="AN24" s="37"/>
      <c r="AO24" s="39">
        <f t="shared" si="24"/>
        <v>343.2</v>
      </c>
      <c r="AP24" s="39">
        <f t="shared" si="25"/>
        <v>320.91183959127369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290.91741852848418</v>
      </c>
      <c r="AY24" s="39">
        <f t="shared" si="1"/>
        <v>135.80790678497297</v>
      </c>
      <c r="AZ24" s="39">
        <f t="shared" si="29"/>
        <v>290.91741852848418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0.5049342113595926</v>
      </c>
      <c r="G25" s="35">
        <f>'Project Release Optimizer (GA)'!E27</f>
        <v>1.9905697827999311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190.12377818787346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45.62970676508963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45.62970676508963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45.62970676508963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45.62970676508963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45.62970676508963</v>
      </c>
      <c r="AN25" s="37"/>
      <c r="AO25" s="39">
        <f t="shared" si="24"/>
        <v>299.19999999999993</v>
      </c>
      <c r="AP25" s="39">
        <f t="shared" si="25"/>
        <v>418.2723120133216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418.27231201332154</v>
      </c>
      <c r="AY25" s="39">
        <f t="shared" si="1"/>
        <v>44.208447631622029</v>
      </c>
      <c r="AZ25" s="39">
        <f t="shared" si="29"/>
        <v>418.27231201332154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0.51026760211796973</v>
      </c>
      <c r="G26" s="35">
        <f>'Project Release Optimizer (GA)'!E28</f>
        <v>2.0146721908134211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76.430484393135188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26.307009270129114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18.343316254352445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18.343316254352445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18.343316254352445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18.343316254352445</v>
      </c>
      <c r="AN26" s="37"/>
      <c r="AO26" s="39">
        <f t="shared" si="24"/>
        <v>202.39999999999998</v>
      </c>
      <c r="AP26" s="39">
        <f t="shared" si="25"/>
        <v>176.11075868067405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168.14706566489741</v>
      </c>
      <c r="AY26" s="39">
        <f t="shared" si="1"/>
        <v>57.875420394284049</v>
      </c>
      <c r="AZ26" s="39">
        <f t="shared" si="29"/>
        <v>168.14706566489741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1.002880870767525</v>
      </c>
      <c r="G27" s="35">
        <f>'Project Release Optimizer (GA)'!E29</f>
        <v>2.3721381149050624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71.79317314617532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41.734500777144746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17.230361555082077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17.230361555082077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17.230361555082077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17.230361555082077</v>
      </c>
      <c r="AN27" s="37"/>
      <c r="AO27" s="39">
        <f t="shared" si="24"/>
        <v>376.19999999999993</v>
      </c>
      <c r="AP27" s="39">
        <f t="shared" si="25"/>
        <v>182.4491201436484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157.94498092158571</v>
      </c>
      <c r="AY27" s="39">
        <f t="shared" si="1"/>
        <v>91.815901709718418</v>
      </c>
      <c r="AZ27" s="39">
        <f t="shared" si="29"/>
        <v>157.94498092158571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0.53333333333333066</v>
      </c>
      <c r="G30" s="35">
        <f>'Project Release Optimizer (GA)'!E32</f>
        <v>1.6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85.451312866873039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91.846470022043746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30.697536651380425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30.697536651380425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30.697536651380425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30.697536651380425</v>
      </c>
      <c r="AN30" s="47"/>
      <c r="AO30" s="35">
        <f t="shared" ref="AO30:AQ30" si="36">AVERAGE(AO13:AO27)</f>
        <v>236.42666666666665</v>
      </c>
      <c r="AP30" s="35">
        <f t="shared" si="36"/>
        <v>300.08792949443853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182.92574694739034</v>
      </c>
      <c r="AY30" s="35">
        <f t="shared" si="39"/>
        <v>197.54006719851765</v>
      </c>
      <c r="AZ30" s="167">
        <f t="shared" ref="AZ30" si="40">AVERAGE(AZ13:AZ27)</f>
        <v>281.39408597098725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7.9999999999999591</v>
      </c>
      <c r="G31" s="35">
        <f>'Project Release Optimizer (GA)'!E33</f>
        <v>24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1281.7696930030957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1377.6970503306561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460.46304977070639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460.46304977070639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460.46304977070639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460.46304977070639</v>
      </c>
      <c r="AN31" s="47"/>
      <c r="AO31" s="35">
        <f t="shared" ref="AO31:AQ31" si="47">SUM(AO13:AO27)</f>
        <v>3546.3999999999996</v>
      </c>
      <c r="AP31" s="35">
        <f t="shared" si="47"/>
        <v>4501.3189424165776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2743.8862042108549</v>
      </c>
      <c r="AY31" s="35">
        <f t="shared" si="50"/>
        <v>2963.1010079777648</v>
      </c>
      <c r="AZ31" s="35">
        <f t="shared" ref="AZ31" si="51">SUM(AZ13:AZ27)</f>
        <v>4220.9112895648086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961.58090981264831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329.75459616110459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281.39408597098725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56.825682382134005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509.42020783113549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1857.5813961870222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0.50577332964290833</v>
      </c>
      <c r="E15" s="74">
        <v>0.26056114016428189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41709.160585990692</v>
      </c>
      <c r="N15" s="12"/>
      <c r="O15" s="56">
        <v>0</v>
      </c>
      <c r="P15" s="58">
        <f>M15+O15+1</f>
        <v>41710.160585990692</v>
      </c>
      <c r="Q15" s="58">
        <f>P15+VLOOKUP($B15,'Project Facts (User Inputs)'!$B$13:$BL$28,18,0)</f>
        <v>41994.163027618568</v>
      </c>
      <c r="R15" s="12"/>
      <c r="S15" s="56">
        <v>0</v>
      </c>
      <c r="T15" s="58">
        <f>Q15+S15+1</f>
        <v>41995.163027618568</v>
      </c>
      <c r="U15" s="58">
        <f>T15+VLOOKUP($B15,'Project Facts (User Inputs)'!$B$13:$BL$28,23,0)</f>
        <v>42063.32361360926</v>
      </c>
      <c r="V15" s="12"/>
      <c r="W15" s="32">
        <v>0</v>
      </c>
      <c r="X15" s="58">
        <f>U15+W15+1</f>
        <v>42064.32361360926</v>
      </c>
      <c r="Y15" s="58">
        <f>X15+VLOOKUP($B15,'Project Facts (User Inputs)'!$B$13:$BL$28,28,0)</f>
        <v>42132.484199599952</v>
      </c>
      <c r="Z15" s="12"/>
      <c r="AA15" s="32">
        <v>0</v>
      </c>
      <c r="AB15" s="58">
        <f>Y15+AA15+1</f>
        <v>42133.484199599952</v>
      </c>
      <c r="AC15" s="58">
        <f>AB15+VLOOKUP($B15,'Project Facts (User Inputs)'!$B$13:$BL$28,33,0)</f>
        <v>42201.644785590644</v>
      </c>
      <c r="AD15" s="12"/>
      <c r="AE15" s="32">
        <v>0</v>
      </c>
      <c r="AF15" s="58">
        <f>AC15+AE15+1</f>
        <v>42202.644785590644</v>
      </c>
      <c r="AG15" s="58">
        <f>AF15+VLOOKUP($B15,'Project Facts (User Inputs)'!$B$13:$BL$28,38,0)</f>
        <v>42270.805371581337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629.80537158133666</v>
      </c>
      <c r="AW15" s="83">
        <f>MAX(AG15:AG29)-MIN(L15:L29)</f>
        <v>961.58090981264831</v>
      </c>
      <c r="BM15" s="113" t="s">
        <v>126</v>
      </c>
    </row>
    <row r="16" spans="2:65">
      <c r="B16" s="16" t="str">
        <f>'Project Facts (User Inputs)'!B14</f>
        <v>Project-A02</v>
      </c>
      <c r="D16" s="74">
        <v>0.49971774627585297</v>
      </c>
      <c r="E16" s="74">
        <v>1.4994381570401178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41683.016944788906</v>
      </c>
      <c r="N16" s="12"/>
      <c r="O16" s="56">
        <v>0</v>
      </c>
      <c r="P16" s="58">
        <f t="shared" ref="P16:P29" si="1">M16+O16+1</f>
        <v>41684.016944788906</v>
      </c>
      <c r="Q16" s="58">
        <f>P16+VLOOKUP($B16,'Project Facts (User Inputs)'!$B$13:$BL$28,18,0)</f>
        <v>41737.370262246106</v>
      </c>
      <c r="R16" s="12"/>
      <c r="S16" s="56">
        <v>0</v>
      </c>
      <c r="T16" s="58">
        <f t="shared" ref="T16:T29" si="2">Q16+S16+1</f>
        <v>41738.370262246106</v>
      </c>
      <c r="U16" s="58">
        <f>T16+VLOOKUP($B16,'Project Facts (User Inputs)'!$B$13:$BL$28,23,0)</f>
        <v>41751.175058435831</v>
      </c>
      <c r="V16" s="12"/>
      <c r="W16" s="32">
        <v>0</v>
      </c>
      <c r="X16" s="58">
        <f t="shared" ref="X16:X29" si="3">U16+W16+1</f>
        <v>41752.175058435831</v>
      </c>
      <c r="Y16" s="58">
        <f>X16+VLOOKUP($B16,'Project Facts (User Inputs)'!$B$13:$BL$28,28,0)</f>
        <v>41764.979854625555</v>
      </c>
      <c r="Z16" s="12"/>
      <c r="AA16" s="32">
        <v>0</v>
      </c>
      <c r="AB16" s="58">
        <f t="shared" ref="AB16:AB29" si="4">Y16+AA16+1</f>
        <v>41765.979854625555</v>
      </c>
      <c r="AC16" s="58">
        <f>AB16+VLOOKUP($B16,'Project Facts (User Inputs)'!$B$13:$BL$28,33,0)</f>
        <v>41778.78465081528</v>
      </c>
      <c r="AD16" s="12"/>
      <c r="AE16" s="32">
        <v>0</v>
      </c>
      <c r="AF16" s="58">
        <f t="shared" ref="AF16:AF29" si="5">AC16+AE16+1</f>
        <v>41779.78465081528</v>
      </c>
      <c r="AG16" s="58">
        <f>AF16+VLOOKUP($B16,'Project Facts (User Inputs)'!$B$13:$BL$28,38,0)</f>
        <v>41792.589447005004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12</v>
      </c>
      <c r="AT16" s="60">
        <f t="shared" ref="AT16:AT29" si="13">AK16*AM16*$AK$36</f>
        <v>10.607940446650126</v>
      </c>
      <c r="AV16" s="60">
        <f t="shared" ref="AV16:AV29" si="14">AG16-L16</f>
        <v>139.58944700500433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0.50495249491342975</v>
      </c>
      <c r="E17" s="74">
        <v>3.6750319269772871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41672.686149016343</v>
      </c>
      <c r="N17" s="12"/>
      <c r="O17" s="56">
        <v>0</v>
      </c>
      <c r="P17" s="58">
        <f t="shared" si="1"/>
        <v>41673.686149016343</v>
      </c>
      <c r="Q17" s="58">
        <f>P17+VLOOKUP($B17,'Project Facts (User Inputs)'!$B$13:$BL$28,18,0)</f>
        <v>41681.290824780262</v>
      </c>
      <c r="R17" s="12"/>
      <c r="S17" s="56">
        <v>0</v>
      </c>
      <c r="T17" s="58">
        <f t="shared" si="2"/>
        <v>41682.290824780262</v>
      </c>
      <c r="U17" s="58">
        <f>T17+VLOOKUP($B17,'Project Facts (User Inputs)'!$B$13:$BL$28,23,0)</f>
        <v>41689.895500544182</v>
      </c>
      <c r="V17" s="12"/>
      <c r="W17" s="32">
        <v>0</v>
      </c>
      <c r="X17" s="58">
        <f t="shared" si="3"/>
        <v>41690.895500544182</v>
      </c>
      <c r="Y17" s="58">
        <f>X17+VLOOKUP($B17,'Project Facts (User Inputs)'!$B$13:$BL$28,28,0)</f>
        <v>41698.500176308102</v>
      </c>
      <c r="Z17" s="12"/>
      <c r="AA17" s="32">
        <v>0</v>
      </c>
      <c r="AB17" s="58">
        <f t="shared" si="4"/>
        <v>41699.500176308102</v>
      </c>
      <c r="AC17" s="58">
        <f>AB17+VLOOKUP($B17,'Project Facts (User Inputs)'!$B$13:$BL$28,33,0)</f>
        <v>41707.104852072021</v>
      </c>
      <c r="AD17" s="12"/>
      <c r="AE17" s="32">
        <v>0</v>
      </c>
      <c r="AF17" s="58">
        <f t="shared" si="5"/>
        <v>41708.104852072021</v>
      </c>
      <c r="AG17" s="58">
        <f>AF17+VLOOKUP($B17,'Project Facts (User Inputs)'!$B$13:$BL$28,38,0)</f>
        <v>41715.709527835941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74.709527835941117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0.49358690317156267</v>
      </c>
      <c r="E18" s="74">
        <v>1.5027446863622353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41745.909498965848</v>
      </c>
      <c r="N18" s="12"/>
      <c r="O18" s="56">
        <v>0</v>
      </c>
      <c r="P18" s="58">
        <f t="shared" si="1"/>
        <v>41746.909498965848</v>
      </c>
      <c r="Q18" s="58">
        <f>P18+VLOOKUP($B18,'Project Facts (User Inputs)'!$B$13:$BL$28,18,0)</f>
        <v>41763.927778717654</v>
      </c>
      <c r="R18" s="12"/>
      <c r="S18" s="56">
        <v>0</v>
      </c>
      <c r="T18" s="58">
        <f t="shared" si="2"/>
        <v>41764.927778717654</v>
      </c>
      <c r="U18" s="58">
        <f>T18+VLOOKUP($B18,'Project Facts (User Inputs)'!$B$13:$BL$28,23,0)</f>
        <v>41781.946058469461</v>
      </c>
      <c r="V18" s="12"/>
      <c r="W18" s="32">
        <v>0</v>
      </c>
      <c r="X18" s="58">
        <f t="shared" si="3"/>
        <v>41782.946058469461</v>
      </c>
      <c r="Y18" s="58">
        <f>X18+VLOOKUP($B18,'Project Facts (User Inputs)'!$B$13:$BL$28,28,0)</f>
        <v>41799.964338221267</v>
      </c>
      <c r="Z18" s="12"/>
      <c r="AA18" s="32">
        <v>0</v>
      </c>
      <c r="AB18" s="58">
        <f t="shared" si="4"/>
        <v>41800.964338221267</v>
      </c>
      <c r="AC18" s="58">
        <f>AB18+VLOOKUP($B18,'Project Facts (User Inputs)'!$B$13:$BL$28,33,0)</f>
        <v>41817.982617973074</v>
      </c>
      <c r="AD18" s="12"/>
      <c r="AE18" s="32">
        <v>0</v>
      </c>
      <c r="AF18" s="58">
        <f t="shared" si="5"/>
        <v>41818.982617973074</v>
      </c>
      <c r="AG18" s="58">
        <f>AF18+VLOOKUP($B18,'Project Facts (User Inputs)'!$B$13:$BL$28,38,0)</f>
        <v>41836.00089772488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34</v>
      </c>
      <c r="AT18" s="60">
        <f t="shared" si="13"/>
        <v>16.767990074441688</v>
      </c>
      <c r="AV18" s="60">
        <f t="shared" si="14"/>
        <v>161.00089772487991</v>
      </c>
      <c r="AW18" s="37"/>
      <c r="BM18" s="113"/>
    </row>
    <row r="19" spans="2:65">
      <c r="B19" s="16" t="str">
        <f>'Project Facts (User Inputs)'!B17</f>
        <v>Project-A05</v>
      </c>
      <c r="D19" s="74">
        <v>0.4984778559675882</v>
      </c>
      <c r="E19" s="74">
        <v>1.740624401125227</v>
      </c>
      <c r="F19" s="5"/>
      <c r="G19" s="110"/>
      <c r="I19" s="57">
        <v>41640</v>
      </c>
      <c r="J19" s="12"/>
      <c r="K19" s="32">
        <v>0</v>
      </c>
      <c r="L19" s="58">
        <f t="shared" si="0"/>
        <v>41641</v>
      </c>
      <c r="M19" s="58">
        <f>L19+VLOOKUP($B19,'Project Facts (User Inputs)'!$B$13:$BL$28,13,0)</f>
        <v>41653.036643008651</v>
      </c>
      <c r="N19" s="12"/>
      <c r="O19" s="56">
        <v>0</v>
      </c>
      <c r="P19" s="58">
        <f t="shared" si="1"/>
        <v>41654.036643008651</v>
      </c>
      <c r="Q19" s="58">
        <f>P19+VLOOKUP($B19,'Project Facts (User Inputs)'!$B$13:$BL$28,18,0)</f>
        <v>41699.997161514701</v>
      </c>
      <c r="R19" s="12"/>
      <c r="S19" s="56">
        <v>0</v>
      </c>
      <c r="T19" s="58">
        <f t="shared" si="2"/>
        <v>41700.997161514701</v>
      </c>
      <c r="U19" s="58">
        <f>T19+VLOOKUP($B19,'Project Facts (User Inputs)'!$B$13:$BL$28,23,0)</f>
        <v>41712.027685956156</v>
      </c>
      <c r="V19" s="12"/>
      <c r="W19" s="32">
        <v>0</v>
      </c>
      <c r="X19" s="58">
        <f t="shared" si="3"/>
        <v>41713.027685956156</v>
      </c>
      <c r="Y19" s="58">
        <f>X19+VLOOKUP($B19,'Project Facts (User Inputs)'!$B$13:$BL$28,28,0)</f>
        <v>41724.058210397612</v>
      </c>
      <c r="Z19" s="12"/>
      <c r="AA19" s="32">
        <v>0</v>
      </c>
      <c r="AB19" s="58">
        <f t="shared" si="4"/>
        <v>41725.058210397612</v>
      </c>
      <c r="AC19" s="58">
        <f>AB19+VLOOKUP($B19,'Project Facts (User Inputs)'!$B$13:$BL$28,33,0)</f>
        <v>41736.088734839068</v>
      </c>
      <c r="AD19" s="12"/>
      <c r="AE19" s="32">
        <v>0</v>
      </c>
      <c r="AF19" s="58">
        <f t="shared" si="5"/>
        <v>41737.088734839068</v>
      </c>
      <c r="AG19" s="58">
        <f>AF19+VLOOKUP($B19,'Project Facts (User Inputs)'!$B$13:$BL$28,38,0)</f>
        <v>41748.119259280524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0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0</v>
      </c>
      <c r="AT19" s="60">
        <f t="shared" si="13"/>
        <v>0</v>
      </c>
      <c r="AV19" s="60">
        <f t="shared" si="14"/>
        <v>107.11925928052369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0.51853558183823978</v>
      </c>
      <c r="E20" s="74">
        <v>1.5158103517321759</v>
      </c>
      <c r="F20" s="5"/>
      <c r="G20" s="110"/>
      <c r="I20" s="57">
        <v>41640</v>
      </c>
      <c r="J20" s="12"/>
      <c r="K20" s="32">
        <v>365</v>
      </c>
      <c r="L20" s="58">
        <f t="shared" si="0"/>
        <v>42006</v>
      </c>
      <c r="M20" s="58">
        <f>L20+VLOOKUP($B20,'Project Facts (User Inputs)'!$B$13:$BL$28,13,0)</f>
        <v>42106.282414208988</v>
      </c>
      <c r="N20" s="12"/>
      <c r="O20" s="56">
        <v>0</v>
      </c>
      <c r="P20" s="58">
        <f t="shared" si="1"/>
        <v>42107.282414208988</v>
      </c>
      <c r="Q20" s="58">
        <f>P20+VLOOKUP($B20,'Project Facts (User Inputs)'!$B$13:$BL$28,18,0)</f>
        <v>42136.309792172018</v>
      </c>
      <c r="R20" s="12"/>
      <c r="S20" s="56">
        <v>0</v>
      </c>
      <c r="T20" s="58">
        <f t="shared" si="2"/>
        <v>42137.309792172018</v>
      </c>
      <c r="U20" s="58">
        <f>T20+VLOOKUP($B20,'Project Facts (User Inputs)'!$B$13:$BL$28,23,0)</f>
        <v>42161.377571582176</v>
      </c>
      <c r="V20" s="12"/>
      <c r="W20" s="32">
        <v>1</v>
      </c>
      <c r="X20" s="58">
        <f t="shared" si="3"/>
        <v>42163.377571582176</v>
      </c>
      <c r="Y20" s="58">
        <f>X20+VLOOKUP($B20,'Project Facts (User Inputs)'!$B$13:$BL$28,28,0)</f>
        <v>42187.445350992333</v>
      </c>
      <c r="Z20" s="12"/>
      <c r="AA20" s="32">
        <v>365</v>
      </c>
      <c r="AB20" s="58">
        <f t="shared" si="4"/>
        <v>42553.445350992333</v>
      </c>
      <c r="AC20" s="58">
        <f>AB20+VLOOKUP($B20,'Project Facts (User Inputs)'!$B$13:$BL$28,33,0)</f>
        <v>42577.513130402491</v>
      </c>
      <c r="AD20" s="12"/>
      <c r="AE20" s="32">
        <v>0</v>
      </c>
      <c r="AF20" s="58">
        <f t="shared" si="5"/>
        <v>42578.513130402491</v>
      </c>
      <c r="AG20" s="58">
        <f>AF20+VLOOKUP($B20,'Project Facts (User Inputs)'!$B$13:$BL$28,38,0)</f>
        <v>42602.580909812648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365</v>
      </c>
      <c r="AN20" s="78">
        <f t="shared" si="7"/>
        <v>0</v>
      </c>
      <c r="AO20" s="78">
        <f t="shared" si="8"/>
        <v>0</v>
      </c>
      <c r="AP20" s="78">
        <f t="shared" si="9"/>
        <v>1</v>
      </c>
      <c r="AQ20" s="78">
        <f t="shared" si="10"/>
        <v>365</v>
      </c>
      <c r="AR20" s="78">
        <f t="shared" si="11"/>
        <v>0</v>
      </c>
      <c r="AS20" s="78">
        <f t="shared" si="12"/>
        <v>731</v>
      </c>
      <c r="AT20" s="60">
        <f t="shared" si="13"/>
        <v>326.05459057071965</v>
      </c>
      <c r="AV20" s="60">
        <f t="shared" si="14"/>
        <v>596.58090981264831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0.49294812893727036</v>
      </c>
      <c r="E21" s="74">
        <v>0.26865094800937001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41896.660823605307</v>
      </c>
      <c r="N21" s="12"/>
      <c r="O21" s="56">
        <v>0</v>
      </c>
      <c r="P21" s="58">
        <f t="shared" si="1"/>
        <v>41897.660823605307</v>
      </c>
      <c r="Q21" s="58">
        <f>P21+VLOOKUP($B21,'Project Facts (User Inputs)'!$B$13:$BL$28,18,0)</f>
        <v>42206.611901630553</v>
      </c>
      <c r="R21" s="12"/>
      <c r="S21" s="56">
        <v>0</v>
      </c>
      <c r="T21" s="58">
        <f t="shared" si="2"/>
        <v>42207.611901630553</v>
      </c>
      <c r="U21" s="58">
        <f>T21+VLOOKUP($B21,'Project Facts (User Inputs)'!$B$13:$BL$28,23,0)</f>
        <v>42281.760160356615</v>
      </c>
      <c r="V21" s="12"/>
      <c r="W21" s="32">
        <v>0</v>
      </c>
      <c r="X21" s="58">
        <f t="shared" si="3"/>
        <v>42282.760160356615</v>
      </c>
      <c r="Y21" s="58">
        <f>X21+VLOOKUP($B21,'Project Facts (User Inputs)'!$B$13:$BL$28,28,0)</f>
        <v>42356.908419082676</v>
      </c>
      <c r="Z21" s="12"/>
      <c r="AA21" s="32">
        <v>0</v>
      </c>
      <c r="AB21" s="58">
        <f t="shared" si="4"/>
        <v>42357.908419082676</v>
      </c>
      <c r="AC21" s="58">
        <f>AB21+VLOOKUP($B21,'Project Facts (User Inputs)'!$B$13:$BL$28,33,0)</f>
        <v>42432.056677808738</v>
      </c>
      <c r="AD21" s="12"/>
      <c r="AE21" s="32">
        <v>0</v>
      </c>
      <c r="AF21" s="58">
        <f t="shared" si="5"/>
        <v>42433.056677808738</v>
      </c>
      <c r="AG21" s="58">
        <f>AF21+VLOOKUP($B21,'Project Facts (User Inputs)'!$B$13:$BL$28,38,0)</f>
        <v>42507.204936534799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67</v>
      </c>
      <c r="AT21" s="60">
        <f t="shared" si="13"/>
        <v>109.727047146402</v>
      </c>
      <c r="AV21" s="60">
        <f t="shared" si="14"/>
        <v>799.20493653479934</v>
      </c>
      <c r="AW21" s="37"/>
      <c r="BM21" s="113"/>
    </row>
    <row r="22" spans="2:65">
      <c r="B22" s="16" t="str">
        <f>'Project Facts (User Inputs)'!B20</f>
        <v>Project-A08</v>
      </c>
      <c r="D22" s="74">
        <v>0.49212373407912507</v>
      </c>
      <c r="E22" s="74">
        <v>2.3703626128404101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41651.160046455298</v>
      </c>
      <c r="N22" s="12"/>
      <c r="O22" s="56">
        <v>0</v>
      </c>
      <c r="P22" s="58">
        <f t="shared" si="1"/>
        <v>41652.160046455298</v>
      </c>
      <c r="Q22" s="58">
        <f>P22+VLOOKUP($B22,'Project Facts (User Inputs)'!$B$13:$BL$28,18,0)</f>
        <v>41656.80068664276</v>
      </c>
      <c r="R22" s="12"/>
      <c r="S22" s="56">
        <v>0</v>
      </c>
      <c r="T22" s="58">
        <f t="shared" si="2"/>
        <v>41657.80068664276</v>
      </c>
      <c r="U22" s="58">
        <f>T22+VLOOKUP($B22,'Project Facts (User Inputs)'!$B$13:$BL$28,23,0)</f>
        <v>41660.239097792029</v>
      </c>
      <c r="V22" s="12"/>
      <c r="W22" s="32">
        <v>0</v>
      </c>
      <c r="X22" s="58">
        <f t="shared" si="3"/>
        <v>41661.239097792029</v>
      </c>
      <c r="Y22" s="58">
        <f>X22+VLOOKUP($B22,'Project Facts (User Inputs)'!$B$13:$BL$28,28,0)</f>
        <v>41663.677508941299</v>
      </c>
      <c r="Z22" s="12"/>
      <c r="AA22" s="32">
        <v>0</v>
      </c>
      <c r="AB22" s="58">
        <f t="shared" si="4"/>
        <v>41664.677508941299</v>
      </c>
      <c r="AC22" s="58">
        <f>AB22+VLOOKUP($B22,'Project Facts (User Inputs)'!$B$13:$BL$28,33,0)</f>
        <v>41667.115920090568</v>
      </c>
      <c r="AD22" s="12"/>
      <c r="AE22" s="32">
        <v>0</v>
      </c>
      <c r="AF22" s="58">
        <f t="shared" si="5"/>
        <v>41668.115920090568</v>
      </c>
      <c r="AG22" s="58">
        <f>AF22+VLOOKUP($B22,'Project Facts (User Inputs)'!$B$13:$BL$28,38,0)</f>
        <v>41670.554331239837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29.554331239836756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0.49350715851963922</v>
      </c>
      <c r="E23" s="74">
        <v>0.25093126912879704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41740.289339889183</v>
      </c>
      <c r="N23" s="12"/>
      <c r="O23" s="56">
        <v>0</v>
      </c>
      <c r="P23" s="58">
        <f t="shared" si="1"/>
        <v>41741.289339889183</v>
      </c>
      <c r="Q23" s="58">
        <f>P23+VLOOKUP($B23,'Project Facts (User Inputs)'!$B$13:$BL$28,18,0)</f>
        <v>42084.01266926372</v>
      </c>
      <c r="R23" s="12"/>
      <c r="S23" s="56">
        <v>0</v>
      </c>
      <c r="T23" s="58">
        <f t="shared" si="2"/>
        <v>42085.01266926372</v>
      </c>
      <c r="U23" s="58">
        <f>T23+VLOOKUP($B23,'Project Facts (User Inputs)'!$B$13:$BL$28,23,0)</f>
        <v>42167.266268313608</v>
      </c>
      <c r="V23" s="12"/>
      <c r="W23" s="32">
        <v>0</v>
      </c>
      <c r="X23" s="58">
        <f t="shared" si="3"/>
        <v>42168.266268313608</v>
      </c>
      <c r="Y23" s="58">
        <f>X23+VLOOKUP($B23,'Project Facts (User Inputs)'!$B$13:$BL$28,28,0)</f>
        <v>42250.519867363495</v>
      </c>
      <c r="Z23" s="12"/>
      <c r="AA23" s="32">
        <v>0</v>
      </c>
      <c r="AB23" s="58">
        <f t="shared" si="4"/>
        <v>42251.519867363495</v>
      </c>
      <c r="AC23" s="58">
        <f>AB23+VLOOKUP($B23,'Project Facts (User Inputs)'!$B$13:$BL$28,33,0)</f>
        <v>42333.773466413382</v>
      </c>
      <c r="AD23" s="12"/>
      <c r="AE23" s="32">
        <v>0</v>
      </c>
      <c r="AF23" s="58">
        <f t="shared" si="5"/>
        <v>42334.773466413382</v>
      </c>
      <c r="AG23" s="58">
        <f>AF23+VLOOKUP($B23,'Project Facts (User Inputs)'!$B$13:$BL$28,38,0)</f>
        <v>42417.02706546327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0</v>
      </c>
      <c r="AT23" s="60">
        <f t="shared" si="13"/>
        <v>0</v>
      </c>
      <c r="AV23" s="60">
        <f t="shared" si="14"/>
        <v>776.02706546326954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0.49659082936529414</v>
      </c>
      <c r="E24" s="74">
        <v>1.5268983433484529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41736.494290814859</v>
      </c>
      <c r="N24" s="12"/>
      <c r="O24" s="56">
        <v>0</v>
      </c>
      <c r="P24" s="58">
        <f t="shared" si="1"/>
        <v>41737.494290814859</v>
      </c>
      <c r="Q24" s="58">
        <f>P24+VLOOKUP($B24,'Project Facts (User Inputs)'!$B$13:$BL$28,18,0)</f>
        <v>41794.472543741118</v>
      </c>
      <c r="R24" s="12"/>
      <c r="S24" s="56">
        <v>0</v>
      </c>
      <c r="T24" s="58">
        <f t="shared" si="2"/>
        <v>41795.472543741118</v>
      </c>
      <c r="U24" s="58">
        <f>T24+VLOOKUP($B24,'Project Facts (User Inputs)'!$B$13:$BL$28,23,0)</f>
        <v>41812.871173536681</v>
      </c>
      <c r="V24" s="12"/>
      <c r="W24" s="32">
        <v>0</v>
      </c>
      <c r="X24" s="58">
        <f t="shared" si="3"/>
        <v>41813.871173536681</v>
      </c>
      <c r="Y24" s="58">
        <f>X24+VLOOKUP($B24,'Project Facts (User Inputs)'!$B$13:$BL$28,28,0)</f>
        <v>41831.269803332245</v>
      </c>
      <c r="Z24" s="12"/>
      <c r="AA24" s="32">
        <v>0</v>
      </c>
      <c r="AB24" s="58">
        <f t="shared" si="4"/>
        <v>41832.269803332245</v>
      </c>
      <c r="AC24" s="58">
        <f>AB24+VLOOKUP($B24,'Project Facts (User Inputs)'!$B$13:$BL$28,33,0)</f>
        <v>41849.668433127808</v>
      </c>
      <c r="AD24" s="12"/>
      <c r="AE24" s="32">
        <v>0</v>
      </c>
      <c r="AF24" s="58">
        <f t="shared" si="5"/>
        <v>41850.668433127808</v>
      </c>
      <c r="AG24" s="58">
        <f>AF24+VLOOKUP($B24,'Project Facts (User Inputs)'!$B$13:$BL$28,38,0)</f>
        <v>41868.067062923372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204.06706292337185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0.49415512420349855</v>
      </c>
      <c r="E25" s="74">
        <v>1.5374251006420567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41802.490330291621</v>
      </c>
      <c r="N25" s="12"/>
      <c r="O25" s="56">
        <v>0</v>
      </c>
      <c r="P25" s="58">
        <f t="shared" si="1"/>
        <v>41803.490330291621</v>
      </c>
      <c r="Q25" s="58">
        <f>P25+VLOOKUP($B25,'Project Facts (User Inputs)'!$B$13:$BL$28,18,0)</f>
        <v>41855.52538550608</v>
      </c>
      <c r="R25" s="12"/>
      <c r="S25" s="56">
        <v>0</v>
      </c>
      <c r="T25" s="58">
        <f t="shared" si="2"/>
        <v>41856.52538550608</v>
      </c>
      <c r="U25" s="58">
        <f>T25+VLOOKUP($B25,'Project Facts (User Inputs)'!$B$13:$BL$28,23,0)</f>
        <v>41887.123064776068</v>
      </c>
      <c r="V25" s="12"/>
      <c r="W25" s="32">
        <v>0</v>
      </c>
      <c r="X25" s="58">
        <f t="shared" si="3"/>
        <v>41888.123064776068</v>
      </c>
      <c r="Y25" s="58">
        <f>X25+VLOOKUP($B25,'Project Facts (User Inputs)'!$B$13:$BL$28,28,0)</f>
        <v>41918.720744046055</v>
      </c>
      <c r="Z25" s="12"/>
      <c r="AA25" s="32">
        <v>0</v>
      </c>
      <c r="AB25" s="58">
        <f t="shared" si="4"/>
        <v>41919.720744046055</v>
      </c>
      <c r="AC25" s="58">
        <f>AB25+VLOOKUP($B25,'Project Facts (User Inputs)'!$B$13:$BL$28,33,0)</f>
        <v>41950.318423316043</v>
      </c>
      <c r="AD25" s="12"/>
      <c r="AE25" s="32">
        <v>0</v>
      </c>
      <c r="AF25" s="58">
        <f t="shared" si="5"/>
        <v>41951.318423316043</v>
      </c>
      <c r="AG25" s="58">
        <f>AF25+VLOOKUP($B25,'Project Facts (User Inputs)'!$B$13:$BL$28,38,0)</f>
        <v>41981.91610258603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34</v>
      </c>
      <c r="AT25" s="60">
        <f t="shared" si="13"/>
        <v>45.241935483870954</v>
      </c>
      <c r="AV25" s="60">
        <f t="shared" si="14"/>
        <v>306.91610258603032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0.49154842884046357</v>
      </c>
      <c r="E26" s="74">
        <v>1.4741409741111773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41818.235190240222</v>
      </c>
      <c r="N26" s="12"/>
      <c r="O26" s="56">
        <v>0</v>
      </c>
      <c r="P26" s="58">
        <f t="shared" si="1"/>
        <v>41819.235190240222</v>
      </c>
      <c r="Q26" s="58">
        <f>P26+VLOOKUP($B26,'Project Facts (User Inputs)'!$B$13:$BL$28,18,0)</f>
        <v>41880.966056960664</v>
      </c>
      <c r="R26" s="12"/>
      <c r="S26" s="56">
        <v>0</v>
      </c>
      <c r="T26" s="58">
        <f t="shared" si="2"/>
        <v>41881.966056960664</v>
      </c>
      <c r="U26" s="58">
        <f>T26+VLOOKUP($B26,'Project Facts (User Inputs)'!$B$13:$BL$28,23,0)</f>
        <v>41913.702502618318</v>
      </c>
      <c r="V26" s="12"/>
      <c r="W26" s="32">
        <v>1</v>
      </c>
      <c r="X26" s="58">
        <f t="shared" si="3"/>
        <v>41915.702502618318</v>
      </c>
      <c r="Y26" s="58">
        <f>X26+VLOOKUP($B26,'Project Facts (User Inputs)'!$B$13:$BL$28,28,0)</f>
        <v>41947.438948275973</v>
      </c>
      <c r="Z26" s="12"/>
      <c r="AA26" s="32">
        <v>0</v>
      </c>
      <c r="AB26" s="58">
        <f t="shared" si="4"/>
        <v>41948.438948275973</v>
      </c>
      <c r="AC26" s="58">
        <f>AB26+VLOOKUP($B26,'Project Facts (User Inputs)'!$B$13:$BL$28,33,0)</f>
        <v>41980.175393933627</v>
      </c>
      <c r="AD26" s="12"/>
      <c r="AE26" s="32">
        <v>3</v>
      </c>
      <c r="AF26" s="58">
        <f t="shared" si="5"/>
        <v>41984.175393933627</v>
      </c>
      <c r="AG26" s="58">
        <f>AF26+VLOOKUP($B26,'Project Facts (User Inputs)'!$B$13:$BL$28,38,0)</f>
        <v>42015.911839591281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1</v>
      </c>
      <c r="AQ26" s="78">
        <f t="shared" si="10"/>
        <v>0</v>
      </c>
      <c r="AR26" s="78">
        <f t="shared" si="11"/>
        <v>3</v>
      </c>
      <c r="AS26" s="78">
        <f t="shared" si="12"/>
        <v>49</v>
      </c>
      <c r="AT26" s="60">
        <f t="shared" si="13"/>
        <v>65.322580645161281</v>
      </c>
      <c r="AV26" s="60">
        <f t="shared" si="14"/>
        <v>329.91183959128102</v>
      </c>
      <c r="AW26" s="37"/>
      <c r="BM26" s="115"/>
    </row>
    <row r="27" spans="2:65">
      <c r="B27" s="16" t="str">
        <f>'Project Facts (User Inputs)'!B25</f>
        <v>Project-A13</v>
      </c>
      <c r="D27" s="74">
        <v>0.5049342113595926</v>
      </c>
      <c r="E27" s="74">
        <v>1.9905697827999311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41887.123778187874</v>
      </c>
      <c r="N27" s="12"/>
      <c r="O27" s="56">
        <v>0</v>
      </c>
      <c r="P27" s="58">
        <f t="shared" si="1"/>
        <v>41888.123778187874</v>
      </c>
      <c r="Q27" s="58">
        <f>P27+VLOOKUP($B27,'Project Facts (User Inputs)'!$B$13:$BL$28,18,0)</f>
        <v>41933.753484952962</v>
      </c>
      <c r="R27" s="12"/>
      <c r="S27" s="56">
        <v>0</v>
      </c>
      <c r="T27" s="58">
        <f t="shared" si="2"/>
        <v>41934.753484952962</v>
      </c>
      <c r="U27" s="58">
        <f>T27+VLOOKUP($B27,'Project Facts (User Inputs)'!$B$13:$BL$28,23,0)</f>
        <v>41980.383191718051</v>
      </c>
      <c r="V27" s="12"/>
      <c r="W27" s="32">
        <v>0</v>
      </c>
      <c r="X27" s="58">
        <f t="shared" si="3"/>
        <v>41981.383191718051</v>
      </c>
      <c r="Y27" s="58">
        <f>X27+VLOOKUP($B27,'Project Facts (User Inputs)'!$B$13:$BL$28,28,0)</f>
        <v>42027.012898483139</v>
      </c>
      <c r="Z27" s="12"/>
      <c r="AA27" s="32">
        <v>0</v>
      </c>
      <c r="AB27" s="58">
        <f t="shared" si="4"/>
        <v>42028.012898483139</v>
      </c>
      <c r="AC27" s="58">
        <f>AB27+VLOOKUP($B27,'Project Facts (User Inputs)'!$B$13:$BL$28,33,0)</f>
        <v>42073.642605248227</v>
      </c>
      <c r="AD27" s="12"/>
      <c r="AE27" s="32">
        <v>0</v>
      </c>
      <c r="AF27" s="58">
        <f t="shared" si="5"/>
        <v>42074.642605248227</v>
      </c>
      <c r="AG27" s="58">
        <f>AF27+VLOOKUP($B27,'Project Facts (User Inputs)'!$B$13:$BL$28,38,0)</f>
        <v>42120.272312013316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423.27231201331597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0.51026760211796973</v>
      </c>
      <c r="E28" s="74">
        <v>2.0146721908134211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41784.430484393139</v>
      </c>
      <c r="N28" s="12"/>
      <c r="O28" s="56">
        <v>0</v>
      </c>
      <c r="P28" s="58">
        <f t="shared" si="1"/>
        <v>41785.430484393139</v>
      </c>
      <c r="Q28" s="58">
        <f>P28+VLOOKUP($B28,'Project Facts (User Inputs)'!$B$13:$BL$28,18,0)</f>
        <v>41811.73749366327</v>
      </c>
      <c r="R28" s="12"/>
      <c r="S28" s="56">
        <v>0</v>
      </c>
      <c r="T28" s="58">
        <f t="shared" si="2"/>
        <v>41812.73749366327</v>
      </c>
      <c r="U28" s="58">
        <f>T28+VLOOKUP($B28,'Project Facts (User Inputs)'!$B$13:$BL$28,23,0)</f>
        <v>41831.080809917621</v>
      </c>
      <c r="V28" s="12"/>
      <c r="W28" s="32">
        <v>0</v>
      </c>
      <c r="X28" s="58">
        <f t="shared" si="3"/>
        <v>41832.080809917621</v>
      </c>
      <c r="Y28" s="58">
        <f>X28+VLOOKUP($B28,'Project Facts (User Inputs)'!$B$13:$BL$28,28,0)</f>
        <v>41850.424126171973</v>
      </c>
      <c r="Z28" s="12"/>
      <c r="AA28" s="32">
        <v>0</v>
      </c>
      <c r="AB28" s="58">
        <f t="shared" si="4"/>
        <v>41851.424126171973</v>
      </c>
      <c r="AC28" s="58">
        <f>AB28+VLOOKUP($B28,'Project Facts (User Inputs)'!$B$13:$BL$28,33,0)</f>
        <v>41869.767442426324</v>
      </c>
      <c r="AD28" s="12"/>
      <c r="AE28" s="32">
        <v>0</v>
      </c>
      <c r="AF28" s="58">
        <f t="shared" si="5"/>
        <v>41870.767442426324</v>
      </c>
      <c r="AG28" s="58">
        <f>AF28+VLOOKUP($B28,'Project Facts (User Inputs)'!$B$13:$BL$28,38,0)</f>
        <v>41889.110758680676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181.11075868067564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1.002880870767525</v>
      </c>
      <c r="E29" s="74">
        <v>2.3721381149050624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41790.793173146172</v>
      </c>
      <c r="N29" s="12"/>
      <c r="O29" s="56">
        <v>0</v>
      </c>
      <c r="P29" s="58">
        <f t="shared" si="1"/>
        <v>41791.793173146172</v>
      </c>
      <c r="Q29" s="58">
        <f>P29+VLOOKUP($B29,'Project Facts (User Inputs)'!$B$13:$BL$28,18,0)</f>
        <v>41833.527673923316</v>
      </c>
      <c r="R29" s="12"/>
      <c r="S29" s="56">
        <v>0</v>
      </c>
      <c r="T29" s="58">
        <f t="shared" si="2"/>
        <v>41834.527673923316</v>
      </c>
      <c r="U29" s="58">
        <f>T29+VLOOKUP($B29,'Project Facts (User Inputs)'!$B$13:$BL$28,23,0)</f>
        <v>41851.7580354784</v>
      </c>
      <c r="V29" s="12"/>
      <c r="W29" s="32">
        <v>0</v>
      </c>
      <c r="X29" s="58">
        <f t="shared" si="3"/>
        <v>41852.7580354784</v>
      </c>
      <c r="Y29" s="58">
        <f>X29+VLOOKUP($B29,'Project Facts (User Inputs)'!$B$13:$BL$28,28,0)</f>
        <v>41869.988397033485</v>
      </c>
      <c r="Z29" s="12"/>
      <c r="AA29" s="32">
        <v>0</v>
      </c>
      <c r="AB29" s="58">
        <f t="shared" si="4"/>
        <v>41870.988397033485</v>
      </c>
      <c r="AC29" s="58">
        <f>AB29+VLOOKUP($B29,'Project Facts (User Inputs)'!$B$13:$BL$28,33,0)</f>
        <v>41888.218758588569</v>
      </c>
      <c r="AD29" s="12"/>
      <c r="AE29" s="32">
        <v>0</v>
      </c>
      <c r="AF29" s="58">
        <f t="shared" si="5"/>
        <v>41889.218758588569</v>
      </c>
      <c r="AG29" s="58">
        <f>AF29+VLOOKUP($B29,'Project Facts (User Inputs)'!$B$13:$BL$28,38,0)</f>
        <v>41906.449120143654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78</v>
      </c>
      <c r="AT29" s="60">
        <f t="shared" si="13"/>
        <v>124.11290322580643</v>
      </c>
      <c r="AV29" s="60">
        <f t="shared" si="14"/>
        <v>187.449120143654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0.53333333333333066</v>
      </c>
      <c r="E32" s="75">
        <f>AVERAGE(E15:E29)</f>
        <v>1.6</v>
      </c>
      <c r="F32" s="25"/>
      <c r="G32" s="9"/>
      <c r="I32" s="25"/>
      <c r="J32" s="3"/>
      <c r="K32" s="54">
        <f>AVERAGE(K15:K29)</f>
        <v>52.06666666666667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0.13333333333333333</v>
      </c>
      <c r="X32" s="53"/>
      <c r="Y32" s="53"/>
      <c r="Z32" s="49"/>
      <c r="AA32" s="54">
        <f>AVERAGE(AA15:AA29)</f>
        <v>24.333333333333332</v>
      </c>
      <c r="AB32" s="53"/>
      <c r="AC32" s="53"/>
      <c r="AD32" s="49"/>
      <c r="AE32" s="54">
        <f>AVERAGE(AE15:AE29)</f>
        <v>0.2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52.06666666666667</v>
      </c>
      <c r="AN32" s="54">
        <f t="shared" si="15"/>
        <v>0</v>
      </c>
      <c r="AO32" s="54">
        <f t="shared" si="15"/>
        <v>0</v>
      </c>
      <c r="AP32" s="54">
        <f t="shared" si="15"/>
        <v>0.13333333333333333</v>
      </c>
      <c r="AQ32" s="54">
        <f t="shared" si="15"/>
        <v>24.333333333333332</v>
      </c>
      <c r="AR32" s="54">
        <f t="shared" si="15"/>
        <v>0.2</v>
      </c>
      <c r="AS32" s="54">
        <f t="shared" ref="AS32:AT32" si="16">AVERAGE(AS15:AS29)</f>
        <v>76.733333333333334</v>
      </c>
      <c r="AT32" s="82">
        <f t="shared" si="16"/>
        <v>56.825682382134005</v>
      </c>
      <c r="AU32" s="8" t="s">
        <v>56</v>
      </c>
      <c r="AV32" s="82">
        <f t="shared" ref="AV32" si="17">AVERAGE(AV15:AV29)</f>
        <v>329.75459616110459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7.9999999999999591</v>
      </c>
      <c r="E33" s="77">
        <f>SUM(E15:E29)</f>
        <v>24</v>
      </c>
      <c r="F33" s="69"/>
      <c r="G33" s="9"/>
      <c r="I33" s="25"/>
      <c r="J33" s="3"/>
      <c r="K33" s="54">
        <f>SUM(K15:K29)</f>
        <v>781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2</v>
      </c>
      <c r="X33" s="53"/>
      <c r="Y33" s="53"/>
      <c r="Z33" s="49"/>
      <c r="AA33" s="54">
        <f>SUM(AA15:AA29)</f>
        <v>365</v>
      </c>
      <c r="AB33" s="53"/>
      <c r="AC33" s="53"/>
      <c r="AD33" s="49"/>
      <c r="AE33" s="54">
        <f>SUM(AE15:AE29)</f>
        <v>3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781</v>
      </c>
      <c r="AN33" s="54">
        <f t="shared" si="18"/>
        <v>0</v>
      </c>
      <c r="AO33" s="54">
        <f t="shared" si="18"/>
        <v>0</v>
      </c>
      <c r="AP33" s="54">
        <f t="shared" si="18"/>
        <v>2</v>
      </c>
      <c r="AQ33" s="54">
        <f t="shared" si="18"/>
        <v>365</v>
      </c>
      <c r="AR33" s="54">
        <f t="shared" si="18"/>
        <v>3</v>
      </c>
      <c r="AS33" s="54">
        <f t="shared" ref="AS33:AT33" si="19">SUM(AS15:AS29)</f>
        <v>1151</v>
      </c>
      <c r="AT33" s="35">
        <f t="shared" si="19"/>
        <v>852.38523573201007</v>
      </c>
      <c r="AU33" s="8" t="s">
        <v>55</v>
      </c>
      <c r="AV33" s="35">
        <f t="shared" ref="AV33" si="20">SUM(AV15:AV29)</f>
        <v>4946.3189424165685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4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10.18840415662271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5.2906876888155239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41995.163027618568</v>
      </c>
      <c r="E21" s="85">
        <f>'Project Release Optimizer (GA)'!U15</f>
        <v>42063.32361360926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41738.370262246106</v>
      </c>
      <c r="E22" s="85">
        <f>'Project Release Optimizer (GA)'!U16</f>
        <v>41751.175058435831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41682.290824780262</v>
      </c>
      <c r="E23" s="85">
        <f>'Project Release Optimizer (GA)'!U17</f>
        <v>41689.895500544182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41764.927778717654</v>
      </c>
      <c r="E24" s="85">
        <f>'Project Release Optimizer (GA)'!U18</f>
        <v>41781.946058469461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41700.997161514701</v>
      </c>
      <c r="E25" s="85">
        <f>'Project Release Optimizer (GA)'!U19</f>
        <v>41712.027685956156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42137.309792172018</v>
      </c>
      <c r="E26" s="85">
        <f>'Project Release Optimizer (GA)'!U20</f>
        <v>42161.377571582176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42207.611901630553</v>
      </c>
      <c r="E27" s="85">
        <f>'Project Release Optimizer (GA)'!U21</f>
        <v>42281.760160356615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41657.80068664276</v>
      </c>
      <c r="E28" s="85">
        <f>'Project Release Optimizer (GA)'!U22</f>
        <v>41660.239097792029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42085.01266926372</v>
      </c>
      <c r="E29" s="85">
        <f>'Project Release Optimizer (GA)'!U23</f>
        <v>42167.266268313608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41795.472543741118</v>
      </c>
      <c r="E30" s="85">
        <f>'Project Release Optimizer (GA)'!U24</f>
        <v>41812.871173536681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1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0.13367987341189291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41856.52538550608</v>
      </c>
      <c r="E31" s="85">
        <f>'Project Release Optimizer (GA)'!U25</f>
        <v>41887.123064776068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5.157007815403631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41881.966056960664</v>
      </c>
      <c r="E32" s="85">
        <f>'Project Release Optimizer (GA)'!U26</f>
        <v>41913.702502618318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41934.753484952962</v>
      </c>
      <c r="E33" s="85">
        <f>'Project Release Optimizer (GA)'!U27</f>
        <v>41980.383191718051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41812.73749366327</v>
      </c>
      <c r="E34" s="85">
        <f>'Project Release Optimizer (GA)'!U28</f>
        <v>41831.080809917621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41834.527673923316</v>
      </c>
      <c r="E35" s="85">
        <f>'Project Release Optimizer (GA)'!U29</f>
        <v>41851.7580354784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3.0182414277369389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42064.32361360926</v>
      </c>
      <c r="E43" s="85">
        <f>'Project Release Optimizer (GA)'!Y15</f>
        <v>42132.484199599952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41752.175058435831</v>
      </c>
      <c r="E44" s="85">
        <f>'Project Release Optimizer (GA)'!Y16</f>
        <v>41764.979854625555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41690.895500544182</v>
      </c>
      <c r="E45" s="85">
        <f>'Project Release Optimizer (GA)'!Y17</f>
        <v>41698.500176308102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41782.946058469461</v>
      </c>
      <c r="E46" s="85">
        <f>'Project Release Optimizer (GA)'!Y18</f>
        <v>41799.964338221267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41713.027685956156</v>
      </c>
      <c r="E47" s="85">
        <f>'Project Release Optimizer (GA)'!Y19</f>
        <v>41724.058210397612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42163.377571582176</v>
      </c>
      <c r="E48" s="85">
        <f>'Project Release Optimizer (GA)'!Y20</f>
        <v>42187.445350992333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42282.760160356615</v>
      </c>
      <c r="E49" s="85">
        <f>'Project Release Optimizer (GA)'!Y21</f>
        <v>42356.908419082676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41661.239097792029</v>
      </c>
      <c r="E50" s="85">
        <f>'Project Release Optimizer (GA)'!Y22</f>
        <v>41663.677508941299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42168.266268313608</v>
      </c>
      <c r="E51" s="85">
        <f>'Project Release Optimizer (GA)'!Y23</f>
        <v>42250.519867363495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41813.871173536681</v>
      </c>
      <c r="E52" s="85">
        <f>'Project Release Optimizer (GA)'!Y24</f>
        <v>41831.269803332245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41888.123064776068</v>
      </c>
      <c r="E53" s="85">
        <f>'Project Release Optimizer (GA)'!Y25</f>
        <v>41918.720744046055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1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3.0182414277369389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41915.702502618318</v>
      </c>
      <c r="E54" s="85">
        <f>'Project Release Optimizer (GA)'!Y26</f>
        <v>41947.438948275973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41981.383191718051</v>
      </c>
      <c r="E55" s="85">
        <f>'Project Release Optimizer (GA)'!Y27</f>
        <v>42027.012898483139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41832.080809917621</v>
      </c>
      <c r="E56" s="85">
        <f>'Project Release Optimizer (GA)'!Y28</f>
        <v>41850.424126171973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41852.7580354784</v>
      </c>
      <c r="E57" s="85">
        <f>'Project Release Optimizer (GA)'!Y29</f>
        <v>41869.988397033485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1.8794750400702469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42133.484199599952</v>
      </c>
      <c r="E65" s="85">
        <f>'Project Release Optimizer (GA)'!AC15</f>
        <v>42201.644785590644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41765.979854625555</v>
      </c>
      <c r="E66" s="85">
        <f>'Project Release Optimizer (GA)'!AC16</f>
        <v>41778.78465081528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41699.500176308102</v>
      </c>
      <c r="E67" s="85">
        <f>'Project Release Optimizer (GA)'!AC17</f>
        <v>41707.104852072021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41800.964338221267</v>
      </c>
      <c r="E68" s="85">
        <f>'Project Release Optimizer (GA)'!AC18</f>
        <v>41817.982617973074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41725.058210397612</v>
      </c>
      <c r="E69" s="85">
        <f>'Project Release Optimizer (GA)'!AC19</f>
        <v>41736.088734839068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42553.445350992333</v>
      </c>
      <c r="E70" s="85">
        <f>'Project Release Optimizer (GA)'!AC20</f>
        <v>42577.513130402491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42357.908419082676</v>
      </c>
      <c r="E71" s="85">
        <f>'Project Release Optimizer (GA)'!AC21</f>
        <v>42432.056677808738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41664.677508941299</v>
      </c>
      <c r="E72" s="85">
        <f>'Project Release Optimizer (GA)'!AC22</f>
        <v>41667.115920090568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42251.519867363495</v>
      </c>
      <c r="E73" s="85">
        <f>'Project Release Optimizer (GA)'!AC23</f>
        <v>42333.773466413382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41832.269803332245</v>
      </c>
      <c r="E74" s="85">
        <f>'Project Release Optimizer (GA)'!AC24</f>
        <v>41849.668433127808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41919.720744046055</v>
      </c>
      <c r="E75" s="85">
        <f>'Project Release Optimizer (GA)'!AC25</f>
        <v>41950.318423316043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1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1.8794750400702469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41948.438948275973</v>
      </c>
      <c r="E76" s="85">
        <f>'Project Release Optimizer (GA)'!AC26</f>
        <v>41980.175393933627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42028.012898483139</v>
      </c>
      <c r="E77" s="85">
        <f>'Project Release Optimizer (GA)'!AC27</f>
        <v>42073.642605248227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41851.424126171973</v>
      </c>
      <c r="E78" s="85">
        <f>'Project Release Optimizer (GA)'!AC28</f>
        <v>41869.767442426324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41870.988397033485</v>
      </c>
      <c r="E79" s="85">
        <f>'Project Release Optimizer (GA)'!AC29</f>
        <v>41888.218758588569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42202.644785590644</v>
      </c>
      <c r="E87" s="85">
        <f>'Project Release Optimizer (GA)'!AG15</f>
        <v>42270.805371581337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41779.78465081528</v>
      </c>
      <c r="E88" s="85">
        <f>'Project Release Optimizer (GA)'!AG16</f>
        <v>41792.589447005004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41708.104852072021</v>
      </c>
      <c r="E89" s="85">
        <f>'Project Release Optimizer (GA)'!AG17</f>
        <v>41715.709527835941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41818.982617973074</v>
      </c>
      <c r="E90" s="85">
        <f>'Project Release Optimizer (GA)'!AG18</f>
        <v>41836.00089772488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41737.088734839068</v>
      </c>
      <c r="E91" s="85">
        <f>'Project Release Optimizer (GA)'!AG19</f>
        <v>41748.119259280524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42578.513130402491</v>
      </c>
      <c r="E92" s="85">
        <f>'Project Release Optimizer (GA)'!AG20</f>
        <v>42602.580909812648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42433.056677808738</v>
      </c>
      <c r="E93" s="85">
        <f>'Project Release Optimizer (GA)'!AG21</f>
        <v>42507.204936534799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41668.115920090568</v>
      </c>
      <c r="E94" s="85">
        <f>'Project Release Optimizer (GA)'!AG22</f>
        <v>41670.554331239837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42334.773466413382</v>
      </c>
      <c r="E95" s="85">
        <f>'Project Release Optimizer (GA)'!AG23</f>
        <v>42417.02706546327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41850.668433127808</v>
      </c>
      <c r="E96" s="85">
        <f>'Project Release Optimizer (GA)'!AG24</f>
        <v>41868.067062923372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41951.318423316043</v>
      </c>
      <c r="E97" s="85">
        <f>'Project Release Optimizer (GA)'!AG25</f>
        <v>41981.91610258603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41984.175393933627</v>
      </c>
      <c r="E98" s="85">
        <f>'Project Release Optimizer (GA)'!AG26</f>
        <v>42015.911839591281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42074.642605248227</v>
      </c>
      <c r="E99" s="85">
        <f>'Project Release Optimizer (GA)'!AG27</f>
        <v>42120.272312013316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41870.767442426324</v>
      </c>
      <c r="E100" s="85">
        <f>'Project Release Optimizer (GA)'!AG28</f>
        <v>41889.110758680676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41889.218758588569</v>
      </c>
      <c r="E101" s="85">
        <f>'Project Release Optimizer (GA)'!AG29</f>
        <v>41906.449120143654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0.39859736556957159</v>
      </c>
      <c r="B2" s="107">
        <f ca="1">A2*100</f>
        <v>39.859736556957159</v>
      </c>
      <c r="C2" s="107">
        <f ca="1">INT(B2)</f>
        <v>39</v>
      </c>
    </row>
    <row r="3" spans="1:3">
      <c r="A3" s="107">
        <f t="shared" ref="A3:A40" ca="1" si="0">RAND()</f>
        <v>0.44515722770477595</v>
      </c>
      <c r="B3" s="107">
        <f t="shared" ref="B3:B40" ca="1" si="1">A3*100</f>
        <v>44.515722770477595</v>
      </c>
      <c r="C3" s="107">
        <f t="shared" ref="C3:C40" ca="1" si="2">INT(B3)</f>
        <v>44</v>
      </c>
    </row>
    <row r="4" spans="1:3">
      <c r="A4" s="107">
        <f t="shared" ca="1" si="0"/>
        <v>0.62120824111352224</v>
      </c>
      <c r="B4" s="107">
        <f t="shared" ca="1" si="1"/>
        <v>62.120824111352221</v>
      </c>
      <c r="C4" s="107">
        <f t="shared" ca="1" si="2"/>
        <v>62</v>
      </c>
    </row>
    <row r="5" spans="1:3">
      <c r="A5" s="107">
        <f t="shared" ca="1" si="0"/>
        <v>0.28794840465454508</v>
      </c>
      <c r="B5" s="107">
        <f t="shared" ca="1" si="1"/>
        <v>28.794840465454506</v>
      </c>
      <c r="C5" s="107">
        <f t="shared" ca="1" si="2"/>
        <v>28</v>
      </c>
    </row>
    <row r="6" spans="1:3">
      <c r="A6" s="107">
        <f t="shared" ca="1" si="0"/>
        <v>0.87957896241455891</v>
      </c>
      <c r="B6" s="107">
        <f t="shared" ca="1" si="1"/>
        <v>87.957896241455884</v>
      </c>
      <c r="C6" s="107">
        <f t="shared" ca="1" si="2"/>
        <v>87</v>
      </c>
    </row>
    <row r="7" spans="1:3">
      <c r="A7" s="107">
        <f t="shared" ca="1" si="0"/>
        <v>4.6376927361757581E-3</v>
      </c>
      <c r="B7" s="107">
        <f t="shared" ca="1" si="1"/>
        <v>0.46376927361757581</v>
      </c>
      <c r="C7" s="107">
        <f t="shared" ca="1" si="2"/>
        <v>0</v>
      </c>
    </row>
    <row r="8" spans="1:3">
      <c r="A8" s="107">
        <f t="shared" ca="1" si="0"/>
        <v>0.64916055356983104</v>
      </c>
      <c r="B8" s="107">
        <f t="shared" ca="1" si="1"/>
        <v>64.916055356983108</v>
      </c>
      <c r="C8" s="107">
        <f t="shared" ca="1" si="2"/>
        <v>64</v>
      </c>
    </row>
    <row r="9" spans="1:3">
      <c r="A9" s="107">
        <f t="shared" ca="1" si="0"/>
        <v>0.59446030250912463</v>
      </c>
      <c r="B9" s="107">
        <f t="shared" ca="1" si="1"/>
        <v>59.446030250912465</v>
      </c>
      <c r="C9" s="107">
        <f t="shared" ca="1" si="2"/>
        <v>59</v>
      </c>
    </row>
    <row r="10" spans="1:3">
      <c r="A10" s="107">
        <f t="shared" ca="1" si="0"/>
        <v>0.69327880091425831</v>
      </c>
      <c r="B10" s="107">
        <f t="shared" ca="1" si="1"/>
        <v>69.327880091425826</v>
      </c>
      <c r="C10" s="107">
        <f t="shared" ca="1" si="2"/>
        <v>69</v>
      </c>
    </row>
    <row r="11" spans="1:3">
      <c r="A11" s="107">
        <f t="shared" ca="1" si="0"/>
        <v>0.13793548146163737</v>
      </c>
      <c r="B11" s="107">
        <f t="shared" ca="1" si="1"/>
        <v>13.793548146163737</v>
      </c>
      <c r="C11" s="107">
        <f t="shared" ca="1" si="2"/>
        <v>13</v>
      </c>
    </row>
    <row r="12" spans="1:3">
      <c r="A12" s="107">
        <f t="shared" ca="1" si="0"/>
        <v>0.11522455607912718</v>
      </c>
      <c r="B12" s="107">
        <f t="shared" ca="1" si="1"/>
        <v>11.522455607912718</v>
      </c>
      <c r="C12" s="107">
        <f t="shared" ca="1" si="2"/>
        <v>11</v>
      </c>
    </row>
    <row r="13" spans="1:3">
      <c r="A13" s="107">
        <f t="shared" ca="1" si="0"/>
        <v>0.21668293048398768</v>
      </c>
      <c r="B13" s="107">
        <f t="shared" ca="1" si="1"/>
        <v>21.668293048398766</v>
      </c>
      <c r="C13" s="107">
        <f t="shared" ca="1" si="2"/>
        <v>21</v>
      </c>
    </row>
    <row r="14" spans="1:3">
      <c r="A14" s="107">
        <f t="shared" ca="1" si="0"/>
        <v>0.92279507335694877</v>
      </c>
      <c r="B14" s="107">
        <f t="shared" ca="1" si="1"/>
        <v>92.279507335694873</v>
      </c>
      <c r="C14" s="107">
        <f t="shared" ca="1" si="2"/>
        <v>92</v>
      </c>
    </row>
    <row r="15" spans="1:3">
      <c r="A15" s="107">
        <f t="shared" ca="1" si="0"/>
        <v>0.3559885893430339</v>
      </c>
      <c r="B15" s="107">
        <f t="shared" ca="1" si="1"/>
        <v>35.598858934303394</v>
      </c>
      <c r="C15" s="107">
        <f t="shared" ca="1" si="2"/>
        <v>35</v>
      </c>
    </row>
    <row r="16" spans="1:3">
      <c r="A16" s="107">
        <f t="shared" ca="1" si="0"/>
        <v>0.6987031560248349</v>
      </c>
      <c r="B16" s="107">
        <f t="shared" ca="1" si="1"/>
        <v>69.870315602483487</v>
      </c>
      <c r="C16" s="107">
        <f t="shared" ca="1" si="2"/>
        <v>69</v>
      </c>
    </row>
    <row r="17" spans="1:3">
      <c r="A17" s="107">
        <f t="shared" ca="1" si="0"/>
        <v>0.64943086302958108</v>
      </c>
      <c r="B17" s="107">
        <f t="shared" ca="1" si="1"/>
        <v>64.943086302958108</v>
      </c>
      <c r="C17" s="107">
        <f t="shared" ca="1" si="2"/>
        <v>64</v>
      </c>
    </row>
    <row r="18" spans="1:3">
      <c r="A18" s="107">
        <f t="shared" ca="1" si="0"/>
        <v>0.77325001072989119</v>
      </c>
      <c r="B18" s="107">
        <f t="shared" ca="1" si="1"/>
        <v>77.325001072989124</v>
      </c>
      <c r="C18" s="107">
        <f t="shared" ca="1" si="2"/>
        <v>77</v>
      </c>
    </row>
    <row r="19" spans="1:3">
      <c r="A19" s="107">
        <f t="shared" ca="1" si="0"/>
        <v>0.46233197786460201</v>
      </c>
      <c r="B19" s="107">
        <f t="shared" ca="1" si="1"/>
        <v>46.233197786460202</v>
      </c>
      <c r="C19" s="107">
        <f t="shared" ca="1" si="2"/>
        <v>46</v>
      </c>
    </row>
    <row r="20" spans="1:3">
      <c r="A20" s="107">
        <f t="shared" ca="1" si="0"/>
        <v>0.5097833004387371</v>
      </c>
      <c r="B20" s="107">
        <f t="shared" ca="1" si="1"/>
        <v>50.978330043873711</v>
      </c>
      <c r="C20" s="107">
        <f t="shared" ca="1" si="2"/>
        <v>50</v>
      </c>
    </row>
    <row r="21" spans="1:3">
      <c r="A21" s="107">
        <f t="shared" ca="1" si="0"/>
        <v>8.2109031085390249E-2</v>
      </c>
      <c r="B21" s="107">
        <f t="shared" ca="1" si="1"/>
        <v>8.2109031085390249</v>
      </c>
      <c r="C21" s="107">
        <f t="shared" ca="1" si="2"/>
        <v>8</v>
      </c>
    </row>
    <row r="22" spans="1:3">
      <c r="A22" s="107">
        <f t="shared" ca="1" si="0"/>
        <v>5.5424395855981246E-2</v>
      </c>
      <c r="B22" s="107">
        <f t="shared" ca="1" si="1"/>
        <v>5.5424395855981246</v>
      </c>
      <c r="C22" s="107">
        <f t="shared" ca="1" si="2"/>
        <v>5</v>
      </c>
    </row>
    <row r="23" spans="1:3">
      <c r="A23" s="107">
        <f t="shared" ca="1" si="0"/>
        <v>0.87433370917025433</v>
      </c>
      <c r="B23" s="107">
        <f t="shared" ca="1" si="1"/>
        <v>87.433370917025428</v>
      </c>
      <c r="C23" s="107">
        <f t="shared" ca="1" si="2"/>
        <v>87</v>
      </c>
    </row>
    <row r="24" spans="1:3">
      <c r="A24" s="107">
        <f t="shared" ca="1" si="0"/>
        <v>0.11259517171537436</v>
      </c>
      <c r="B24" s="107">
        <f t="shared" ca="1" si="1"/>
        <v>11.259517171537436</v>
      </c>
      <c r="C24" s="107">
        <f t="shared" ca="1" si="2"/>
        <v>11</v>
      </c>
    </row>
    <row r="25" spans="1:3">
      <c r="A25" s="107">
        <f t="shared" ca="1" si="0"/>
        <v>0.25192200233079376</v>
      </c>
      <c r="B25" s="107">
        <f t="shared" ca="1" si="1"/>
        <v>25.192200233079376</v>
      </c>
      <c r="C25" s="107">
        <f t="shared" ca="1" si="2"/>
        <v>25</v>
      </c>
    </row>
    <row r="26" spans="1:3">
      <c r="A26" s="107">
        <f t="shared" ca="1" si="0"/>
        <v>0.29790786484939291</v>
      </c>
      <c r="B26" s="107">
        <f t="shared" ca="1" si="1"/>
        <v>29.790786484939289</v>
      </c>
      <c r="C26" s="107">
        <f t="shared" ca="1" si="2"/>
        <v>29</v>
      </c>
    </row>
    <row r="27" spans="1:3">
      <c r="A27" s="107">
        <f t="shared" ca="1" si="0"/>
        <v>0.30804422947026211</v>
      </c>
      <c r="B27" s="107">
        <f t="shared" ca="1" si="1"/>
        <v>30.804422947026211</v>
      </c>
      <c r="C27" s="107">
        <f t="shared" ca="1" si="2"/>
        <v>30</v>
      </c>
    </row>
    <row r="28" spans="1:3">
      <c r="A28" s="107">
        <f t="shared" ca="1" si="0"/>
        <v>0.39228052555592718</v>
      </c>
      <c r="B28" s="107">
        <f t="shared" ca="1" si="1"/>
        <v>39.228052555592718</v>
      </c>
      <c r="C28" s="107">
        <f t="shared" ca="1" si="2"/>
        <v>39</v>
      </c>
    </row>
    <row r="29" spans="1:3">
      <c r="A29" s="107">
        <f t="shared" ca="1" si="0"/>
        <v>0.91236430524081968</v>
      </c>
      <c r="B29" s="107">
        <f t="shared" ca="1" si="1"/>
        <v>91.236430524081968</v>
      </c>
      <c r="C29" s="107">
        <f t="shared" ca="1" si="2"/>
        <v>91</v>
      </c>
    </row>
    <row r="30" spans="1:3">
      <c r="A30" s="107">
        <f t="shared" ca="1" si="0"/>
        <v>0.83427467338499661</v>
      </c>
      <c r="B30" s="107">
        <f t="shared" ca="1" si="1"/>
        <v>83.427467338499667</v>
      </c>
      <c r="C30" s="107">
        <f t="shared" ca="1" si="2"/>
        <v>83</v>
      </c>
    </row>
    <row r="31" spans="1:3">
      <c r="A31" s="107">
        <f t="shared" ca="1" si="0"/>
        <v>0.78002552581366147</v>
      </c>
      <c r="B31" s="107">
        <f t="shared" ca="1" si="1"/>
        <v>78.002552581366146</v>
      </c>
      <c r="C31" s="107">
        <f t="shared" ca="1" si="2"/>
        <v>78</v>
      </c>
    </row>
    <row r="32" spans="1:3">
      <c r="A32" s="107">
        <f t="shared" ca="1" si="0"/>
        <v>0.87047836003572154</v>
      </c>
      <c r="B32" s="107">
        <f t="shared" ca="1" si="1"/>
        <v>87.047836003572158</v>
      </c>
      <c r="C32" s="107">
        <f t="shared" ca="1" si="2"/>
        <v>87</v>
      </c>
    </row>
    <row r="33" spans="1:3">
      <c r="A33" s="107">
        <f t="shared" ca="1" si="0"/>
        <v>0.97211912511841003</v>
      </c>
      <c r="B33" s="107">
        <f t="shared" ca="1" si="1"/>
        <v>97.211912511841007</v>
      </c>
      <c r="C33" s="107">
        <f t="shared" ca="1" si="2"/>
        <v>97</v>
      </c>
    </row>
    <row r="34" spans="1:3">
      <c r="A34" s="107">
        <f t="shared" ca="1" si="0"/>
        <v>0.69672999026837656</v>
      </c>
      <c r="B34" s="107">
        <f t="shared" ca="1" si="1"/>
        <v>69.672999026837658</v>
      </c>
      <c r="C34" s="107">
        <f t="shared" ca="1" si="2"/>
        <v>69</v>
      </c>
    </row>
    <row r="35" spans="1:3">
      <c r="A35" s="107">
        <f t="shared" ca="1" si="0"/>
        <v>0.92643171615000508</v>
      </c>
      <c r="B35" s="107">
        <f t="shared" ca="1" si="1"/>
        <v>92.643171615000512</v>
      </c>
      <c r="C35" s="107">
        <f t="shared" ca="1" si="2"/>
        <v>92</v>
      </c>
    </row>
    <row r="36" spans="1:3">
      <c r="A36" s="107">
        <f t="shared" ca="1" si="0"/>
        <v>0.49062794148796951</v>
      </c>
      <c r="B36" s="107">
        <f t="shared" ca="1" si="1"/>
        <v>49.062794148796954</v>
      </c>
      <c r="C36" s="107">
        <f t="shared" ca="1" si="2"/>
        <v>49</v>
      </c>
    </row>
    <row r="37" spans="1:3">
      <c r="A37" s="107">
        <f t="shared" ca="1" si="0"/>
        <v>0.8328641204816154</v>
      </c>
      <c r="B37" s="107">
        <f t="shared" ca="1" si="1"/>
        <v>83.286412048161537</v>
      </c>
      <c r="C37" s="107">
        <f t="shared" ca="1" si="2"/>
        <v>83</v>
      </c>
    </row>
    <row r="38" spans="1:3">
      <c r="A38" s="107">
        <f t="shared" ca="1" si="0"/>
        <v>0.6427358365858522</v>
      </c>
      <c r="B38" s="107">
        <f t="shared" ca="1" si="1"/>
        <v>64.273583658585224</v>
      </c>
      <c r="C38" s="107">
        <f t="shared" ca="1" si="2"/>
        <v>64</v>
      </c>
    </row>
    <row r="39" spans="1:3">
      <c r="A39" s="107">
        <f t="shared" ca="1" si="0"/>
        <v>0.78564787300820305</v>
      </c>
      <c r="B39" s="107">
        <f t="shared" ca="1" si="1"/>
        <v>78.564787300820299</v>
      </c>
      <c r="C39" s="107">
        <f t="shared" ca="1" si="2"/>
        <v>78</v>
      </c>
    </row>
    <row r="40" spans="1:3">
      <c r="A40" s="107">
        <f t="shared" ca="1" si="0"/>
        <v>0.10557875731331201</v>
      </c>
      <c r="B40" s="107">
        <f t="shared" ca="1" si="1"/>
        <v>10.557875731331201</v>
      </c>
      <c r="C40" s="107">
        <f t="shared" ca="1" si="2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1857.5813961870222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7.9999999999999591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2014-09-27T14:30:56Z</dcterms:modified>
</cp:coreProperties>
</file>