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 activeTab="2"/>
  </bookViews>
  <sheets>
    <sheet name="Read Me" sheetId="3" r:id="rId1"/>
    <sheet name="Project Facts (User Inputs)" sheetId="1" r:id="rId2"/>
    <sheet name="Project Release Optimizer (GA)" sheetId="2" r:id="rId3"/>
    <sheet name="Code Base Violation Constraint" sheetId="4" r:id="rId4"/>
    <sheet name="Random Number" sheetId="7" r:id="rId5"/>
    <sheet name="_PalUtilTempWorksheet" sheetId="9" state="hidden" r:id="rId6"/>
    <sheet name="ev_HiddenInfo" sheetId="8" state="hidden" r:id="rId7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8"/>
  <c r="H17"/>
  <c r="H16"/>
  <c r="E86" i="4"/>
  <c r="D86"/>
  <c r="E64"/>
  <c r="D64"/>
  <c r="E42"/>
  <c r="D42"/>
  <c r="E20"/>
  <c r="D20"/>
  <c r="AR29" i="2"/>
  <c r="AQ29"/>
  <c r="AP29"/>
  <c r="AO29"/>
  <c r="AN29"/>
  <c r="AM29"/>
  <c r="AR28"/>
  <c r="AQ28"/>
  <c r="AP28"/>
  <c r="AO28"/>
  <c r="AN28"/>
  <c r="AM28"/>
  <c r="AR27"/>
  <c r="AQ27"/>
  <c r="AP27"/>
  <c r="AO27"/>
  <c r="AN27"/>
  <c r="AM27"/>
  <c r="AR26"/>
  <c r="AQ26"/>
  <c r="AP26"/>
  <c r="AO26"/>
  <c r="AN26"/>
  <c r="AM26"/>
  <c r="AR25"/>
  <c r="AQ25"/>
  <c r="AP25"/>
  <c r="AO25"/>
  <c r="AN25"/>
  <c r="AM25"/>
  <c r="AR24"/>
  <c r="AQ24"/>
  <c r="AP24"/>
  <c r="AO24"/>
  <c r="AN24"/>
  <c r="AM24"/>
  <c r="AR23"/>
  <c r="AQ23"/>
  <c r="AP23"/>
  <c r="AO23"/>
  <c r="AN23"/>
  <c r="AM23"/>
  <c r="AR22"/>
  <c r="AQ22"/>
  <c r="AP22"/>
  <c r="AO22"/>
  <c r="AN22"/>
  <c r="AM22"/>
  <c r="AR21"/>
  <c r="AQ21"/>
  <c r="AP21"/>
  <c r="AO21"/>
  <c r="AN21"/>
  <c r="AM21"/>
  <c r="AR20"/>
  <c r="AQ20"/>
  <c r="AP20"/>
  <c r="AO20"/>
  <c r="AN20"/>
  <c r="AM20"/>
  <c r="AR19"/>
  <c r="AQ19"/>
  <c r="AP19"/>
  <c r="AO19"/>
  <c r="AN19"/>
  <c r="AM19"/>
  <c r="AR18"/>
  <c r="AQ18"/>
  <c r="AP18"/>
  <c r="AO18"/>
  <c r="AN18"/>
  <c r="AM18"/>
  <c r="AR17"/>
  <c r="AQ17"/>
  <c r="AP17"/>
  <c r="AO17"/>
  <c r="AN17"/>
  <c r="AN32" s="1"/>
  <c r="AM17"/>
  <c r="AR16"/>
  <c r="AQ16"/>
  <c r="AP16"/>
  <c r="AO16"/>
  <c r="AN16"/>
  <c r="AM16"/>
  <c r="AR15"/>
  <c r="AQ15"/>
  <c r="AP15"/>
  <c r="AO15"/>
  <c r="AO33" s="1"/>
  <c r="AN15"/>
  <c r="AM15"/>
  <c r="AO32"/>
  <c r="AE33"/>
  <c r="AE32"/>
  <c r="AA33"/>
  <c r="AA32"/>
  <c r="W33"/>
  <c r="W32"/>
  <c r="S33"/>
  <c r="S32"/>
  <c r="O33"/>
  <c r="O32"/>
  <c r="K33"/>
  <c r="K32"/>
  <c r="L29"/>
  <c r="L28"/>
  <c r="L27"/>
  <c r="L26"/>
  <c r="L25"/>
  <c r="L24"/>
  <c r="L23"/>
  <c r="L22"/>
  <c r="L21"/>
  <c r="L20"/>
  <c r="L19"/>
  <c r="L18"/>
  <c r="L17"/>
  <c r="L16"/>
  <c r="L15"/>
  <c r="AK14"/>
  <c r="AI29"/>
  <c r="F57" i="4" s="1"/>
  <c r="AI28" i="2"/>
  <c r="F34" i="4" s="1"/>
  <c r="AI27" i="2"/>
  <c r="F33" i="4" s="1"/>
  <c r="AI26" i="2"/>
  <c r="F98" i="4" s="1"/>
  <c r="AI25" i="2"/>
  <c r="F97" i="4" s="1"/>
  <c r="AI24" i="2"/>
  <c r="AI23"/>
  <c r="AI22"/>
  <c r="AI21"/>
  <c r="F93" i="4" s="1"/>
  <c r="AI20" i="2"/>
  <c r="F92" i="4" s="1"/>
  <c r="AI19" i="2"/>
  <c r="F69" i="4" s="1"/>
  <c r="AI18" i="2"/>
  <c r="F90" i="4" s="1"/>
  <c r="AI17" i="2"/>
  <c r="F89" i="4" s="1"/>
  <c r="AI16" i="2"/>
  <c r="AI15"/>
  <c r="AI14"/>
  <c r="AJ27" i="1"/>
  <c r="AJ26"/>
  <c r="AJ25"/>
  <c r="AL25" s="1"/>
  <c r="AJ24"/>
  <c r="AL24" s="1"/>
  <c r="AJ23"/>
  <c r="AJ22"/>
  <c r="AJ21"/>
  <c r="AL21" s="1"/>
  <c r="AJ20"/>
  <c r="AJ19"/>
  <c r="AJ18"/>
  <c r="AJ17"/>
  <c r="AJ16"/>
  <c r="AJ15"/>
  <c r="AJ14"/>
  <c r="AJ13"/>
  <c r="AL13" s="1"/>
  <c r="AE27"/>
  <c r="AG27" s="1"/>
  <c r="AE26"/>
  <c r="AE25"/>
  <c r="AE24"/>
  <c r="AE23"/>
  <c r="AE22"/>
  <c r="AE21"/>
  <c r="AE20"/>
  <c r="AG20" s="1"/>
  <c r="AE19"/>
  <c r="AE18"/>
  <c r="AE17"/>
  <c r="AE16"/>
  <c r="AE15"/>
  <c r="AE14"/>
  <c r="AE13"/>
  <c r="Z27"/>
  <c r="AB27" s="1"/>
  <c r="Z26"/>
  <c r="Z25"/>
  <c r="Z24"/>
  <c r="Z23"/>
  <c r="Z22"/>
  <c r="AB22" s="1"/>
  <c r="Z21"/>
  <c r="Z20"/>
  <c r="Z19"/>
  <c r="AB19" s="1"/>
  <c r="Z18"/>
  <c r="AB18" s="1"/>
  <c r="Z17"/>
  <c r="Z16"/>
  <c r="Z15"/>
  <c r="Z14"/>
  <c r="Z31" s="1"/>
  <c r="Z13"/>
  <c r="U27"/>
  <c r="U26"/>
  <c r="W26" s="1"/>
  <c r="U25"/>
  <c r="W25" s="1"/>
  <c r="U24"/>
  <c r="U23"/>
  <c r="U22"/>
  <c r="U21"/>
  <c r="W21" s="1"/>
  <c r="U20"/>
  <c r="U19"/>
  <c r="U18"/>
  <c r="W18" s="1"/>
  <c r="U17"/>
  <c r="U16"/>
  <c r="U15"/>
  <c r="U14"/>
  <c r="W14" s="1"/>
  <c r="U13"/>
  <c r="P27"/>
  <c r="P26"/>
  <c r="P25"/>
  <c r="P24"/>
  <c r="AU24" s="1"/>
  <c r="P23"/>
  <c r="P22"/>
  <c r="P21"/>
  <c r="AU21" s="1"/>
  <c r="P20"/>
  <c r="AU20" s="1"/>
  <c r="P19"/>
  <c r="P18"/>
  <c r="P17"/>
  <c r="AU17" s="1"/>
  <c r="P16"/>
  <c r="P15"/>
  <c r="P14"/>
  <c r="P13"/>
  <c r="AU13" s="1"/>
  <c r="AK27"/>
  <c r="AK26"/>
  <c r="AK25"/>
  <c r="AK24"/>
  <c r="AK23"/>
  <c r="AK22"/>
  <c r="AK21"/>
  <c r="AK20"/>
  <c r="AK19"/>
  <c r="AK18"/>
  <c r="AK17"/>
  <c r="AK16"/>
  <c r="AK15"/>
  <c r="AL15" s="1"/>
  <c r="AK14"/>
  <c r="AK13"/>
  <c r="AF27"/>
  <c r="AF26"/>
  <c r="AF25"/>
  <c r="AG25" s="1"/>
  <c r="AF24"/>
  <c r="AF23"/>
  <c r="AF22"/>
  <c r="AF21"/>
  <c r="AF20"/>
  <c r="AF19"/>
  <c r="AF18"/>
  <c r="AF17"/>
  <c r="AF16"/>
  <c r="AF15"/>
  <c r="AF14"/>
  <c r="AF13"/>
  <c r="AA27"/>
  <c r="AA26"/>
  <c r="AA25"/>
  <c r="AA24"/>
  <c r="AA23"/>
  <c r="AA22"/>
  <c r="AA21"/>
  <c r="AA20"/>
  <c r="AA19"/>
  <c r="AA18"/>
  <c r="AA17"/>
  <c r="AA16"/>
  <c r="AB16" s="1"/>
  <c r="AA15"/>
  <c r="AA14"/>
  <c r="AA13"/>
  <c r="AA31" s="1"/>
  <c r="V27"/>
  <c r="V26"/>
  <c r="V25"/>
  <c r="V24"/>
  <c r="V23"/>
  <c r="V22"/>
  <c r="V21"/>
  <c r="V20"/>
  <c r="V19"/>
  <c r="V18"/>
  <c r="V17"/>
  <c r="V16"/>
  <c r="V15"/>
  <c r="V14"/>
  <c r="V13"/>
  <c r="L27"/>
  <c r="AV27" s="1"/>
  <c r="L26"/>
  <c r="L25"/>
  <c r="L24"/>
  <c r="AV24" s="1"/>
  <c r="L23"/>
  <c r="AV23" s="1"/>
  <c r="L22"/>
  <c r="L21"/>
  <c r="L20"/>
  <c r="L19"/>
  <c r="AV19" s="1"/>
  <c r="L18"/>
  <c r="L17"/>
  <c r="L16"/>
  <c r="AV16" s="1"/>
  <c r="L15"/>
  <c r="AV15" s="1"/>
  <c r="L14"/>
  <c r="L13"/>
  <c r="AK31"/>
  <c r="AE30"/>
  <c r="Q31"/>
  <c r="P31"/>
  <c r="Q30"/>
  <c r="K31"/>
  <c r="K30"/>
  <c r="AL17"/>
  <c r="AL16"/>
  <c r="AG17"/>
  <c r="AB24"/>
  <c r="AB23"/>
  <c r="R27"/>
  <c r="R21"/>
  <c r="R19"/>
  <c r="R18"/>
  <c r="R13"/>
  <c r="M15"/>
  <c r="M14"/>
  <c r="M13"/>
  <c r="AL26"/>
  <c r="AL14"/>
  <c r="AG26"/>
  <c r="AG22"/>
  <c r="AG21"/>
  <c r="AG19"/>
  <c r="AG18"/>
  <c r="AG13"/>
  <c r="AB26"/>
  <c r="AB25"/>
  <c r="AB17"/>
  <c r="W27"/>
  <c r="W24"/>
  <c r="W22"/>
  <c r="W19"/>
  <c r="W17"/>
  <c r="W16"/>
  <c r="W15"/>
  <c r="R23"/>
  <c r="R22"/>
  <c r="R15"/>
  <c r="AL23"/>
  <c r="AL22"/>
  <c r="AL18"/>
  <c r="W13"/>
  <c r="M27"/>
  <c r="M26"/>
  <c r="M22"/>
  <c r="M19"/>
  <c r="M18"/>
  <c r="A40" i="7"/>
  <c r="B40" s="1"/>
  <c r="C40" s="1"/>
  <c r="A39"/>
  <c r="B39" s="1"/>
  <c r="C39" s="1"/>
  <c r="A38"/>
  <c r="B38" s="1"/>
  <c r="C38" s="1"/>
  <c r="A37"/>
  <c r="B37" s="1"/>
  <c r="C37" s="1"/>
  <c r="A36"/>
  <c r="B36" s="1"/>
  <c r="C36" s="1"/>
  <c r="A35"/>
  <c r="B35" s="1"/>
  <c r="C35" s="1"/>
  <c r="A34"/>
  <c r="B34" s="1"/>
  <c r="C34" s="1"/>
  <c r="A33"/>
  <c r="B33" s="1"/>
  <c r="C33" s="1"/>
  <c r="A32"/>
  <c r="B32" s="1"/>
  <c r="C32" s="1"/>
  <c r="A31"/>
  <c r="B31" s="1"/>
  <c r="C31" s="1"/>
  <c r="A30"/>
  <c r="B30" s="1"/>
  <c r="C30" s="1"/>
  <c r="A29"/>
  <c r="B29" s="1"/>
  <c r="C29" s="1"/>
  <c r="A28"/>
  <c r="B28" s="1"/>
  <c r="C28" s="1"/>
  <c r="A27"/>
  <c r="B27" s="1"/>
  <c r="C27" s="1"/>
  <c r="A26"/>
  <c r="B26" s="1"/>
  <c r="C26" s="1"/>
  <c r="A25"/>
  <c r="B25" s="1"/>
  <c r="C25" s="1"/>
  <c r="A24"/>
  <c r="B24" s="1"/>
  <c r="C24" s="1"/>
  <c r="A23"/>
  <c r="B23" s="1"/>
  <c r="C23" s="1"/>
  <c r="A22"/>
  <c r="B22" s="1"/>
  <c r="C22" s="1"/>
  <c r="A21"/>
  <c r="B21" s="1"/>
  <c r="C21" s="1"/>
  <c r="A20"/>
  <c r="B20" s="1"/>
  <c r="C20" s="1"/>
  <c r="A19"/>
  <c r="B19" s="1"/>
  <c r="C19" s="1"/>
  <c r="A18"/>
  <c r="B18" s="1"/>
  <c r="C18" s="1"/>
  <c r="A17"/>
  <c r="B17" s="1"/>
  <c r="C17" s="1"/>
  <c r="A16"/>
  <c r="B16" s="1"/>
  <c r="C16" s="1"/>
  <c r="A15"/>
  <c r="B15" s="1"/>
  <c r="C15" s="1"/>
  <c r="A14"/>
  <c r="B14" s="1"/>
  <c r="C14" s="1"/>
  <c r="A13"/>
  <c r="B13" s="1"/>
  <c r="C13" s="1"/>
  <c r="A12"/>
  <c r="B12" s="1"/>
  <c r="C12" s="1"/>
  <c r="A11"/>
  <c r="B11" s="1"/>
  <c r="C11" s="1"/>
  <c r="A10"/>
  <c r="B10" s="1"/>
  <c r="C10" s="1"/>
  <c r="A9"/>
  <c r="B9" s="1"/>
  <c r="C9" s="1"/>
  <c r="A8"/>
  <c r="B8" s="1"/>
  <c r="C8" s="1"/>
  <c r="A7"/>
  <c r="B7" s="1"/>
  <c r="C7" s="1"/>
  <c r="A6"/>
  <c r="B6" s="1"/>
  <c r="C6" s="1"/>
  <c r="A5"/>
  <c r="B5" s="1"/>
  <c r="C5" s="1"/>
  <c r="A4"/>
  <c r="B4" s="1"/>
  <c r="C4" s="1"/>
  <c r="A3"/>
  <c r="B3" s="1"/>
  <c r="C3" s="1"/>
  <c r="A2"/>
  <c r="B2" s="1"/>
  <c r="C2" s="1"/>
  <c r="E33" i="2"/>
  <c r="BD17" i="8" s="1"/>
  <c r="E32" i="2"/>
  <c r="G30" i="1" s="1"/>
  <c r="D33" i="2"/>
  <c r="BD16" i="8" s="1"/>
  <c r="D32" i="2"/>
  <c r="F30" i="1" s="1"/>
  <c r="E35" i="2"/>
  <c r="D35"/>
  <c r="F14" i="1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F24"/>
  <c r="G24"/>
  <c r="F25"/>
  <c r="G25"/>
  <c r="F26"/>
  <c r="G26"/>
  <c r="F27"/>
  <c r="G27"/>
  <c r="G13"/>
  <c r="F13"/>
  <c r="B29" i="2"/>
  <c r="C35" i="4" s="1"/>
  <c r="B15" i="2"/>
  <c r="C21" i="4" s="1"/>
  <c r="B16" i="2"/>
  <c r="C22" i="4" s="1"/>
  <c r="B17" i="2"/>
  <c r="C23" i="4" s="1"/>
  <c r="B18" i="2"/>
  <c r="C90" i="4" s="1"/>
  <c r="B19" i="2"/>
  <c r="C25" i="4" s="1"/>
  <c r="B20" i="2"/>
  <c r="C92" i="4" s="1"/>
  <c r="B21" i="2"/>
  <c r="B22"/>
  <c r="B23"/>
  <c r="C29" i="4" s="1"/>
  <c r="B24" i="2"/>
  <c r="C96" i="4" s="1"/>
  <c r="B25" i="2"/>
  <c r="C31" i="4" s="1"/>
  <c r="B26" i="2"/>
  <c r="C98" i="4" s="1"/>
  <c r="B27" i="2"/>
  <c r="C99" i="4" s="1"/>
  <c r="B28" i="2"/>
  <c r="C100" i="4" s="1"/>
  <c r="B14" i="2"/>
  <c r="AY15" i="1" l="1"/>
  <c r="AY19"/>
  <c r="AY23"/>
  <c r="AY27"/>
  <c r="AV14"/>
  <c r="AV18"/>
  <c r="AY18" s="1"/>
  <c r="AV22"/>
  <c r="AY22" s="1"/>
  <c r="AV26"/>
  <c r="AY26" s="1"/>
  <c r="AF31"/>
  <c r="AU15"/>
  <c r="AX15" s="1"/>
  <c r="AU19"/>
  <c r="AX19" s="1"/>
  <c r="AU23"/>
  <c r="AX23" s="1"/>
  <c r="AU27"/>
  <c r="AX27" s="1"/>
  <c r="W20"/>
  <c r="Z30"/>
  <c r="AB21"/>
  <c r="AE31"/>
  <c r="M21"/>
  <c r="AV21"/>
  <c r="AY21" s="1"/>
  <c r="R14"/>
  <c r="AU14"/>
  <c r="AX14" s="1"/>
  <c r="R26"/>
  <c r="AU26"/>
  <c r="AX26" s="1"/>
  <c r="M23"/>
  <c r="R17"/>
  <c r="AV13"/>
  <c r="AV17"/>
  <c r="AY17" s="1"/>
  <c r="AV25"/>
  <c r="AY25" s="1"/>
  <c r="AB15"/>
  <c r="AK30"/>
  <c r="AU18"/>
  <c r="AX18" s="1"/>
  <c r="AU22"/>
  <c r="AX22" s="1"/>
  <c r="W23"/>
  <c r="AB20"/>
  <c r="F77" i="4"/>
  <c r="M20" i="1"/>
  <c r="AV20"/>
  <c r="AY20" s="1"/>
  <c r="AX13"/>
  <c r="R25"/>
  <c r="AU25"/>
  <c r="AX25" s="1"/>
  <c r="AY16"/>
  <c r="AY24"/>
  <c r="V31"/>
  <c r="AX17"/>
  <c r="AX21"/>
  <c r="AJ31"/>
  <c r="P30"/>
  <c r="AU16"/>
  <c r="AX16" s="1"/>
  <c r="AX20"/>
  <c r="AX24"/>
  <c r="F47" i="4"/>
  <c r="F101"/>
  <c r="F70"/>
  <c r="F99"/>
  <c r="C75"/>
  <c r="C88"/>
  <c r="F55"/>
  <c r="F79"/>
  <c r="C52"/>
  <c r="C66"/>
  <c r="C73"/>
  <c r="F35"/>
  <c r="F71"/>
  <c r="F100"/>
  <c r="C74"/>
  <c r="C87"/>
  <c r="AR32" i="2"/>
  <c r="AP32"/>
  <c r="AR33"/>
  <c r="AS20"/>
  <c r="AS23"/>
  <c r="AS24"/>
  <c r="AS27"/>
  <c r="AS28"/>
  <c r="AQ33"/>
  <c r="AS18"/>
  <c r="AS22"/>
  <c r="AS26"/>
  <c r="F31" i="1"/>
  <c r="AS17" i="2"/>
  <c r="AS25"/>
  <c r="AS29"/>
  <c r="G31" i="1"/>
  <c r="AS21" i="2"/>
  <c r="AP33"/>
  <c r="AS16"/>
  <c r="AM32"/>
  <c r="AS15"/>
  <c r="AS19"/>
  <c r="N27" i="1"/>
  <c r="M29" i="2" s="1"/>
  <c r="P29" s="1"/>
  <c r="AH25" i="1"/>
  <c r="S21"/>
  <c r="X19"/>
  <c r="AC17"/>
  <c r="F48" i="4"/>
  <c r="F25"/>
  <c r="F49"/>
  <c r="F78"/>
  <c r="C53"/>
  <c r="C67"/>
  <c r="F26"/>
  <c r="C26"/>
  <c r="F27"/>
  <c r="F56"/>
  <c r="F91"/>
  <c r="C51"/>
  <c r="C97"/>
  <c r="C33"/>
  <c r="C45"/>
  <c r="C34"/>
  <c r="C44"/>
  <c r="C89"/>
  <c r="F64"/>
  <c r="F20"/>
  <c r="F86"/>
  <c r="F42"/>
  <c r="C65"/>
  <c r="C94"/>
  <c r="C72"/>
  <c r="C28"/>
  <c r="C50"/>
  <c r="C79"/>
  <c r="C57"/>
  <c r="C101"/>
  <c r="F65"/>
  <c r="F21"/>
  <c r="F87"/>
  <c r="F43"/>
  <c r="F51"/>
  <c r="F29"/>
  <c r="F95"/>
  <c r="F73"/>
  <c r="F94"/>
  <c r="F28"/>
  <c r="F72"/>
  <c r="F50"/>
  <c r="C64"/>
  <c r="C86"/>
  <c r="C42"/>
  <c r="C20"/>
  <c r="C43"/>
  <c r="C71"/>
  <c r="C93"/>
  <c r="C49"/>
  <c r="F88"/>
  <c r="F66"/>
  <c r="F44"/>
  <c r="F22"/>
  <c r="F96"/>
  <c r="F74"/>
  <c r="F52"/>
  <c r="F30"/>
  <c r="C27"/>
  <c r="C95"/>
  <c r="C30"/>
  <c r="C56"/>
  <c r="C48"/>
  <c r="C78"/>
  <c r="C70"/>
  <c r="F23"/>
  <c r="F31"/>
  <c r="F45"/>
  <c r="F53"/>
  <c r="F67"/>
  <c r="F75"/>
  <c r="C55"/>
  <c r="C47"/>
  <c r="C77"/>
  <c r="C69"/>
  <c r="C91"/>
  <c r="C24"/>
  <c r="C32"/>
  <c r="F24"/>
  <c r="F32"/>
  <c r="F46"/>
  <c r="F54"/>
  <c r="F68"/>
  <c r="F76"/>
  <c r="C54"/>
  <c r="C46"/>
  <c r="C76"/>
  <c r="C68"/>
  <c r="AN33" i="2"/>
  <c r="AQ32"/>
  <c r="AM33"/>
  <c r="AC16" i="1"/>
  <c r="X25"/>
  <c r="AM16"/>
  <c r="S19"/>
  <c r="AC24"/>
  <c r="AC26"/>
  <c r="N22"/>
  <c r="M24" i="2" s="1"/>
  <c r="P24" s="1"/>
  <c r="S18" i="1"/>
  <c r="N14"/>
  <c r="M16" i="2" s="1"/>
  <c r="P16" s="1"/>
  <c r="S25" i="1"/>
  <c r="X21"/>
  <c r="AM26"/>
  <c r="N17"/>
  <c r="M19" i="2" s="1"/>
  <c r="P19" s="1"/>
  <c r="N25" i="1"/>
  <c r="M27" i="2" s="1"/>
  <c r="P27" s="1"/>
  <c r="AH17" i="1"/>
  <c r="AC27"/>
  <c r="S23"/>
  <c r="N19"/>
  <c r="M21" i="2" s="1"/>
  <c r="P21" s="1"/>
  <c r="AC15" i="1"/>
  <c r="N23"/>
  <c r="M25" i="2" s="1"/>
  <c r="P25" s="1"/>
  <c r="AM18" i="1"/>
  <c r="AH21"/>
  <c r="AH26"/>
  <c r="S14"/>
  <c r="N26"/>
  <c r="M28" i="2" s="1"/>
  <c r="P28" s="1"/>
  <c r="X22" i="1"/>
  <c r="AM25"/>
  <c r="AC21"/>
  <c r="S22"/>
  <c r="AC18"/>
  <c r="S13"/>
  <c r="AH18"/>
  <c r="AC25"/>
  <c r="AM17"/>
  <c r="X18"/>
  <c r="AH19"/>
  <c r="AH20"/>
  <c r="N13"/>
  <c r="M15" i="2" s="1"/>
  <c r="P15" s="1"/>
  <c r="S24" i="1"/>
  <c r="AC19"/>
  <c r="N18"/>
  <c r="M20" i="2" s="1"/>
  <c r="P20" s="1"/>
  <c r="S15" i="1"/>
  <c r="S26"/>
  <c r="X26"/>
  <c r="AH27"/>
  <c r="X15"/>
  <c r="X23"/>
  <c r="AM23"/>
  <c r="S17"/>
  <c r="S27"/>
  <c r="X27"/>
  <c r="X16"/>
  <c r="X24"/>
  <c r="AM19"/>
  <c r="AM27"/>
  <c r="S20"/>
  <c r="X13"/>
  <c r="AH15"/>
  <c r="AH23"/>
  <c r="AM24"/>
  <c r="AH24"/>
  <c r="AM15"/>
  <c r="N15"/>
  <c r="M17" i="2" s="1"/>
  <c r="P17" s="1"/>
  <c r="X17" i="1"/>
  <c r="N16"/>
  <c r="M18" i="2" s="1"/>
  <c r="P18" s="1"/>
  <c r="N24" i="1"/>
  <c r="M26" i="2" s="1"/>
  <c r="P26" s="1"/>
  <c r="X14" i="1"/>
  <c r="AC23"/>
  <c r="AH16"/>
  <c r="AJ30"/>
  <c r="AM20"/>
  <c r="AM21"/>
  <c r="AM14"/>
  <c r="AM22"/>
  <c r="AG15"/>
  <c r="AO15" s="1"/>
  <c r="AQ15" s="1"/>
  <c r="AG23"/>
  <c r="AO23" s="1"/>
  <c r="AQ23" s="1"/>
  <c r="AG16"/>
  <c r="AG24"/>
  <c r="AG14"/>
  <c r="AH14"/>
  <c r="AH22"/>
  <c r="AB13"/>
  <c r="AB30" s="1"/>
  <c r="AC20"/>
  <c r="AC14"/>
  <c r="AC22"/>
  <c r="AO18"/>
  <c r="AQ18" s="1"/>
  <c r="U30"/>
  <c r="U31"/>
  <c r="X20"/>
  <c r="W31"/>
  <c r="R24"/>
  <c r="R16"/>
  <c r="S16"/>
  <c r="AO26"/>
  <c r="AQ26" s="1"/>
  <c r="R20"/>
  <c r="R31" s="1"/>
  <c r="AL19"/>
  <c r="AL27"/>
  <c r="AO27" s="1"/>
  <c r="AQ27" s="1"/>
  <c r="AM13"/>
  <c r="AL20"/>
  <c r="AF30"/>
  <c r="AO22"/>
  <c r="AQ22" s="1"/>
  <c r="AH13"/>
  <c r="AB14"/>
  <c r="AO14" s="1"/>
  <c r="AQ14" s="1"/>
  <c r="AA30"/>
  <c r="AC13"/>
  <c r="V30"/>
  <c r="W30"/>
  <c r="AO21"/>
  <c r="AQ21" s="1"/>
  <c r="N20"/>
  <c r="M22" i="2" s="1"/>
  <c r="P22" s="1"/>
  <c r="L31" i="1"/>
  <c r="M17"/>
  <c r="AO17" s="1"/>
  <c r="AQ17" s="1"/>
  <c r="N21"/>
  <c r="M23" i="2" s="1"/>
  <c r="P23" s="1"/>
  <c r="M16" i="1"/>
  <c r="L30"/>
  <c r="M24"/>
  <c r="M25"/>
  <c r="AO25" s="1"/>
  <c r="AQ25" s="1"/>
  <c r="AO13"/>
  <c r="AQ13" s="1"/>
  <c r="AZ23" l="1"/>
  <c r="AZ19"/>
  <c r="AZ27"/>
  <c r="AZ24"/>
  <c r="AB31"/>
  <c r="R30"/>
  <c r="AU30"/>
  <c r="AZ17"/>
  <c r="AZ21"/>
  <c r="AZ22"/>
  <c r="AU31"/>
  <c r="AZ25"/>
  <c r="AZ26"/>
  <c r="AV30"/>
  <c r="AY14"/>
  <c r="AZ14" s="1"/>
  <c r="AG30"/>
  <c r="AL31"/>
  <c r="AZ20"/>
  <c r="AX30"/>
  <c r="AV31"/>
  <c r="AY13"/>
  <c r="AZ13" s="1"/>
  <c r="AX31"/>
  <c r="AZ15"/>
  <c r="AZ16"/>
  <c r="AZ18"/>
  <c r="Q23" i="2"/>
  <c r="T23" s="1"/>
  <c r="D29" i="4" s="1"/>
  <c r="Q20" i="2"/>
  <c r="T20" s="1"/>
  <c r="D26" i="4" s="1"/>
  <c r="AS33" i="2"/>
  <c r="AS32"/>
  <c r="Q24"/>
  <c r="T24" s="1"/>
  <c r="U24" s="1"/>
  <c r="Q19"/>
  <c r="T19" s="1"/>
  <c r="U19" s="1"/>
  <c r="Q25"/>
  <c r="T25" s="1"/>
  <c r="D31" i="4" s="1"/>
  <c r="Q15" i="2"/>
  <c r="T15" s="1"/>
  <c r="U15" s="1"/>
  <c r="Q22"/>
  <c r="T22" s="1"/>
  <c r="D28" i="4" s="1"/>
  <c r="Q26" i="2"/>
  <c r="T26" s="1"/>
  <c r="D32" i="4" s="1"/>
  <c r="Q21" i="2"/>
  <c r="T21" s="1"/>
  <c r="U21" s="1"/>
  <c r="Q18"/>
  <c r="T18" s="1"/>
  <c r="D24" i="4" s="1"/>
  <c r="Q16" i="2"/>
  <c r="T16" s="1"/>
  <c r="U16" s="1"/>
  <c r="Q28"/>
  <c r="T28" s="1"/>
  <c r="Q29"/>
  <c r="T29" s="1"/>
  <c r="Q17"/>
  <c r="T17" s="1"/>
  <c r="Q27"/>
  <c r="T27" s="1"/>
  <c r="AP25" i="1"/>
  <c r="AP15"/>
  <c r="AP19"/>
  <c r="AP13"/>
  <c r="AP24"/>
  <c r="S30"/>
  <c r="AP18"/>
  <c r="AP23"/>
  <c r="AP16"/>
  <c r="AP14"/>
  <c r="AP26"/>
  <c r="AP27"/>
  <c r="S31"/>
  <c r="N30"/>
  <c r="X31"/>
  <c r="AP17"/>
  <c r="AP20"/>
  <c r="AP21"/>
  <c r="X30"/>
  <c r="AO19"/>
  <c r="AQ19" s="1"/>
  <c r="AP22"/>
  <c r="AG31"/>
  <c r="AO16"/>
  <c r="AQ16" s="1"/>
  <c r="AO20"/>
  <c r="AQ20" s="1"/>
  <c r="AO24"/>
  <c r="AQ24" s="1"/>
  <c r="AM30"/>
  <c r="AM31"/>
  <c r="AL30"/>
  <c r="AH30"/>
  <c r="AH31"/>
  <c r="AC31"/>
  <c r="AC30"/>
  <c r="M30"/>
  <c r="N31"/>
  <c r="M31"/>
  <c r="AZ31" l="1"/>
  <c r="AQ31"/>
  <c r="AS16" s="1"/>
  <c r="AK18" i="2" s="1"/>
  <c r="AY31" i="1"/>
  <c r="AY30"/>
  <c r="AQ30"/>
  <c r="AZ30"/>
  <c r="P5" i="2" s="1"/>
  <c r="U20"/>
  <c r="X20" s="1"/>
  <c r="U25"/>
  <c r="X25" s="1"/>
  <c r="U23"/>
  <c r="E29" i="4" s="1"/>
  <c r="D30"/>
  <c r="U18" i="2"/>
  <c r="E24" i="4" s="1"/>
  <c r="D25"/>
  <c r="U22" i="2"/>
  <c r="X22" s="1"/>
  <c r="D21" i="4"/>
  <c r="U26" i="2"/>
  <c r="E32" i="4" s="1"/>
  <c r="D22"/>
  <c r="D27"/>
  <c r="E22"/>
  <c r="X16" i="2"/>
  <c r="X21"/>
  <c r="E27" i="4"/>
  <c r="U17" i="2"/>
  <c r="D23" i="4"/>
  <c r="X24" i="2"/>
  <c r="E30" i="4"/>
  <c r="U29" i="2"/>
  <c r="D35" i="4"/>
  <c r="X19" i="2"/>
  <c r="E25" i="4"/>
  <c r="U28" i="2"/>
  <c r="D34" i="4"/>
  <c r="U27" i="2"/>
  <c r="D33" i="4"/>
  <c r="E21"/>
  <c r="X15" i="2"/>
  <c r="AP31" i="1"/>
  <c r="AP30"/>
  <c r="AO31"/>
  <c r="AO30"/>
  <c r="AS14" l="1"/>
  <c r="AK16" i="2" s="1"/>
  <c r="AS15" i="1"/>
  <c r="AK17" i="2" s="1"/>
  <c r="AS25" i="1"/>
  <c r="AK27" i="2" s="1"/>
  <c r="AS18" i="1"/>
  <c r="AK20" i="2" s="1"/>
  <c r="AS13" i="1"/>
  <c r="AS23"/>
  <c r="AK25" i="2" s="1"/>
  <c r="AS22" i="1"/>
  <c r="AK24" i="2" s="1"/>
  <c r="AS17" i="1"/>
  <c r="AK19" i="2" s="1"/>
  <c r="AS26" i="1"/>
  <c r="AK28" i="2" s="1"/>
  <c r="AS27" i="1"/>
  <c r="AK29" i="2" s="1"/>
  <c r="AS21" i="1"/>
  <c r="AK23" i="2" s="1"/>
  <c r="AS24" i="1"/>
  <c r="AK26" i="2" s="1"/>
  <c r="AS20" i="1"/>
  <c r="AK22" i="2" s="1"/>
  <c r="AS19" i="1"/>
  <c r="AK21" i="2" s="1"/>
  <c r="E26" i="4"/>
  <c r="M21" s="1"/>
  <c r="AC21" s="1"/>
  <c r="E31"/>
  <c r="R29" s="1"/>
  <c r="AH29" s="1"/>
  <c r="X18" i="2"/>
  <c r="D46" i="4" s="1"/>
  <c r="X23" i="2"/>
  <c r="D51" i="4" s="1"/>
  <c r="E28"/>
  <c r="Q28" s="1"/>
  <c r="AG28" s="1"/>
  <c r="X26" i="2"/>
  <c r="Y26" s="1"/>
  <c r="E23" i="4"/>
  <c r="J22" s="1"/>
  <c r="Z22" s="1"/>
  <c r="X17" i="2"/>
  <c r="Y20"/>
  <c r="D48" i="4"/>
  <c r="P27"/>
  <c r="AF27" s="1"/>
  <c r="Q27"/>
  <c r="AG27" s="1"/>
  <c r="S27"/>
  <c r="AI27" s="1"/>
  <c r="Y25" i="2"/>
  <c r="D53" i="4"/>
  <c r="X29" i="2"/>
  <c r="E35" i="4"/>
  <c r="V21" s="1"/>
  <c r="AL21" s="1"/>
  <c r="Q22"/>
  <c r="AG22" s="1"/>
  <c r="K22"/>
  <c r="AA22" s="1"/>
  <c r="N22"/>
  <c r="AD22" s="1"/>
  <c r="L22"/>
  <c r="AB22" s="1"/>
  <c r="P22"/>
  <c r="AF22" s="1"/>
  <c r="S22"/>
  <c r="AI22" s="1"/>
  <c r="I21"/>
  <c r="P21"/>
  <c r="AF21" s="1"/>
  <c r="N21"/>
  <c r="AD21" s="1"/>
  <c r="L21"/>
  <c r="AB21" s="1"/>
  <c r="S21"/>
  <c r="AI21" s="1"/>
  <c r="K21"/>
  <c r="AA21" s="1"/>
  <c r="Q21"/>
  <c r="AG21" s="1"/>
  <c r="N24"/>
  <c r="AD24" s="1"/>
  <c r="Q24"/>
  <c r="AG24" s="1"/>
  <c r="L24"/>
  <c r="AB24" s="1"/>
  <c r="P24"/>
  <c r="AF24" s="1"/>
  <c r="S24"/>
  <c r="AI24" s="1"/>
  <c r="E33"/>
  <c r="X27" i="2"/>
  <c r="Y21"/>
  <c r="D49" i="4"/>
  <c r="S29"/>
  <c r="AI29" s="1"/>
  <c r="Q29"/>
  <c r="AG29" s="1"/>
  <c r="X28" i="2"/>
  <c r="E34" i="4"/>
  <c r="U22" s="1"/>
  <c r="AK22" s="1"/>
  <c r="S25"/>
  <c r="AI25" s="1"/>
  <c r="Q25"/>
  <c r="AG25" s="1"/>
  <c r="P25"/>
  <c r="AF25" s="1"/>
  <c r="N25"/>
  <c r="AD25" s="1"/>
  <c r="S30"/>
  <c r="AI30" s="1"/>
  <c r="Y16" i="2"/>
  <c r="D44" i="4"/>
  <c r="Y22" i="2"/>
  <c r="D50" i="4"/>
  <c r="Y19" i="2"/>
  <c r="D47" i="4"/>
  <c r="Y24" i="2"/>
  <c r="D52" i="4"/>
  <c r="Y15" i="2"/>
  <c r="D43" i="4"/>
  <c r="AS30" i="1" l="1"/>
  <c r="AK15" i="2"/>
  <c r="AS31" i="1"/>
  <c r="M22" i="4"/>
  <c r="AC22" s="1"/>
  <c r="P26"/>
  <c r="AF26" s="1"/>
  <c r="M24"/>
  <c r="AC24" s="1"/>
  <c r="Q26"/>
  <c r="AG26" s="1"/>
  <c r="N26"/>
  <c r="AD26" s="1"/>
  <c r="M25"/>
  <c r="AC25" s="1"/>
  <c r="S26"/>
  <c r="AI26" s="1"/>
  <c r="R27"/>
  <c r="AH27" s="1"/>
  <c r="S31"/>
  <c r="AI31" s="1"/>
  <c r="R26"/>
  <c r="AH26" s="1"/>
  <c r="Y18" i="2"/>
  <c r="AB18" s="1"/>
  <c r="R30" i="4"/>
  <c r="AH30" s="1"/>
  <c r="D54"/>
  <c r="T31"/>
  <c r="AJ31" s="1"/>
  <c r="R24"/>
  <c r="AH24" s="1"/>
  <c r="R21"/>
  <c r="AH21" s="1"/>
  <c r="R22"/>
  <c r="AH22" s="1"/>
  <c r="R25"/>
  <c r="AH25" s="1"/>
  <c r="Y23" i="2"/>
  <c r="E51" i="4" s="1"/>
  <c r="J21"/>
  <c r="Z21" s="1"/>
  <c r="P28"/>
  <c r="AF28" s="1"/>
  <c r="O26"/>
  <c r="AE26" s="1"/>
  <c r="O25"/>
  <c r="AE25" s="1"/>
  <c r="O22"/>
  <c r="AE22" s="1"/>
  <c r="R28"/>
  <c r="AH28" s="1"/>
  <c r="O27"/>
  <c r="AE27" s="1"/>
  <c r="S28"/>
  <c r="AI28" s="1"/>
  <c r="O24"/>
  <c r="AE24" s="1"/>
  <c r="O21"/>
  <c r="AE21" s="1"/>
  <c r="V31"/>
  <c r="AL31" s="1"/>
  <c r="U28"/>
  <c r="AK28" s="1"/>
  <c r="V27"/>
  <c r="AL27" s="1"/>
  <c r="T29"/>
  <c r="AJ29" s="1"/>
  <c r="T27"/>
  <c r="AJ27" s="1"/>
  <c r="U24"/>
  <c r="AK24" s="1"/>
  <c r="T32"/>
  <c r="AJ32" s="1"/>
  <c r="T30"/>
  <c r="AJ30" s="1"/>
  <c r="T28"/>
  <c r="AJ28" s="1"/>
  <c r="V32"/>
  <c r="AL32" s="1"/>
  <c r="V24"/>
  <c r="AL24" s="1"/>
  <c r="U26"/>
  <c r="AK26" s="1"/>
  <c r="V26"/>
  <c r="AL26" s="1"/>
  <c r="V30"/>
  <c r="AL30" s="1"/>
  <c r="U25"/>
  <c r="AK25" s="1"/>
  <c r="T24"/>
  <c r="AJ24" s="1"/>
  <c r="U21"/>
  <c r="AK21" s="1"/>
  <c r="T21"/>
  <c r="AJ21" s="1"/>
  <c r="T25"/>
  <c r="AJ25" s="1"/>
  <c r="U27"/>
  <c r="AK27" s="1"/>
  <c r="T26"/>
  <c r="AJ26" s="1"/>
  <c r="U29"/>
  <c r="AK29" s="1"/>
  <c r="U31"/>
  <c r="AK31" s="1"/>
  <c r="U32"/>
  <c r="AK32" s="1"/>
  <c r="T22"/>
  <c r="AJ22" s="1"/>
  <c r="U30"/>
  <c r="AK30" s="1"/>
  <c r="AB22" i="2"/>
  <c r="E50" i="4"/>
  <c r="E43"/>
  <c r="AB15" i="2"/>
  <c r="Y27"/>
  <c r="D55" i="4"/>
  <c r="V34"/>
  <c r="AL34" s="1"/>
  <c r="V29"/>
  <c r="AL29" s="1"/>
  <c r="U33"/>
  <c r="AK33" s="1"/>
  <c r="V33"/>
  <c r="AL33" s="1"/>
  <c r="Y21"/>
  <c r="V22"/>
  <c r="AL22" s="1"/>
  <c r="Y29" i="2"/>
  <c r="D57" i="4"/>
  <c r="AB20" i="2"/>
  <c r="E48" i="4"/>
  <c r="AB19" i="2"/>
  <c r="E47" i="4"/>
  <c r="E54"/>
  <c r="AB26" i="2"/>
  <c r="AB21"/>
  <c r="E49" i="4"/>
  <c r="AB16" i="2"/>
  <c r="E44" i="4"/>
  <c r="E52"/>
  <c r="AB24" i="2"/>
  <c r="V25" i="4"/>
  <c r="AL25" s="1"/>
  <c r="V28"/>
  <c r="AL28" s="1"/>
  <c r="Y28" i="2"/>
  <c r="D56" i="4"/>
  <c r="Y17" i="2"/>
  <c r="D45" i="4"/>
  <c r="AB25" i="2"/>
  <c r="E53" i="4"/>
  <c r="R23"/>
  <c r="AH23" s="1"/>
  <c r="M23"/>
  <c r="AC23" s="1"/>
  <c r="N23"/>
  <c r="AD23" s="1"/>
  <c r="V23"/>
  <c r="AL23" s="1"/>
  <c r="L23"/>
  <c r="AB23" s="1"/>
  <c r="K23"/>
  <c r="AA23" s="1"/>
  <c r="U23"/>
  <c r="AK23" s="1"/>
  <c r="S23"/>
  <c r="AI23" s="1"/>
  <c r="T23"/>
  <c r="AJ23" s="1"/>
  <c r="P23"/>
  <c r="AF23" s="1"/>
  <c r="Q23"/>
  <c r="AG23" s="1"/>
  <c r="O23"/>
  <c r="AE23" s="1"/>
  <c r="AK33" i="2" l="1"/>
  <c r="AK32"/>
  <c r="E46" i="4"/>
  <c r="N46" s="1"/>
  <c r="AD46" s="1"/>
  <c r="AB23" i="2"/>
  <c r="D73" i="4" s="1"/>
  <c r="AC21" i="2"/>
  <c r="D71" i="4"/>
  <c r="AC24" i="2"/>
  <c r="D74" i="4"/>
  <c r="AC18" i="2"/>
  <c r="D68" i="4"/>
  <c r="AC25" i="2"/>
  <c r="D75" i="4"/>
  <c r="S52"/>
  <c r="AI52" s="1"/>
  <c r="R52"/>
  <c r="AH52" s="1"/>
  <c r="E45"/>
  <c r="J44" s="1"/>
  <c r="Z44" s="1"/>
  <c r="AB17" i="2"/>
  <c r="S51" i="4"/>
  <c r="AI51" s="1"/>
  <c r="R51"/>
  <c r="AH51" s="1"/>
  <c r="Q51"/>
  <c r="AG51" s="1"/>
  <c r="AC15" i="2"/>
  <c r="D65" i="4"/>
  <c r="N44"/>
  <c r="AD44" s="1"/>
  <c r="S44"/>
  <c r="AI44" s="1"/>
  <c r="L44"/>
  <c r="AB44" s="1"/>
  <c r="M44"/>
  <c r="AC44" s="1"/>
  <c r="Q44"/>
  <c r="AG44" s="1"/>
  <c r="R44"/>
  <c r="AH44" s="1"/>
  <c r="O44"/>
  <c r="AE44" s="1"/>
  <c r="P44"/>
  <c r="AF44" s="1"/>
  <c r="M47"/>
  <c r="AC47" s="1"/>
  <c r="O47"/>
  <c r="AE47" s="1"/>
  <c r="Q47"/>
  <c r="AG47" s="1"/>
  <c r="R47"/>
  <c r="AH47" s="1"/>
  <c r="N47"/>
  <c r="AD47" s="1"/>
  <c r="P47"/>
  <c r="AF47" s="1"/>
  <c r="S47"/>
  <c r="AI47" s="1"/>
  <c r="E18"/>
  <c r="S43"/>
  <c r="AI43" s="1"/>
  <c r="Q43"/>
  <c r="AG43" s="1"/>
  <c r="M43"/>
  <c r="AC43" s="1"/>
  <c r="L43"/>
  <c r="AB43" s="1"/>
  <c r="P43"/>
  <c r="AF43" s="1"/>
  <c r="I43"/>
  <c r="R43"/>
  <c r="AH43" s="1"/>
  <c r="O43"/>
  <c r="AE43" s="1"/>
  <c r="N43"/>
  <c r="AD43" s="1"/>
  <c r="S53"/>
  <c r="AI53" s="1"/>
  <c r="E57"/>
  <c r="V52" s="1"/>
  <c r="AL52" s="1"/>
  <c r="AB29" i="2"/>
  <c r="AC26"/>
  <c r="D76" i="4"/>
  <c r="E55"/>
  <c r="T48" s="1"/>
  <c r="AJ48" s="1"/>
  <c r="AB27" i="2"/>
  <c r="E17" i="4"/>
  <c r="AB28" i="2"/>
  <c r="E56" i="4"/>
  <c r="AC16" i="2"/>
  <c r="D66" i="4"/>
  <c r="AC19" i="2"/>
  <c r="D69" i="4"/>
  <c r="P50"/>
  <c r="AF50" s="1"/>
  <c r="S50"/>
  <c r="AI50" s="1"/>
  <c r="Q50"/>
  <c r="AG50" s="1"/>
  <c r="R50"/>
  <c r="AH50" s="1"/>
  <c r="AC20" i="2"/>
  <c r="D70" i="4"/>
  <c r="Q49"/>
  <c r="AG49" s="1"/>
  <c r="P49"/>
  <c r="AF49" s="1"/>
  <c r="R49"/>
  <c r="AH49" s="1"/>
  <c r="S49"/>
  <c r="AI49" s="1"/>
  <c r="O49"/>
  <c r="AE49" s="1"/>
  <c r="Q48"/>
  <c r="AG48" s="1"/>
  <c r="P48"/>
  <c r="AF48" s="1"/>
  <c r="R48"/>
  <c r="AH48" s="1"/>
  <c r="N48"/>
  <c r="AD48" s="1"/>
  <c r="S48"/>
  <c r="AI48" s="1"/>
  <c r="O48"/>
  <c r="AE48" s="1"/>
  <c r="AC22" i="2"/>
  <c r="D72" i="4"/>
  <c r="AK36" i="2" l="1"/>
  <c r="V56" i="4"/>
  <c r="AL56" s="1"/>
  <c r="S46"/>
  <c r="AI46" s="1"/>
  <c r="O46"/>
  <c r="AE46" s="1"/>
  <c r="K44"/>
  <c r="AA44" s="1"/>
  <c r="L46"/>
  <c r="AB46" s="1"/>
  <c r="P46"/>
  <c r="AF46" s="1"/>
  <c r="M46"/>
  <c r="AC46" s="1"/>
  <c r="R46"/>
  <c r="AH46" s="1"/>
  <c r="K43"/>
  <c r="AA43" s="1"/>
  <c r="Q46"/>
  <c r="AG46" s="1"/>
  <c r="AC23" i="2"/>
  <c r="E73" i="4" s="1"/>
  <c r="J43"/>
  <c r="Z43" s="1"/>
  <c r="V49"/>
  <c r="AL49" s="1"/>
  <c r="V50"/>
  <c r="AL50" s="1"/>
  <c r="U54"/>
  <c r="AK54" s="1"/>
  <c r="V43"/>
  <c r="AL43" s="1"/>
  <c r="U51"/>
  <c r="AK51" s="1"/>
  <c r="U50"/>
  <c r="AK50" s="1"/>
  <c r="T53"/>
  <c r="AJ53" s="1"/>
  <c r="V51"/>
  <c r="AL51" s="1"/>
  <c r="V46"/>
  <c r="AL46" s="1"/>
  <c r="V44"/>
  <c r="AL44" s="1"/>
  <c r="U53"/>
  <c r="AK53" s="1"/>
  <c r="U46"/>
  <c r="AK46" s="1"/>
  <c r="U48"/>
  <c r="AK48" s="1"/>
  <c r="U49"/>
  <c r="AK49" s="1"/>
  <c r="V48"/>
  <c r="AL48" s="1"/>
  <c r="V53"/>
  <c r="AL53" s="1"/>
  <c r="U47"/>
  <c r="AK47" s="1"/>
  <c r="T46"/>
  <c r="AJ46" s="1"/>
  <c r="U52"/>
  <c r="AK52" s="1"/>
  <c r="V47"/>
  <c r="AL47" s="1"/>
  <c r="U44"/>
  <c r="AK44" s="1"/>
  <c r="AC27" i="2"/>
  <c r="D77" i="4"/>
  <c r="AF20" i="2"/>
  <c r="E70" i="4"/>
  <c r="V55"/>
  <c r="AL55" s="1"/>
  <c r="U55"/>
  <c r="AK55" s="1"/>
  <c r="Y43"/>
  <c r="T47"/>
  <c r="AJ47" s="1"/>
  <c r="E65"/>
  <c r="AF15" i="2"/>
  <c r="E68" i="4"/>
  <c r="AF18" i="2"/>
  <c r="T43" i="4"/>
  <c r="AJ43" s="1"/>
  <c r="AC17" i="2"/>
  <c r="D67" i="4"/>
  <c r="T50"/>
  <c r="AJ50" s="1"/>
  <c r="AF16" i="2"/>
  <c r="E66" i="4"/>
  <c r="AC29" i="2"/>
  <c r="D79" i="4"/>
  <c r="V54"/>
  <c r="AL54" s="1"/>
  <c r="R45"/>
  <c r="AH45" s="1"/>
  <c r="O45"/>
  <c r="AE45" s="1"/>
  <c r="V45"/>
  <c r="AL45" s="1"/>
  <c r="K45"/>
  <c r="AA45" s="1"/>
  <c r="S45"/>
  <c r="AI45" s="1"/>
  <c r="M45"/>
  <c r="AC45" s="1"/>
  <c r="Q45"/>
  <c r="AG45" s="1"/>
  <c r="P45"/>
  <c r="AF45" s="1"/>
  <c r="T45"/>
  <c r="AJ45" s="1"/>
  <c r="N45"/>
  <c r="AD45" s="1"/>
  <c r="U45"/>
  <c r="AK45" s="1"/>
  <c r="L45"/>
  <c r="AB45" s="1"/>
  <c r="AF24" i="2"/>
  <c r="E74" i="4"/>
  <c r="T54"/>
  <c r="AJ54" s="1"/>
  <c r="E76"/>
  <c r="AF26" i="2"/>
  <c r="U43" i="4"/>
  <c r="AK43" s="1"/>
  <c r="T51"/>
  <c r="AJ51" s="1"/>
  <c r="AF25" i="2"/>
  <c r="E75" i="4"/>
  <c r="E69"/>
  <c r="AF19" i="2"/>
  <c r="T44" i="4"/>
  <c r="AJ44" s="1"/>
  <c r="E72"/>
  <c r="AF22" i="2"/>
  <c r="T49" i="4"/>
  <c r="AJ49" s="1"/>
  <c r="AC28" i="2"/>
  <c r="D78" i="4"/>
  <c r="T52"/>
  <c r="AJ52" s="1"/>
  <c r="AF21" i="2"/>
  <c r="E71" i="4"/>
  <c r="AT27" i="2" l="1"/>
  <c r="AT25"/>
  <c r="AT28"/>
  <c r="AT23"/>
  <c r="AT17"/>
  <c r="AT26"/>
  <c r="AT24"/>
  <c r="AT19"/>
  <c r="AT22"/>
  <c r="AT20"/>
  <c r="AT21"/>
  <c r="AT18"/>
  <c r="AT29"/>
  <c r="AT16"/>
  <c r="AT15"/>
  <c r="AF23"/>
  <c r="D95" i="4" s="1"/>
  <c r="AF28" i="2"/>
  <c r="E78" i="4"/>
  <c r="U66" s="1"/>
  <c r="AK66" s="1"/>
  <c r="AG18" i="2"/>
  <c r="D90" i="4"/>
  <c r="AF29" i="2"/>
  <c r="E79" i="4"/>
  <c r="V70" s="1"/>
  <c r="AL70" s="1"/>
  <c r="R70"/>
  <c r="AH70" s="1"/>
  <c r="P70"/>
  <c r="AF70" s="1"/>
  <c r="Q70"/>
  <c r="AG70" s="1"/>
  <c r="N70"/>
  <c r="AD70" s="1"/>
  <c r="O70"/>
  <c r="AE70" s="1"/>
  <c r="S70"/>
  <c r="AI70" s="1"/>
  <c r="AG22" i="2"/>
  <c r="D94" i="4"/>
  <c r="AG24" i="2"/>
  <c r="D96" i="4"/>
  <c r="N66"/>
  <c r="AD66" s="1"/>
  <c r="L66"/>
  <c r="AB66" s="1"/>
  <c r="P66"/>
  <c r="AF66" s="1"/>
  <c r="S66"/>
  <c r="AI66" s="1"/>
  <c r="K66"/>
  <c r="AA66" s="1"/>
  <c r="O66"/>
  <c r="AE66" s="1"/>
  <c r="M66"/>
  <c r="AC66" s="1"/>
  <c r="R66"/>
  <c r="AH66" s="1"/>
  <c r="Q66"/>
  <c r="AG66" s="1"/>
  <c r="AG20" i="2"/>
  <c r="D92" i="4"/>
  <c r="Q72"/>
  <c r="AG72" s="1"/>
  <c r="R72"/>
  <c r="AH72" s="1"/>
  <c r="P72"/>
  <c r="AF72" s="1"/>
  <c r="S72"/>
  <c r="AI72" s="1"/>
  <c r="S71"/>
  <c r="AI71" s="1"/>
  <c r="O71"/>
  <c r="AE71" s="1"/>
  <c r="R71"/>
  <c r="AH71" s="1"/>
  <c r="Q71"/>
  <c r="AG71" s="1"/>
  <c r="P71"/>
  <c r="AF71" s="1"/>
  <c r="AG21" i="2"/>
  <c r="D93" i="4"/>
  <c r="AG19" i="2"/>
  <c r="D91" i="4"/>
  <c r="AG26" i="2"/>
  <c r="D98" i="4"/>
  <c r="P69"/>
  <c r="AF69" s="1"/>
  <c r="R69"/>
  <c r="AH69" s="1"/>
  <c r="Q69"/>
  <c r="AG69" s="1"/>
  <c r="M69"/>
  <c r="AC69" s="1"/>
  <c r="N69"/>
  <c r="AD69" s="1"/>
  <c r="S69"/>
  <c r="AI69" s="1"/>
  <c r="O69"/>
  <c r="AE69" s="1"/>
  <c r="AF17" i="2"/>
  <c r="E67" i="4"/>
  <c r="J65" s="1"/>
  <c r="Z65" s="1"/>
  <c r="E39"/>
  <c r="S75"/>
  <c r="AI75" s="1"/>
  <c r="AG25" i="2"/>
  <c r="D97" i="4"/>
  <c r="D87"/>
  <c r="AG15" i="2"/>
  <c r="K65" i="4"/>
  <c r="AA65" s="1"/>
  <c r="S65"/>
  <c r="AI65" s="1"/>
  <c r="O65"/>
  <c r="AE65" s="1"/>
  <c r="I65"/>
  <c r="L65"/>
  <c r="AB65" s="1"/>
  <c r="M65"/>
  <c r="AC65" s="1"/>
  <c r="N65"/>
  <c r="AD65" s="1"/>
  <c r="R65"/>
  <c r="AH65" s="1"/>
  <c r="P65"/>
  <c r="AF65" s="1"/>
  <c r="Q65"/>
  <c r="AG65" s="1"/>
  <c r="E77"/>
  <c r="T65" s="1"/>
  <c r="AJ65" s="1"/>
  <c r="AF27" i="2"/>
  <c r="R74" i="4"/>
  <c r="AH74" s="1"/>
  <c r="S74"/>
  <c r="AI74" s="1"/>
  <c r="Q68"/>
  <c r="AG68" s="1"/>
  <c r="L68"/>
  <c r="AB68" s="1"/>
  <c r="M68"/>
  <c r="AC68" s="1"/>
  <c r="R68"/>
  <c r="AH68" s="1"/>
  <c r="O68"/>
  <c r="AE68" s="1"/>
  <c r="P68"/>
  <c r="AF68" s="1"/>
  <c r="N68"/>
  <c r="AD68" s="1"/>
  <c r="S68"/>
  <c r="AI68" s="1"/>
  <c r="R73"/>
  <c r="AH73" s="1"/>
  <c r="S73"/>
  <c r="AI73" s="1"/>
  <c r="Q73"/>
  <c r="AG73" s="1"/>
  <c r="AG16" i="2"/>
  <c r="D88" i="4"/>
  <c r="E40"/>
  <c r="AT33" i="2" l="1"/>
  <c r="AT32"/>
  <c r="I6" s="1"/>
  <c r="U68" i="4"/>
  <c r="AK68" s="1"/>
  <c r="U74"/>
  <c r="AK74" s="1"/>
  <c r="AG23" i="2"/>
  <c r="E95" i="4" s="1"/>
  <c r="U73"/>
  <c r="AK73" s="1"/>
  <c r="U69"/>
  <c r="AK69" s="1"/>
  <c r="U75"/>
  <c r="AK75" s="1"/>
  <c r="U76"/>
  <c r="AK76" s="1"/>
  <c r="U71"/>
  <c r="AK71" s="1"/>
  <c r="U70"/>
  <c r="AK70" s="1"/>
  <c r="U65"/>
  <c r="AK65" s="1"/>
  <c r="U72"/>
  <c r="AK72" s="1"/>
  <c r="V68"/>
  <c r="AL68" s="1"/>
  <c r="T68"/>
  <c r="AJ68" s="1"/>
  <c r="T73"/>
  <c r="AJ73" s="1"/>
  <c r="T66"/>
  <c r="AJ66" s="1"/>
  <c r="V65"/>
  <c r="AL65" s="1"/>
  <c r="V69"/>
  <c r="AL69" s="1"/>
  <c r="V71"/>
  <c r="AL71" s="1"/>
  <c r="AV16" i="2"/>
  <c r="E88" i="4"/>
  <c r="E94"/>
  <c r="AV22" i="2"/>
  <c r="AG27"/>
  <c r="D99" i="4"/>
  <c r="E87"/>
  <c r="AV15" i="2"/>
  <c r="E98" i="4"/>
  <c r="AV26" i="2"/>
  <c r="T69" i="4"/>
  <c r="AJ69" s="1"/>
  <c r="AG29" i="2"/>
  <c r="D101" i="4"/>
  <c r="V74"/>
  <c r="AL74" s="1"/>
  <c r="AV19" i="2"/>
  <c r="E91" i="4"/>
  <c r="T72"/>
  <c r="AJ72" s="1"/>
  <c r="V66"/>
  <c r="AL66" s="1"/>
  <c r="T70"/>
  <c r="AJ70" s="1"/>
  <c r="T74"/>
  <c r="AJ74" s="1"/>
  <c r="V76"/>
  <c r="AL76" s="1"/>
  <c r="T71"/>
  <c r="AJ71" s="1"/>
  <c r="V72"/>
  <c r="AL72" s="1"/>
  <c r="AV18" i="2"/>
  <c r="E90" i="4"/>
  <c r="P67"/>
  <c r="AF67" s="1"/>
  <c r="T67"/>
  <c r="AJ67" s="1"/>
  <c r="U67"/>
  <c r="AK67" s="1"/>
  <c r="Q67"/>
  <c r="AG67" s="1"/>
  <c r="K67"/>
  <c r="AA67" s="1"/>
  <c r="V67"/>
  <c r="AL67" s="1"/>
  <c r="M67"/>
  <c r="AC67" s="1"/>
  <c r="L67"/>
  <c r="AB67" s="1"/>
  <c r="N67"/>
  <c r="AD67" s="1"/>
  <c r="O67"/>
  <c r="AE67" s="1"/>
  <c r="S67"/>
  <c r="AI67" s="1"/>
  <c r="R67"/>
  <c r="AH67" s="1"/>
  <c r="Y65"/>
  <c r="AG17" i="2"/>
  <c r="D89" i="4"/>
  <c r="AV25" i="2"/>
  <c r="E97" i="4"/>
  <c r="T76"/>
  <c r="AJ76" s="1"/>
  <c r="V73"/>
  <c r="AL73" s="1"/>
  <c r="V75"/>
  <c r="AL75" s="1"/>
  <c r="E93"/>
  <c r="AV21" i="2"/>
  <c r="AV24"/>
  <c r="E96" i="4"/>
  <c r="V78"/>
  <c r="AL78" s="1"/>
  <c r="V77"/>
  <c r="AL77" s="1"/>
  <c r="U77"/>
  <c r="AK77" s="1"/>
  <c r="J66"/>
  <c r="Z66" s="1"/>
  <c r="T75"/>
  <c r="AJ75" s="1"/>
  <c r="AV20" i="2"/>
  <c r="E92" i="4"/>
  <c r="AG28" i="2"/>
  <c r="D100" i="4"/>
  <c r="AV23" i="2" l="1"/>
  <c r="E89" i="4"/>
  <c r="J88" s="1"/>
  <c r="Z88" s="1"/>
  <c r="AV17" i="2"/>
  <c r="N91" i="4"/>
  <c r="AD91" s="1"/>
  <c r="O91"/>
  <c r="AE91" s="1"/>
  <c r="R91"/>
  <c r="AH91" s="1"/>
  <c r="S91"/>
  <c r="AI91" s="1"/>
  <c r="Q91"/>
  <c r="AG91" s="1"/>
  <c r="M91"/>
  <c r="AC91" s="1"/>
  <c r="P91"/>
  <c r="AF91" s="1"/>
  <c r="AV28" i="2"/>
  <c r="E100" i="4"/>
  <c r="U88" s="1"/>
  <c r="AK88" s="1"/>
  <c r="E61"/>
  <c r="K87"/>
  <c r="AA87" s="1"/>
  <c r="I87"/>
  <c r="S87"/>
  <c r="AI87" s="1"/>
  <c r="Q87"/>
  <c r="AG87" s="1"/>
  <c r="O87"/>
  <c r="AE87" s="1"/>
  <c r="R87"/>
  <c r="AH87" s="1"/>
  <c r="L87"/>
  <c r="AB87" s="1"/>
  <c r="M87"/>
  <c r="AC87" s="1"/>
  <c r="P87"/>
  <c r="AF87" s="1"/>
  <c r="N87"/>
  <c r="AD87" s="1"/>
  <c r="E101"/>
  <c r="V93" s="1"/>
  <c r="AL93" s="1"/>
  <c r="AV29" i="2"/>
  <c r="S97" i="4"/>
  <c r="AI97" s="1"/>
  <c r="Q94"/>
  <c r="AG94" s="1"/>
  <c r="P94"/>
  <c r="AF94" s="1"/>
  <c r="S94"/>
  <c r="AI94" s="1"/>
  <c r="R94"/>
  <c r="AH94" s="1"/>
  <c r="S93"/>
  <c r="AI93" s="1"/>
  <c r="R93"/>
  <c r="AH93" s="1"/>
  <c r="Q93"/>
  <c r="AG93" s="1"/>
  <c r="P93"/>
  <c r="AF93" s="1"/>
  <c r="O93"/>
  <c r="AE93" s="1"/>
  <c r="AW15" i="2"/>
  <c r="I4" s="1"/>
  <c r="E62" i="4"/>
  <c r="S95"/>
  <c r="AI95" s="1"/>
  <c r="R95"/>
  <c r="AH95" s="1"/>
  <c r="Q95"/>
  <c r="AG95" s="1"/>
  <c r="N92"/>
  <c r="AD92" s="1"/>
  <c r="S92"/>
  <c r="AI92" s="1"/>
  <c r="Q92"/>
  <c r="AG92" s="1"/>
  <c r="R92"/>
  <c r="AH92" s="1"/>
  <c r="O92"/>
  <c r="AE92" s="1"/>
  <c r="P92"/>
  <c r="AF92" s="1"/>
  <c r="AV27" i="2"/>
  <c r="E99" i="4"/>
  <c r="T93" s="1"/>
  <c r="AJ93" s="1"/>
  <c r="R96"/>
  <c r="AH96" s="1"/>
  <c r="S96"/>
  <c r="AI96" s="1"/>
  <c r="R90"/>
  <c r="AH90" s="1"/>
  <c r="L90"/>
  <c r="AB90" s="1"/>
  <c r="P90"/>
  <c r="AF90" s="1"/>
  <c r="S90"/>
  <c r="AI90" s="1"/>
  <c r="M90"/>
  <c r="AC90" s="1"/>
  <c r="O90"/>
  <c r="AE90" s="1"/>
  <c r="Q90"/>
  <c r="AG90" s="1"/>
  <c r="N90"/>
  <c r="AD90" s="1"/>
  <c r="N88"/>
  <c r="AD88" s="1"/>
  <c r="K88"/>
  <c r="AA88" s="1"/>
  <c r="R88"/>
  <c r="AH88" s="1"/>
  <c r="L88"/>
  <c r="AB88" s="1"/>
  <c r="P88"/>
  <c r="AF88" s="1"/>
  <c r="S88"/>
  <c r="AI88" s="1"/>
  <c r="O88"/>
  <c r="AE88" s="1"/>
  <c r="M88"/>
  <c r="AC88" s="1"/>
  <c r="Q88"/>
  <c r="AG88" s="1"/>
  <c r="U90" l="1"/>
  <c r="AK90" s="1"/>
  <c r="AV33" i="2"/>
  <c r="J87" i="4"/>
  <c r="Z87" s="1"/>
  <c r="V92"/>
  <c r="AL92" s="1"/>
  <c r="V100"/>
  <c r="AL100" s="1"/>
  <c r="V90"/>
  <c r="AL90" s="1"/>
  <c r="AV32" i="2"/>
  <c r="I5" s="1"/>
  <c r="T94" i="4"/>
  <c r="AJ94" s="1"/>
  <c r="V96"/>
  <c r="AL96" s="1"/>
  <c r="V97"/>
  <c r="AL97" s="1"/>
  <c r="V87"/>
  <c r="AL87" s="1"/>
  <c r="V88"/>
  <c r="AL88" s="1"/>
  <c r="T98"/>
  <c r="AJ98" s="1"/>
  <c r="T90"/>
  <c r="AJ90" s="1"/>
  <c r="T96"/>
  <c r="AJ96" s="1"/>
  <c r="V95"/>
  <c r="AL95" s="1"/>
  <c r="U93"/>
  <c r="AK93" s="1"/>
  <c r="U94"/>
  <c r="AK94" s="1"/>
  <c r="T87"/>
  <c r="AJ87" s="1"/>
  <c r="V91"/>
  <c r="AL91" s="1"/>
  <c r="U92"/>
  <c r="AK92" s="1"/>
  <c r="U91"/>
  <c r="AK91" s="1"/>
  <c r="U99"/>
  <c r="AK99" s="1"/>
  <c r="V99"/>
  <c r="AL99" s="1"/>
  <c r="T91"/>
  <c r="AJ91" s="1"/>
  <c r="V94"/>
  <c r="AL94" s="1"/>
  <c r="T88"/>
  <c r="AJ88" s="1"/>
  <c r="V98"/>
  <c r="AL98" s="1"/>
  <c r="U96"/>
  <c r="AK96" s="1"/>
  <c r="U95"/>
  <c r="AK95" s="1"/>
  <c r="T97"/>
  <c r="AJ97" s="1"/>
  <c r="Y87"/>
  <c r="U98"/>
  <c r="AK98" s="1"/>
  <c r="T92"/>
  <c r="AJ92" s="1"/>
  <c r="T95"/>
  <c r="AJ95" s="1"/>
  <c r="U97"/>
  <c r="AK97" s="1"/>
  <c r="U87"/>
  <c r="AK87" s="1"/>
  <c r="S89"/>
  <c r="AI89" s="1"/>
  <c r="U89"/>
  <c r="AK89" s="1"/>
  <c r="R89"/>
  <c r="AH89" s="1"/>
  <c r="Q89"/>
  <c r="AG89" s="1"/>
  <c r="V89"/>
  <c r="AL89" s="1"/>
  <c r="K89"/>
  <c r="AA89" s="1"/>
  <c r="M89"/>
  <c r="AC89" s="1"/>
  <c r="L89"/>
  <c r="AB89" s="1"/>
  <c r="N89"/>
  <c r="AD89" s="1"/>
  <c r="T89"/>
  <c r="AJ89" s="1"/>
  <c r="P89"/>
  <c r="AF89" s="1"/>
  <c r="O89"/>
  <c r="AE89" s="1"/>
  <c r="E84" l="1"/>
  <c r="E13" s="1"/>
  <c r="I7" i="2" s="1"/>
  <c r="F9" s="1"/>
  <c r="E83" i="4"/>
  <c r="E12" s="1"/>
  <c r="I8" i="2" l="1"/>
  <c r="B1" i="8" s="1"/>
</calcChain>
</file>

<file path=xl/comments1.xml><?xml version="1.0" encoding="utf-8"?>
<comments xmlns="http://schemas.openxmlformats.org/spreadsheetml/2006/main">
  <authors>
    <author>GU ZHAN</author>
  </authors>
  <commentList>
    <comment ref="N11" authorId="0">
      <text>
        <r>
          <rPr>
            <sz val="9"/>
            <color indexed="81"/>
            <rFont val="Tahoma"/>
            <family val="2"/>
          </rPr>
          <t>KE and SE can work in paralled. Thus use MAX()</t>
        </r>
      </text>
    </comment>
    <comment ref="AS12" authorId="0">
      <text>
        <r>
          <rPr>
            <sz val="9"/>
            <color indexed="81"/>
            <rFont val="Tahoma"/>
            <family val="2"/>
          </rPr>
          <t>Priority = Individual Project Cost / Total Project Cost</t>
        </r>
      </text>
    </comment>
  </commentList>
</comments>
</file>

<file path=xl/comments2.xml><?xml version="1.0" encoding="utf-8"?>
<comments xmlns="http://schemas.openxmlformats.org/spreadsheetml/2006/main">
  <authors>
    <author>GU ZHAN</author>
  </authors>
  <commentList>
    <comment ref="O14" authorId="0">
      <text>
        <r>
          <rPr>
            <sz val="9"/>
            <color indexed="81"/>
            <rFont val="Tahoma"/>
            <family val="2"/>
          </rPr>
          <t>Fixed to '0', because Code-Base Violation is not possible prior to this project phase.</t>
        </r>
      </text>
    </comment>
    <comment ref="S14" authorId="0">
      <text>
        <r>
          <rPr>
            <sz val="9"/>
            <color indexed="81"/>
            <rFont val="Tahoma"/>
            <family val="2"/>
          </rPr>
          <t>Fixed to '0', because Code-Base Violation is not possible prior to this project phase.</t>
        </r>
      </text>
    </comment>
    <comment ref="AT14" authorId="0">
      <text>
        <r>
          <rPr>
            <sz val="9"/>
            <color indexed="81"/>
            <rFont val="Tahoma"/>
            <family val="2"/>
          </rPr>
          <t>Value = 
Project Priority x Plan-Lead x Priority Factor
To Min() This is for scheduling important Project to start earlier.</t>
        </r>
      </text>
    </comment>
    <comment ref="E15" authorId="0">
      <text>
        <r>
          <rPr>
            <sz val="9"/>
            <color indexed="81"/>
            <rFont val="Tahoma"/>
            <family val="2"/>
          </rPr>
          <t>GA setting:
0.25 &lt;= FTE &lt;= 5
One resource can be assigned to max 4 projects.
Any project can be assigned max 5 FTE for each type of recourse.</t>
        </r>
      </text>
    </comment>
    <comment ref="K15" authorId="0">
      <text>
        <r>
          <rPr>
            <sz val="9"/>
            <color indexed="81"/>
            <rFont val="Tahoma"/>
            <family val="2"/>
          </rPr>
          <t>GA setting:
0 &lt;= Lead &lt;= 365
Integer</t>
        </r>
      </text>
    </comment>
  </commentList>
</comments>
</file>

<file path=xl/sharedStrings.xml><?xml version="1.0" encoding="utf-8"?>
<sst xmlns="http://schemas.openxmlformats.org/spreadsheetml/2006/main" count="511" uniqueCount="265">
  <si>
    <t>Vlookup Index</t>
  </si>
  <si>
    <t>Project Name</t>
  </si>
  <si>
    <t>Project Manager
(Future work)</t>
  </si>
  <si>
    <t>Admin
(Future work)</t>
  </si>
  <si>
    <t>Software
Engineer</t>
  </si>
  <si>
    <t>Knowledge
Engineer</t>
  </si>
  <si>
    <t>Plan</t>
  </si>
  <si>
    <t>Plan Phase</t>
  </si>
  <si>
    <t>Resource Allocation / Full Time Employee (FTEs)</t>
  </si>
  <si>
    <t>Development Phase</t>
  </si>
  <si>
    <t>SIT Phase</t>
  </si>
  <si>
    <t>UAT Phase</t>
  </si>
  <si>
    <t>NFT Phase</t>
  </si>
  <si>
    <t>Production Phase</t>
  </si>
  <si>
    <t>Code Base Version</t>
  </si>
  <si>
    <t>Total Project Effort
(Person-Days)</t>
  </si>
  <si>
    <t>Total Project Span
(Calendar-Days)</t>
  </si>
  <si>
    <t>Production Total
(Calendar-Day)</t>
  </si>
  <si>
    <t>Production Total
(Person-Day)</t>
  </si>
  <si>
    <t>NFT Total
(Calendar-Day)</t>
  </si>
  <si>
    <t>NFT Total
(Person-Day)</t>
  </si>
  <si>
    <t>UAT Total
(Calendar-Day)</t>
  </si>
  <si>
    <t>UAT Total
(Person-Day)</t>
  </si>
  <si>
    <t>SIT Total
(Calendar-Day)</t>
  </si>
  <si>
    <t>SIT Total
(Person-Day)</t>
  </si>
  <si>
    <t>Development Total
(Calendar-Day)</t>
  </si>
  <si>
    <t>Development Total
(Person-Day)</t>
  </si>
  <si>
    <t>Plan Total
(Calendar-Day)</t>
  </si>
  <si>
    <t>Plan Total
(Person-Day)</t>
  </si>
  <si>
    <t>Project-A01</t>
  </si>
  <si>
    <t>Project-A02</t>
  </si>
  <si>
    <t>Project-A03</t>
  </si>
  <si>
    <t>Project-A04</t>
  </si>
  <si>
    <t>Project-A05</t>
  </si>
  <si>
    <t>Project-A06</t>
  </si>
  <si>
    <t>Project-A07</t>
  </si>
  <si>
    <t>Project-A08</t>
  </si>
  <si>
    <t>Project-A09</t>
  </si>
  <si>
    <t>Project-A10</t>
  </si>
  <si>
    <t>Project-A11</t>
  </si>
  <si>
    <t>Project-A12</t>
  </si>
  <si>
    <t>Project-A13</t>
  </si>
  <si>
    <t>Project-A14</t>
  </si>
  <si>
    <t>Project-A15</t>
  </si>
  <si>
    <t>Required Effort (Person-Day)</t>
  </si>
  <si>
    <t>User Inputs</t>
  </si>
  <si>
    <t>v001</t>
  </si>
  <si>
    <t>v002</t>
  </si>
  <si>
    <t>v003</t>
  </si>
  <si>
    <t>v004</t>
  </si>
  <si>
    <t>v005</t>
  </si>
  <si>
    <t>v006</t>
  </si>
  <si>
    <t>v007</t>
  </si>
  <si>
    <t>v008</t>
  </si>
  <si>
    <t>Formula</t>
  </si>
  <si>
    <t>Total</t>
  </si>
  <si>
    <t>Average</t>
  </si>
  <si>
    <t>Chromosome</t>
  </si>
  <si>
    <t>Fitness</t>
  </si>
  <si>
    <t>Constraint-Hard</t>
  </si>
  <si>
    <t>Constraint-Soft</t>
  </si>
  <si>
    <t>Legend:</t>
  </si>
  <si>
    <t>Initial Date</t>
  </si>
  <si>
    <t>Start Date</t>
  </si>
  <si>
    <t>End Date</t>
  </si>
  <si>
    <t>Plan Phase (Calendar-Day)</t>
  </si>
  <si>
    <t>Lead prior to Plan
(Calendar-Day)</t>
  </si>
  <si>
    <t>Available FTE</t>
  </si>
  <si>
    <t>Random</t>
  </si>
  <si>
    <t>x100</t>
  </si>
  <si>
    <t>Interger</t>
  </si>
  <si>
    <t>Project Priority</t>
  </si>
  <si>
    <t>Development Phase (Calendar-Day)</t>
  </si>
  <si>
    <t>Lead prior to Development
(Calendar-Day)</t>
  </si>
  <si>
    <t>SIT Phase (Calendar-Day)</t>
  </si>
  <si>
    <t>UAT Phase (Calendar-Day)</t>
  </si>
  <si>
    <t>Lead prior to UAT
(Calendar-Day)</t>
  </si>
  <si>
    <t>NFT Phase (Calendar-Day)</t>
  </si>
  <si>
    <t>Lead prior to NFT
(Calendar-Day)</t>
  </si>
  <si>
    <t>Prod Phase (Calendar-Day)</t>
  </si>
  <si>
    <t>Lead prior to Prod
(Calendar-Day)</t>
  </si>
  <si>
    <t>Lead prior to SIT
(Calendar-Day)</t>
  </si>
  <si>
    <t>Development</t>
  </si>
  <si>
    <t>SIT</t>
  </si>
  <si>
    <t>UAT</t>
  </si>
  <si>
    <t>NFT</t>
  </si>
  <si>
    <t>Prod</t>
  </si>
  <si>
    <t>&lt;=</t>
  </si>
  <si>
    <t>Priority-Weighted Plan-Lead</t>
  </si>
  <si>
    <t>Individual</t>
  </si>
  <si>
    <t>Overall</t>
  </si>
  <si>
    <t>Fitness - Project Make-Sapn (Days)
(Without Plan-Lead)</t>
  </si>
  <si>
    <t>Fitness - Lead / Idle Time (Days) prior to:</t>
  </si>
  <si>
    <t>Constraint (Hard)</t>
  </si>
  <si>
    <t>Constraint (Soft)</t>
  </si>
  <si>
    <t>P-A01</t>
  </si>
  <si>
    <t>P-A02</t>
  </si>
  <si>
    <t>P-A03</t>
  </si>
  <si>
    <t>P-A04</t>
  </si>
  <si>
    <t>P-A05</t>
  </si>
  <si>
    <t>P-A06</t>
  </si>
  <si>
    <t>P-A07</t>
  </si>
  <si>
    <t>P-A08</t>
  </si>
  <si>
    <t>P-A09</t>
  </si>
  <si>
    <t>P-A10</t>
  </si>
  <si>
    <t>P-A11</t>
  </si>
  <si>
    <t>P-A12</t>
  </si>
  <si>
    <t>P-A13</t>
  </si>
  <si>
    <t>P-A14</t>
  </si>
  <si>
    <t>P-A15</t>
  </si>
  <si>
    <t>SIT - Violation</t>
  </si>
  <si>
    <t>Count</t>
  </si>
  <si>
    <t>Count:</t>
  </si>
  <si>
    <t>Days:</t>
  </si>
  <si>
    <t>Refer to worksheet: Code Base Violation Constraint</t>
  </si>
  <si>
    <t>Days (Overlap) simplified rough formula</t>
  </si>
  <si>
    <t>UAT - Violation</t>
  </si>
  <si>
    <t>NFT - Violation</t>
  </si>
  <si>
    <t>Prod - Violation</t>
  </si>
  <si>
    <t>Total - Violation
(SIT/UAT/NFT/Prod)</t>
  </si>
  <si>
    <t>Constraint (Hard -&gt; Soft) - Code-Base Version violation detection (SIT/UAT/NFT/Prod only)</t>
  </si>
  <si>
    <t>Integrated Fitness - To Min()</t>
  </si>
  <si>
    <t>&lt;- To shorten average individual project span</t>
  </si>
  <si>
    <t>&lt;- To schedule important projects to start earlier</t>
  </si>
  <si>
    <t>Fitness Control Dashboard</t>
  </si>
  <si>
    <t>Proj Make-Span (Overall)</t>
  </si>
  <si>
    <t>E</t>
  </si>
  <si>
    <t>N</t>
  </si>
  <si>
    <t>D</t>
  </si>
  <si>
    <t>O</t>
  </si>
  <si>
    <t>F</t>
  </si>
  <si>
    <t>T</t>
  </si>
  <si>
    <t>H</t>
  </si>
  <si>
    <t>I</t>
  </si>
  <si>
    <t>S</t>
  </si>
  <si>
    <t>W</t>
  </si>
  <si>
    <t>R</t>
  </si>
  <si>
    <t>K</t>
  </si>
  <si>
    <t>END</t>
  </si>
  <si>
    <t>OF</t>
  </si>
  <si>
    <t>THIS</t>
  </si>
  <si>
    <t>WORKSHEET</t>
  </si>
  <si>
    <t>=AW15</t>
  </si>
  <si>
    <t>=AV32</t>
  </si>
  <si>
    <t>=AT32</t>
  </si>
  <si>
    <t>='Code Base Violation Constraint'!E13*20</t>
  </si>
  <si>
    <t>=SUM(I4:I7)</t>
  </si>
  <si>
    <t>Value</t>
  </si>
  <si>
    <t xml:space="preserve">           Fitness Breakdown</t>
  </si>
  <si>
    <t>&lt;- To Minimize</t>
  </si>
  <si>
    <t>Constraint (Hard -&gt; Soft) - Code-Base Version violation detection (applicable to SIT/UAT/NFT/Prod only)
Projects with different Code-Base versions cannot co-eixit in the same testing environment, say SIT, at the same time.</t>
  </si>
  <si>
    <t>Compare Roll Project against Column Project, to check violation.</t>
  </si>
  <si>
    <t>Average Proj Make-Span (Individual)</t>
  </si>
  <si>
    <t>UNUSED</t>
  </si>
  <si>
    <t>Method + #Operators</t>
  </si>
  <si>
    <t>Mutation Rate</t>
  </si>
  <si>
    <t>Crossover Rate</t>
  </si>
  <si>
    <t>Description</t>
  </si>
  <si>
    <t># Time Blocks/All Groups Must Be Present</t>
  </si>
  <si>
    <t>Constraint Range</t>
  </si>
  <si>
    <t>#Ranges</t>
  </si>
  <si>
    <t>Adj. Range</t>
  </si>
  <si>
    <t>Min Val or Range</t>
  </si>
  <si>
    <t>Max Val Or Range</t>
  </si>
  <si>
    <t>Flags</t>
  </si>
  <si>
    <t>HARD CONSTRAINT DEV</t>
  </si>
  <si>
    <t>CONSTRAINT SOLVER</t>
  </si>
  <si>
    <t>ROFUNC</t>
  </si>
  <si>
    <t>RISKOPT</t>
  </si>
  <si>
    <t>SOFT CONSTRAINT DEV</t>
  </si>
  <si>
    <t>EVAL (True/False or penalty)</t>
  </si>
  <si>
    <t>Type (Hard/Soft)</t>
  </si>
  <si>
    <t>Entry Mode</t>
  </si>
  <si>
    <t>Left Val Or Range</t>
  </si>
  <si>
    <t>Left Operator</t>
  </si>
  <si>
    <t>Constrained Cells</t>
  </si>
  <si>
    <t>Right Operator</t>
  </si>
  <si>
    <t>Right Val Or Range</t>
  </si>
  <si>
    <t>Penalty Function</t>
  </si>
  <si>
    <t>RO Eval Time (Iter/Sim)</t>
  </si>
  <si>
    <t>RO Statistic to Constrain</t>
  </si>
  <si>
    <t>RO Statistic Parameter</t>
  </si>
  <si>
    <t>Formula Conversion Cell (not used in v5)</t>
  </si>
  <si>
    <t>Number Formatting Cell (introduced in v5)</t>
  </si>
  <si>
    <t>Out. Stats</t>
  </si>
  <si>
    <t>Mean</t>
  </si>
  <si>
    <t>Std. Dev.</t>
  </si>
  <si>
    <t>Min</t>
  </si>
  <si>
    <t>Max</t>
  </si>
  <si>
    <t>RISKOpt Tag</t>
  </si>
  <si>
    <t># Chromosomes</t>
  </si>
  <si>
    <t># Constraints</t>
  </si>
  <si>
    <t>Compatibility with Old Versions (4 trips pre-v5 versions)</t>
  </si>
  <si>
    <t>Creation Version</t>
  </si>
  <si>
    <t>Required Version</t>
  </si>
  <si>
    <t>Recommended Version</t>
  </si>
  <si>
    <t>Last Modified by Version</t>
  </si>
  <si>
    <t>Constraint Solver, number of Latin Hypercube stratifications, for reproducing results with Actual Convergence</t>
  </si>
  <si>
    <t>Constraint Solver, total of adjustable cell values, to only pass number of stratifications if model hasn't changed</t>
  </si>
  <si>
    <t>Goal (Cell, Statistic, Parameter), E1: RO Formula to Optimize</t>
  </si>
  <si>
    <t>Goal (Type, Target Value)</t>
  </si>
  <si>
    <t>Population Size</t>
  </si>
  <si>
    <t>Seed (Is Auto, Value)</t>
  </si>
  <si>
    <t>Same Seed Each Simulation</t>
  </si>
  <si>
    <t>Sampling Type</t>
  </si>
  <si>
    <t>Stop on Errors (before v5: Pause on Errors)</t>
  </si>
  <si>
    <t>Trial Count Stopping (enabled, trial count)</t>
  </si>
  <si>
    <t>Formula Stopping (enabled, formula)</t>
  </si>
  <si>
    <t>Timespan Stopping (enabled, trial count)</t>
  </si>
  <si>
    <t>Progress Stopping (enabled, trial count, max % change, change is percent)</t>
  </si>
  <si>
    <t>Sim. Stopping Mode, Tolerance</t>
  </si>
  <si>
    <t>#Iterations (Sim Stopping)</t>
  </si>
  <si>
    <t>Keep Trial-by-Trial Log (if cell has anything other than False consider True, since Evolver 4 didn't have this setting)</t>
  </si>
  <si>
    <t>Minimize Excel on Startup</t>
  </si>
  <si>
    <t>Show Excel Recalcs (replaces "Update Display" used before v5)</t>
  </si>
  <si>
    <t>Ev4/RO1: Graph Progress</t>
  </si>
  <si>
    <t>Ev4/RO1: Update Display (replaced by Show Excel Recalcs in v5)</t>
  </si>
  <si>
    <t>MACROS</t>
  </si>
  <si>
    <t>Start (enabled, macro)</t>
  </si>
  <si>
    <t>Before Recalc (enabled, macro)</t>
  </si>
  <si>
    <t>After Recalc (enabled, macro)</t>
  </si>
  <si>
    <t>After Storage (enabled, macro)</t>
  </si>
  <si>
    <t>Finish (enabled, macro)</t>
  </si>
  <si>
    <t>Macro Before Simulation (enabled, macro)</t>
  </si>
  <si>
    <t>Macro After Simulation (enabled, macro)</t>
  </si>
  <si>
    <t>5.5.0</t>
  </si>
  <si>
    <t>4.0.0</t>
  </si>
  <si>
    <t>DEFAULT PARENT SELECTION</t>
  </si>
  <si>
    <t>DEFAULT MUTATION</t>
  </si>
  <si>
    <t>DEFAULT CROSSOVER</t>
  </si>
  <si>
    <t>DEFAULT BACKTRACK</t>
  </si>
  <si>
    <t/>
  </si>
  <si>
    <t>ARITHMETIC CROSSOVER</t>
  </si>
  <si>
    <t>HEURISTIC CROSSOVER</t>
  </si>
  <si>
    <t>CAUCHY MUTATION</t>
  </si>
  <si>
    <t>BOUNDARY MUTATION</t>
  </si>
  <si>
    <t>NON-UNIFORM MUTATION</t>
  </si>
  <si>
    <t>LINEAR</t>
  </si>
  <si>
    <t>LOCAL SEARCH</t>
  </si>
  <si>
    <t>RECIPE_x0001_11</t>
  </si>
  <si>
    <t>False,False,False</t>
  </si>
  <si>
    <t>True,False,False</t>
  </si>
  <si>
    <t>5.0.0</t>
  </si>
  <si>
    <t>Code-Base Violation x Weight</t>
  </si>
  <si>
    <t>&lt;- Heuristic Weight (Hard -&gt; Soft constraint):</t>
  </si>
  <si>
    <t>Priority Factor</t>
  </si>
  <si>
    <t>&lt;- To shorten entire projects span (ALL projects)</t>
  </si>
  <si>
    <t>Project Cost
(Total Project Effort x $500/Person-Day)</t>
  </si>
  <si>
    <t>Fitness Priority</t>
  </si>
  <si>
    <t>Medium</t>
  </si>
  <si>
    <t>Low</t>
  </si>
  <si>
    <t>High</t>
  </si>
  <si>
    <t>N.A.</t>
  </si>
  <si>
    <t>Code-Base constraint satisfied ?</t>
  </si>
  <si>
    <t>Total Project Effort - KE
(Person-Days)</t>
  </si>
  <si>
    <t>Total Project Effort - SE
(Person-Days)</t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</si>
  <si>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 - SE
(Calendar-Days)</t>
    </r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</si>
  <si>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 - KE
(Calendar-Days)</t>
    </r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</si>
  <si>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
(Calendar-Days)</t>
    </r>
  </si>
  <si>
    <r>
      <t xml:space="preserve">Benchmark Reference 
</t>
    </r>
    <r>
      <rPr>
        <b/>
        <sz val="11"/>
        <color rgb="FFFF0000"/>
        <rFont val="Calibri"/>
        <family val="2"/>
        <scheme val="minor"/>
      </rPr>
      <t>(Theoretically Perfect Project Make-Span without constraints)</t>
    </r>
  </si>
  <si>
    <t>Benchmark</t>
  </si>
  <si>
    <r>
      <rPr>
        <sz val="11"/>
        <color rgb="FFFF0000"/>
        <rFont val="Calibri"/>
        <family val="2"/>
        <scheme val="minor"/>
      </rPr>
      <t xml:space="preserve">Perfect </t>
    </r>
    <r>
      <rPr>
        <sz val="11"/>
        <color theme="1"/>
        <rFont val="Calibri"/>
        <family val="2"/>
        <scheme val="minor"/>
      </rPr>
      <t>AVG Project Span</t>
    </r>
  </si>
  <si>
    <t>&lt;----------&gt;</t>
  </si>
  <si>
    <t>Max 8 KE FTEs</t>
  </si>
  <si>
    <t>Max 24 SE FTEs</t>
  </si>
</sst>
</file>

<file path=xl/styles.xml><?xml version="1.0" encoding="utf-8"?>
<styleSheet xmlns="http://schemas.openxmlformats.org/spreadsheetml/2006/main">
  <numFmts count="2">
    <numFmt numFmtId="164" formatCode="&quot;$&quot;#,##0"/>
    <numFmt numFmtId="165" formatCode="dd\-mmm\-yyyy"/>
  </numFmts>
  <fonts count="1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0" fillId="4" borderId="3" xfId="0" applyFill="1" applyBorder="1"/>
    <xf numFmtId="0" fontId="0" fillId="4" borderId="0" xfId="0" applyFill="1" applyBorder="1"/>
    <xf numFmtId="0" fontId="2" fillId="4" borderId="0" xfId="0" applyFont="1" applyFill="1"/>
    <xf numFmtId="0" fontId="2" fillId="4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3" fillId="4" borderId="1" xfId="0" applyFont="1" applyFill="1" applyBorder="1"/>
    <xf numFmtId="0" fontId="0" fillId="3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2" fontId="6" fillId="4" borderId="1" xfId="0" applyNumberFormat="1" applyFont="1" applyFill="1" applyBorder="1" applyAlignment="1">
      <alignment horizontal="center"/>
    </xf>
    <xf numFmtId="2" fontId="0" fillId="4" borderId="1" xfId="0" applyNumberFormat="1" applyFill="1" applyBorder="1"/>
    <xf numFmtId="2" fontId="0" fillId="4" borderId="0" xfId="0" applyNumberFormat="1" applyFill="1"/>
    <xf numFmtId="2" fontId="0" fillId="3" borderId="1" xfId="0" applyNumberFormat="1" applyFill="1" applyBorder="1" applyAlignment="1">
      <alignment horizontal="center"/>
    </xf>
    <xf numFmtId="2" fontId="7" fillId="4" borderId="1" xfId="0" applyNumberFormat="1" applyFont="1" applyFill="1" applyBorder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4" borderId="3" xfId="0" applyNumberFormat="1" applyFill="1" applyBorder="1"/>
    <xf numFmtId="2" fontId="0" fillId="4" borderId="0" xfId="0" applyNumberFormat="1" applyFill="1" applyBorder="1"/>
    <xf numFmtId="2" fontId="0" fillId="4" borderId="3" xfId="0" applyNumberFormat="1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2" fontId="2" fillId="4" borderId="1" xfId="0" applyNumberFormat="1" applyFont="1" applyFill="1" applyBorder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4" borderId="0" xfId="0" applyNumberFormat="1" applyFill="1"/>
    <xf numFmtId="1" fontId="0" fillId="4" borderId="1" xfId="0" applyNumberFormat="1" applyFill="1" applyBorder="1"/>
    <xf numFmtId="1" fontId="0" fillId="4" borderId="3" xfId="0" applyNumberFormat="1" applyFill="1" applyBorder="1"/>
    <xf numFmtId="1" fontId="2" fillId="4" borderId="1" xfId="0" applyNumberFormat="1" applyFont="1" applyFill="1" applyBorder="1"/>
    <xf numFmtId="1" fontId="6" fillId="4" borderId="1" xfId="0" applyNumberFormat="1" applyFont="1" applyFill="1" applyBorder="1" applyAlignment="1">
      <alignment horizontal="center"/>
    </xf>
    <xf numFmtId="164" fontId="7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/>
    </xf>
    <xf numFmtId="165" fontId="7" fillId="4" borderId="1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2" fontId="7" fillId="4" borderId="1" xfId="0" applyNumberFormat="1" applyFont="1" applyFill="1" applyBorder="1" applyAlignment="1">
      <alignment horizontal="center" vertical="center" wrapText="1"/>
    </xf>
    <xf numFmtId="2" fontId="3" fillId="4" borderId="1" xfId="0" applyNumberFormat="1" applyFont="1" applyFill="1" applyBorder="1"/>
    <xf numFmtId="0" fontId="6" fillId="4" borderId="1" xfId="0" applyFont="1" applyFill="1" applyBorder="1" applyAlignment="1">
      <alignment horizontal="center" wrapTex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 wrapText="1"/>
    </xf>
    <xf numFmtId="0" fontId="3" fillId="4" borderId="0" xfId="0" applyFont="1" applyFill="1" applyAlignment="1">
      <alignment horizontal="center" vertical="center" wrapText="1"/>
    </xf>
    <xf numFmtId="0" fontId="2" fillId="6" borderId="6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4" xfId="0" applyFont="1" applyFill="1" applyBorder="1"/>
    <xf numFmtId="0" fontId="6" fillId="2" borderId="10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2" fontId="6" fillId="4" borderId="7" xfId="0" applyNumberFormat="1" applyFont="1" applyFill="1" applyBorder="1" applyAlignment="1">
      <alignment horizontal="center"/>
    </xf>
    <xf numFmtId="2" fontId="6" fillId="4" borderId="8" xfId="0" applyNumberFormat="1" applyFont="1" applyFill="1" applyBorder="1" applyAlignment="1">
      <alignment horizontal="center"/>
    </xf>
    <xf numFmtId="2" fontId="6" fillId="4" borderId="11" xfId="0" applyNumberFormat="1" applyFont="1" applyFill="1" applyBorder="1" applyAlignment="1">
      <alignment horizontal="center"/>
    </xf>
    <xf numFmtId="1" fontId="7" fillId="4" borderId="1" xfId="0" applyNumberFormat="1" applyFont="1" applyFill="1" applyBorder="1" applyAlignment="1">
      <alignment horizontal="center" vertical="center" wrapText="1"/>
    </xf>
    <xf numFmtId="1" fontId="3" fillId="4" borderId="1" xfId="0" applyNumberFormat="1" applyFont="1" applyFill="1" applyBorder="1"/>
    <xf numFmtId="0" fontId="5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wrapText="1"/>
    </xf>
    <xf numFmtId="165" fontId="7" fillId="4" borderId="1" xfId="0" applyNumberFormat="1" applyFont="1" applyFill="1" applyBorder="1" applyAlignment="1">
      <alignment horizontal="center" wrapText="1"/>
    </xf>
    <xf numFmtId="0" fontId="0" fillId="4" borderId="0" xfId="0" applyFill="1" applyBorder="1" applyAlignment="1">
      <alignment wrapText="1"/>
    </xf>
    <xf numFmtId="0" fontId="2" fillId="4" borderId="0" xfId="0" applyFont="1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/>
    </xf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 applyAlignment="1">
      <alignment wrapText="1"/>
    </xf>
    <xf numFmtId="0" fontId="0" fillId="4" borderId="9" xfId="0" applyFill="1" applyBorder="1"/>
    <xf numFmtId="0" fontId="0" fillId="4" borderId="18" xfId="0" applyFill="1" applyBorder="1"/>
    <xf numFmtId="0" fontId="2" fillId="4" borderId="8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0" fillId="4" borderId="17" xfId="0" applyFill="1" applyBorder="1"/>
    <xf numFmtId="0" fontId="0" fillId="4" borderId="9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19" xfId="0" applyFill="1" applyBorder="1"/>
    <xf numFmtId="0" fontId="0" fillId="4" borderId="0" xfId="0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2" fontId="7" fillId="4" borderId="1" xfId="0" applyNumberFormat="1" applyFont="1" applyFill="1" applyBorder="1" applyAlignment="1">
      <alignment horizontal="center" wrapText="1"/>
    </xf>
    <xf numFmtId="2" fontId="7" fillId="5" borderId="1" xfId="0" applyNumberFormat="1" applyFont="1" applyFill="1" applyBorder="1" applyAlignment="1">
      <alignment horizontal="center" wrapText="1"/>
    </xf>
    <xf numFmtId="0" fontId="0" fillId="4" borderId="10" xfId="0" applyFill="1" applyBorder="1"/>
    <xf numFmtId="0" fontId="0" fillId="4" borderId="18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21" xfId="0" applyBorder="1" applyAlignment="1">
      <alignment horizontal="left"/>
    </xf>
    <xf numFmtId="0" fontId="0" fillId="8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quotePrefix="1" applyFill="1" applyAlignment="1">
      <alignment horizontal="left"/>
    </xf>
    <xf numFmtId="2" fontId="0" fillId="9" borderId="0" xfId="0" applyNumberFormat="1" applyFill="1" applyAlignment="1">
      <alignment horizontal="left"/>
    </xf>
    <xf numFmtId="0" fontId="0" fillId="0" borderId="0" xfId="0" quotePrefix="1" applyAlignment="1">
      <alignment horizontal="left"/>
    </xf>
    <xf numFmtId="2" fontId="0" fillId="0" borderId="0" xfId="0" applyNumberFormat="1" applyAlignment="1">
      <alignment horizontal="left"/>
    </xf>
    <xf numFmtId="0" fontId="0" fillId="8" borderId="0" xfId="0" applyNumberFormat="1" applyFill="1" applyAlignment="1">
      <alignment horizontal="left"/>
    </xf>
    <xf numFmtId="164" fontId="6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2" fontId="6" fillId="4" borderId="1" xfId="0" applyNumberFormat="1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0" fillId="5" borderId="3" xfId="0" applyFill="1" applyBorder="1"/>
    <xf numFmtId="2" fontId="7" fillId="4" borderId="2" xfId="0" applyNumberFormat="1" applyFont="1" applyFill="1" applyBorder="1" applyAlignment="1">
      <alignment horizontal="right" vertical="center"/>
    </xf>
    <xf numFmtId="0" fontId="0" fillId="4" borderId="3" xfId="0" applyFill="1" applyBorder="1" applyAlignment="1">
      <alignment horizontal="left"/>
    </xf>
    <xf numFmtId="0" fontId="0" fillId="7" borderId="5" xfId="0" applyFill="1" applyBorder="1"/>
    <xf numFmtId="0" fontId="0" fillId="7" borderId="3" xfId="0" applyFill="1" applyBorder="1"/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0" fillId="7" borderId="20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0" fillId="5" borderId="2" xfId="0" applyFill="1" applyBorder="1" applyAlignment="1">
      <alignment horizontal="right"/>
    </xf>
    <xf numFmtId="0" fontId="0" fillId="7" borderId="5" xfId="0" quotePrefix="1" applyFill="1" applyBorder="1" applyAlignment="1">
      <alignment horizontal="left" vertical="center"/>
    </xf>
    <xf numFmtId="0" fontId="0" fillId="7" borderId="3" xfId="0" quotePrefix="1" applyFill="1" applyBorder="1" applyAlignment="1">
      <alignment horizontal="left" vertical="center"/>
    </xf>
    <xf numFmtId="0" fontId="0" fillId="5" borderId="3" xfId="0" quotePrefix="1" applyFill="1" applyBorder="1" applyAlignment="1">
      <alignment horizontal="left" vertical="center"/>
    </xf>
    <xf numFmtId="0" fontId="0" fillId="4" borderId="0" xfId="0" applyFont="1" applyFill="1"/>
    <xf numFmtId="0" fontId="0" fillId="4" borderId="20" xfId="0" applyFill="1" applyBorder="1"/>
    <xf numFmtId="0" fontId="0" fillId="4" borderId="5" xfId="0" applyFill="1" applyBorder="1"/>
    <xf numFmtId="0" fontId="6" fillId="4" borderId="6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left" vertical="center"/>
    </xf>
    <xf numFmtId="0" fontId="0" fillId="7" borderId="26" xfId="0" applyFill="1" applyBorder="1" applyAlignment="1">
      <alignment horizontal="left"/>
    </xf>
    <xf numFmtId="0" fontId="0" fillId="4" borderId="25" xfId="0" applyFill="1" applyBorder="1" applyAlignment="1">
      <alignment horizontal="center"/>
    </xf>
    <xf numFmtId="0" fontId="0" fillId="7" borderId="27" xfId="0" applyFill="1" applyBorder="1" applyAlignment="1">
      <alignment horizontal="left"/>
    </xf>
    <xf numFmtId="0" fontId="0" fillId="5" borderId="27" xfId="0" applyFill="1" applyBorder="1" applyAlignment="1">
      <alignment horizontal="left"/>
    </xf>
    <xf numFmtId="0" fontId="2" fillId="7" borderId="28" xfId="0" applyFont="1" applyFill="1" applyBorder="1" applyAlignment="1">
      <alignment horizontal="left"/>
    </xf>
    <xf numFmtId="0" fontId="0" fillId="7" borderId="29" xfId="0" applyFill="1" applyBorder="1" applyAlignment="1">
      <alignment horizontal="left"/>
    </xf>
    <xf numFmtId="2" fontId="0" fillId="7" borderId="31" xfId="0" quotePrefix="1" applyNumberFormat="1" applyFill="1" applyBorder="1" applyAlignment="1">
      <alignment horizontal="left" vertical="center"/>
    </xf>
    <xf numFmtId="0" fontId="0" fillId="7" borderId="31" xfId="0" applyFill="1" applyBorder="1"/>
    <xf numFmtId="2" fontId="6" fillId="7" borderId="29" xfId="0" applyNumberFormat="1" applyFont="1" applyFill="1" applyBorder="1" applyAlignment="1">
      <alignment horizontal="right" vertical="center"/>
    </xf>
    <xf numFmtId="0" fontId="0" fillId="4" borderId="31" xfId="0" applyFill="1" applyBorder="1"/>
    <xf numFmtId="0" fontId="0" fillId="4" borderId="31" xfId="0" applyFill="1" applyBorder="1" applyAlignment="1">
      <alignment horizontal="left"/>
    </xf>
    <xf numFmtId="0" fontId="0" fillId="4" borderId="32" xfId="0" applyFill="1" applyBorder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0" fontId="0" fillId="4" borderId="30" xfId="0" applyFont="1" applyFill="1" applyBorder="1" applyAlignment="1">
      <alignment horizontal="center" vertical="center"/>
    </xf>
    <xf numFmtId="2" fontId="10" fillId="4" borderId="1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6384" width="9.140625" style="2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O39"/>
  <sheetViews>
    <sheetView workbookViewId="0">
      <selection activeCell="D1" sqref="D1"/>
    </sheetView>
  </sheetViews>
  <sheetFormatPr defaultColWidth="2.7109375" defaultRowHeight="15"/>
  <cols>
    <col min="1" max="1" width="2.42578125" style="2" customWidth="1"/>
    <col min="2" max="2" width="15.140625" style="2" bestFit="1" customWidth="1"/>
    <col min="3" max="3" width="2" style="2" bestFit="1" customWidth="1"/>
    <col min="4" max="4" width="17.7109375" style="3" bestFit="1" customWidth="1"/>
    <col min="5" max="5" width="3" style="2" bestFit="1" customWidth="1"/>
    <col min="6" max="6" width="11" style="2" bestFit="1" customWidth="1"/>
    <col min="7" max="7" width="9" style="2" bestFit="1" customWidth="1"/>
    <col min="8" max="9" width="13.28515625" style="2" bestFit="1" customWidth="1"/>
    <col min="10" max="10" width="2.7109375" style="2"/>
    <col min="11" max="11" width="11" style="3" bestFit="1" customWidth="1"/>
    <col min="12" max="12" width="10.5703125" style="3" bestFit="1" customWidth="1"/>
    <col min="13" max="13" width="12.5703125" style="3" bestFit="1" customWidth="1"/>
    <col min="14" max="14" width="14.42578125" style="3" bestFit="1" customWidth="1"/>
    <col min="15" max="15" width="3" style="3" bestFit="1" customWidth="1"/>
    <col min="16" max="17" width="19.140625" style="3" bestFit="1" customWidth="1"/>
    <col min="18" max="19" width="18.28515625" style="2" bestFit="1" customWidth="1"/>
    <col min="20" max="20" width="3" style="2" bestFit="1" customWidth="1"/>
    <col min="21" max="21" width="11" style="2" bestFit="1" customWidth="1"/>
    <col min="22" max="22" width="9.28515625" style="2" bestFit="1" customWidth="1"/>
    <col min="23" max="23" width="12.5703125" style="2" bestFit="1" customWidth="1"/>
    <col min="24" max="24" width="14.42578125" style="2" bestFit="1" customWidth="1"/>
    <col min="25" max="25" width="3" style="2" bestFit="1" customWidth="1"/>
    <col min="26" max="26" width="11" style="2" bestFit="1" customWidth="1"/>
    <col min="27" max="27" width="10.42578125" style="2" bestFit="1" customWidth="1"/>
    <col min="28" max="28" width="12.5703125" style="2" bestFit="1" customWidth="1"/>
    <col min="29" max="29" width="14.42578125" style="2" bestFit="1" customWidth="1"/>
    <col min="30" max="30" width="3" style="2" bestFit="1" customWidth="1"/>
    <col min="31" max="31" width="11" style="2" bestFit="1" customWidth="1"/>
    <col min="32" max="32" width="10.140625" style="2" bestFit="1" customWidth="1"/>
    <col min="33" max="33" width="12.5703125" style="2" bestFit="1" customWidth="1"/>
    <col min="34" max="34" width="14.42578125" style="2" bestFit="1" customWidth="1"/>
    <col min="35" max="35" width="3" style="2" bestFit="1" customWidth="1"/>
    <col min="36" max="37" width="16.5703125" style="2" bestFit="1" customWidth="1"/>
    <col min="38" max="39" width="15.7109375" style="2" bestFit="1" customWidth="1"/>
    <col min="40" max="40" width="3" style="2" bestFit="1" customWidth="1"/>
    <col min="41" max="41" width="17.85546875" style="2" bestFit="1" customWidth="1"/>
    <col min="42" max="42" width="17" style="2" bestFit="1" customWidth="1"/>
    <col min="43" max="43" width="20" style="2" bestFit="1" customWidth="1"/>
    <col min="44" max="44" width="3" style="2" bestFit="1" customWidth="1"/>
    <col min="45" max="45" width="14.42578125" style="2" bestFit="1" customWidth="1"/>
    <col min="46" max="46" width="3" style="2" bestFit="1" customWidth="1"/>
    <col min="47" max="47" width="21.7109375" style="2" bestFit="1" customWidth="1"/>
    <col min="48" max="48" width="21.5703125" style="2" bestFit="1" customWidth="1"/>
    <col min="49" max="49" width="11.28515625" style="2" bestFit="1" customWidth="1"/>
    <col min="50" max="50" width="20.28515625" style="2" bestFit="1" customWidth="1"/>
    <col min="51" max="52" width="19.140625" style="2" bestFit="1" customWidth="1"/>
    <col min="53" max="64" width="3" style="2" bestFit="1" customWidth="1"/>
    <col min="65" max="66" width="2.7109375" style="2"/>
    <col min="67" max="67" width="6.7109375" style="2" customWidth="1"/>
    <col min="68" max="16384" width="2.7109375" style="2"/>
  </cols>
  <sheetData>
    <row r="1" spans="1:67">
      <c r="B1" s="68" t="s">
        <v>61</v>
      </c>
      <c r="BO1" s="113"/>
    </row>
    <row r="2" spans="1:67">
      <c r="B2" s="67" t="s">
        <v>57</v>
      </c>
      <c r="BO2" s="113"/>
    </row>
    <row r="3" spans="1:67">
      <c r="B3" s="26" t="s">
        <v>59</v>
      </c>
      <c r="BO3" s="113"/>
    </row>
    <row r="4" spans="1:67">
      <c r="B4" s="27" t="s">
        <v>60</v>
      </c>
      <c r="BO4" s="113"/>
    </row>
    <row r="5" spans="1:67">
      <c r="B5" s="81" t="s">
        <v>58</v>
      </c>
      <c r="BO5" s="113"/>
    </row>
    <row r="6" spans="1:67">
      <c r="B6" s="20" t="s">
        <v>45</v>
      </c>
      <c r="BO6" s="113"/>
    </row>
    <row r="7" spans="1:67">
      <c r="B7" s="21" t="s">
        <v>54</v>
      </c>
      <c r="BO7" s="113"/>
    </row>
    <row r="8" spans="1:67">
      <c r="B8" s="7"/>
      <c r="BO8" s="113"/>
    </row>
    <row r="9" spans="1:67" s="13" customFormat="1">
      <c r="A9" s="2"/>
      <c r="B9" s="13" t="s">
        <v>0</v>
      </c>
      <c r="C9" s="13">
        <v>2</v>
      </c>
      <c r="D9" s="13">
        <v>3</v>
      </c>
      <c r="E9" s="13">
        <v>4</v>
      </c>
      <c r="F9" s="13">
        <v>5</v>
      </c>
      <c r="G9" s="13">
        <v>6</v>
      </c>
      <c r="H9" s="13">
        <v>7</v>
      </c>
      <c r="I9" s="13">
        <v>8</v>
      </c>
      <c r="J9" s="13">
        <v>9</v>
      </c>
      <c r="K9" s="13">
        <v>10</v>
      </c>
      <c r="L9" s="13">
        <v>11</v>
      </c>
      <c r="M9" s="13">
        <v>12</v>
      </c>
      <c r="N9" s="13">
        <v>13</v>
      </c>
      <c r="O9" s="13">
        <v>14</v>
      </c>
      <c r="P9" s="13">
        <v>15</v>
      </c>
      <c r="Q9" s="13">
        <v>16</v>
      </c>
      <c r="R9" s="13">
        <v>17</v>
      </c>
      <c r="S9" s="13">
        <v>18</v>
      </c>
      <c r="T9" s="13">
        <v>19</v>
      </c>
      <c r="U9" s="13">
        <v>20</v>
      </c>
      <c r="V9" s="13">
        <v>21</v>
      </c>
      <c r="W9" s="13">
        <v>22</v>
      </c>
      <c r="X9" s="13">
        <v>23</v>
      </c>
      <c r="Y9" s="13">
        <v>24</v>
      </c>
      <c r="Z9" s="13">
        <v>25</v>
      </c>
      <c r="AA9" s="13">
        <v>26</v>
      </c>
      <c r="AB9" s="13">
        <v>27</v>
      </c>
      <c r="AC9" s="13">
        <v>28</v>
      </c>
      <c r="AD9" s="13">
        <v>29</v>
      </c>
      <c r="AE9" s="13">
        <v>30</v>
      </c>
      <c r="AF9" s="13">
        <v>31</v>
      </c>
      <c r="AG9" s="13">
        <v>32</v>
      </c>
      <c r="AH9" s="13">
        <v>33</v>
      </c>
      <c r="AI9" s="13">
        <v>34</v>
      </c>
      <c r="AJ9" s="13">
        <v>35</v>
      </c>
      <c r="AK9" s="13">
        <v>36</v>
      </c>
      <c r="AL9" s="13">
        <v>37</v>
      </c>
      <c r="AM9" s="13">
        <v>38</v>
      </c>
      <c r="AN9" s="13">
        <v>39</v>
      </c>
      <c r="AO9" s="13">
        <v>40</v>
      </c>
      <c r="AP9" s="13">
        <v>41</v>
      </c>
      <c r="AQ9" s="13">
        <v>42</v>
      </c>
      <c r="AR9" s="13">
        <v>43</v>
      </c>
      <c r="AS9" s="13">
        <v>44</v>
      </c>
      <c r="AT9" s="13">
        <v>45</v>
      </c>
      <c r="AU9" s="13">
        <v>46</v>
      </c>
      <c r="AV9" s="13">
        <v>47</v>
      </c>
      <c r="AW9" s="13">
        <v>48</v>
      </c>
      <c r="AX9" s="13">
        <v>49</v>
      </c>
      <c r="AY9" s="13">
        <v>50</v>
      </c>
      <c r="AZ9" s="13">
        <v>51</v>
      </c>
      <c r="BA9" s="13">
        <v>52</v>
      </c>
      <c r="BB9" s="13">
        <v>53</v>
      </c>
      <c r="BC9" s="13">
        <v>54</v>
      </c>
      <c r="BD9" s="13">
        <v>55</v>
      </c>
      <c r="BE9" s="13">
        <v>56</v>
      </c>
      <c r="BF9" s="13">
        <v>57</v>
      </c>
      <c r="BG9" s="13">
        <v>58</v>
      </c>
      <c r="BH9" s="13">
        <v>59</v>
      </c>
      <c r="BI9" s="13">
        <v>60</v>
      </c>
      <c r="BJ9" s="13">
        <v>61</v>
      </c>
      <c r="BK9" s="13">
        <v>62</v>
      </c>
      <c r="BL9" s="13">
        <v>63</v>
      </c>
      <c r="BO9" s="113"/>
    </row>
    <row r="10" spans="1:67" s="10" customFormat="1">
      <c r="A10" s="13"/>
      <c r="K10" s="168" t="s">
        <v>44</v>
      </c>
      <c r="L10" s="169"/>
      <c r="M10" s="170"/>
      <c r="P10" s="168" t="s">
        <v>44</v>
      </c>
      <c r="Q10" s="169"/>
      <c r="R10" s="170"/>
      <c r="U10" s="168" t="s">
        <v>44</v>
      </c>
      <c r="V10" s="169"/>
      <c r="W10" s="170"/>
      <c r="Z10" s="168" t="s">
        <v>44</v>
      </c>
      <c r="AA10" s="169"/>
      <c r="AB10" s="170"/>
      <c r="AE10" s="168" t="s">
        <v>44</v>
      </c>
      <c r="AF10" s="169"/>
      <c r="AG10" s="170"/>
      <c r="AJ10" s="168" t="s">
        <v>44</v>
      </c>
      <c r="AK10" s="169"/>
      <c r="AL10" s="170"/>
      <c r="BO10" s="116"/>
    </row>
    <row r="11" spans="1:67" s="10" customFormat="1" ht="30" customHeight="1">
      <c r="F11" s="168" t="s">
        <v>8</v>
      </c>
      <c r="G11" s="169"/>
      <c r="H11" s="169"/>
      <c r="I11" s="170"/>
      <c r="K11" s="18" t="s">
        <v>7</v>
      </c>
      <c r="L11" s="11" t="s">
        <v>7</v>
      </c>
      <c r="M11" s="11" t="s">
        <v>28</v>
      </c>
      <c r="N11" s="11" t="s">
        <v>27</v>
      </c>
      <c r="P11" s="11" t="s">
        <v>9</v>
      </c>
      <c r="Q11" s="18" t="s">
        <v>9</v>
      </c>
      <c r="R11" s="11" t="s">
        <v>26</v>
      </c>
      <c r="S11" s="11" t="s">
        <v>25</v>
      </c>
      <c r="U11" s="11" t="s">
        <v>10</v>
      </c>
      <c r="V11" s="11" t="s">
        <v>10</v>
      </c>
      <c r="W11" s="11" t="s">
        <v>24</v>
      </c>
      <c r="X11" s="11" t="s">
        <v>23</v>
      </c>
      <c r="Z11" s="11" t="s">
        <v>11</v>
      </c>
      <c r="AA11" s="11" t="s">
        <v>11</v>
      </c>
      <c r="AB11" s="11" t="s">
        <v>22</v>
      </c>
      <c r="AC11" s="11" t="s">
        <v>21</v>
      </c>
      <c r="AE11" s="11" t="s">
        <v>12</v>
      </c>
      <c r="AF11" s="11" t="s">
        <v>12</v>
      </c>
      <c r="AG11" s="11" t="s">
        <v>20</v>
      </c>
      <c r="AH11" s="11" t="s">
        <v>19</v>
      </c>
      <c r="AJ11" s="11" t="s">
        <v>13</v>
      </c>
      <c r="AK11" s="11" t="s">
        <v>13</v>
      </c>
      <c r="AL11" s="11" t="s">
        <v>18</v>
      </c>
      <c r="AM11" s="11" t="s">
        <v>17</v>
      </c>
      <c r="AX11" s="168" t="s">
        <v>259</v>
      </c>
      <c r="AY11" s="169"/>
      <c r="AZ11" s="170"/>
      <c r="BO11" s="114"/>
    </row>
    <row r="12" spans="1:67" s="10" customFormat="1" ht="45">
      <c r="B12" s="11" t="s">
        <v>1</v>
      </c>
      <c r="D12" s="18" t="s">
        <v>14</v>
      </c>
      <c r="F12" s="11" t="s">
        <v>5</v>
      </c>
      <c r="G12" s="11" t="s">
        <v>4</v>
      </c>
      <c r="H12" s="17" t="s">
        <v>2</v>
      </c>
      <c r="I12" s="17" t="s">
        <v>3</v>
      </c>
      <c r="K12" s="18" t="s">
        <v>5</v>
      </c>
      <c r="L12" s="11" t="s">
        <v>4</v>
      </c>
      <c r="M12" s="11"/>
      <c r="N12" s="11"/>
      <c r="P12" s="11" t="s">
        <v>5</v>
      </c>
      <c r="Q12" s="18" t="s">
        <v>4</v>
      </c>
      <c r="R12" s="11"/>
      <c r="S12" s="11"/>
      <c r="U12" s="11" t="s">
        <v>5</v>
      </c>
      <c r="V12" s="11" t="s">
        <v>4</v>
      </c>
      <c r="W12" s="11"/>
      <c r="X12" s="11"/>
      <c r="Z12" s="11" t="s">
        <v>5</v>
      </c>
      <c r="AA12" s="11" t="s">
        <v>4</v>
      </c>
      <c r="AB12" s="11"/>
      <c r="AC12" s="11"/>
      <c r="AE12" s="11" t="s">
        <v>5</v>
      </c>
      <c r="AF12" s="11" t="s">
        <v>4</v>
      </c>
      <c r="AG12" s="11"/>
      <c r="AH12" s="11"/>
      <c r="AJ12" s="11" t="s">
        <v>5</v>
      </c>
      <c r="AK12" s="11" t="s">
        <v>4</v>
      </c>
      <c r="AL12" s="11"/>
      <c r="AM12" s="11"/>
      <c r="AO12" s="11" t="s">
        <v>15</v>
      </c>
      <c r="AP12" s="133" t="s">
        <v>16</v>
      </c>
      <c r="AQ12" s="129" t="s">
        <v>247</v>
      </c>
      <c r="AS12" s="11" t="s">
        <v>71</v>
      </c>
      <c r="AU12" s="133" t="s">
        <v>254</v>
      </c>
      <c r="AV12" s="133" t="s">
        <v>255</v>
      </c>
      <c r="AX12" s="133" t="s">
        <v>257</v>
      </c>
      <c r="AY12" s="133" t="s">
        <v>256</v>
      </c>
      <c r="AZ12" s="133" t="s">
        <v>258</v>
      </c>
      <c r="BO12" s="114"/>
    </row>
    <row r="13" spans="1:67">
      <c r="A13" s="10"/>
      <c r="B13" s="5" t="s">
        <v>29</v>
      </c>
      <c r="D13" s="30" t="s">
        <v>46</v>
      </c>
      <c r="F13" s="35">
        <f>'Project Release Optimizer (GA)'!D15</f>
        <v>0.5337238329106635</v>
      </c>
      <c r="G13" s="35">
        <f>'Project Release Optimizer (GA)'!E15</f>
        <v>1.516509052807288</v>
      </c>
      <c r="H13" s="36"/>
      <c r="I13" s="36"/>
      <c r="J13" s="37"/>
      <c r="K13" s="38">
        <v>17</v>
      </c>
      <c r="L13" s="39">
        <f>$Q13*1.2/5</f>
        <v>17.759999999999998</v>
      </c>
      <c r="M13" s="39">
        <f>K13+L13</f>
        <v>34.76</v>
      </c>
      <c r="N13" s="39">
        <f>MAX(K13/$F13,L13/$G13)</f>
        <v>31.851678624299915</v>
      </c>
      <c r="O13" s="40"/>
      <c r="P13" s="39">
        <f>$K13*1.2/5</f>
        <v>4.08</v>
      </c>
      <c r="Q13" s="38">
        <v>74</v>
      </c>
      <c r="R13" s="39">
        <f>P13+Q13</f>
        <v>78.08</v>
      </c>
      <c r="S13" s="39">
        <f>MAX(P13/$F13,Q13/$G13)</f>
        <v>48.796279760423978</v>
      </c>
      <c r="T13" s="37"/>
      <c r="U13" s="39">
        <f>$K13*1.2/5</f>
        <v>4.08</v>
      </c>
      <c r="V13" s="39">
        <f>$Q13*1.2/5</f>
        <v>17.759999999999998</v>
      </c>
      <c r="W13" s="39">
        <f>U13+V13</f>
        <v>21.839999999999996</v>
      </c>
      <c r="X13" s="39">
        <f>MAX(U13/$F13,V13/$G13)</f>
        <v>11.711107142501753</v>
      </c>
      <c r="Y13" s="37"/>
      <c r="Z13" s="39">
        <f>$K13*1.2/5</f>
        <v>4.08</v>
      </c>
      <c r="AA13" s="39">
        <f>$Q13*1.2/5</f>
        <v>17.759999999999998</v>
      </c>
      <c r="AB13" s="39">
        <f>Z13+AA13</f>
        <v>21.839999999999996</v>
      </c>
      <c r="AC13" s="39">
        <f>MAX(Z13/$F13,AA13/$G13)</f>
        <v>11.711107142501753</v>
      </c>
      <c r="AD13" s="37"/>
      <c r="AE13" s="39">
        <f>$K13*1.2/5</f>
        <v>4.08</v>
      </c>
      <c r="AF13" s="39">
        <f>$Q13*1.2/5</f>
        <v>17.759999999999998</v>
      </c>
      <c r="AG13" s="39">
        <f>AE13+AF13</f>
        <v>21.839999999999996</v>
      </c>
      <c r="AH13" s="39">
        <f>MAX(AE13/$F13,AF13/$G13)</f>
        <v>11.711107142501753</v>
      </c>
      <c r="AI13" s="37"/>
      <c r="AJ13" s="39">
        <f>$K13*1.2/5</f>
        <v>4.08</v>
      </c>
      <c r="AK13" s="39">
        <f>$Q13*1.2/5</f>
        <v>17.759999999999998</v>
      </c>
      <c r="AL13" s="39">
        <f>AJ13+AK13</f>
        <v>21.839999999999996</v>
      </c>
      <c r="AM13" s="39">
        <f>MAX(AJ13/$F13,AK13/$G13)</f>
        <v>11.711107142501753</v>
      </c>
      <c r="AN13" s="37"/>
      <c r="AO13" s="39">
        <f>M13+R13+W13+AB13+AG13+AL13</f>
        <v>200.20000000000002</v>
      </c>
      <c r="AP13" s="39">
        <f>N13+S13+X13+AC13+AH13+AM13</f>
        <v>127.49238695473093</v>
      </c>
      <c r="AQ13" s="55">
        <f>AO13*500</f>
        <v>100100.00000000001</v>
      </c>
      <c r="AS13" s="39">
        <f>AQ13/$AQ$31</f>
        <v>5.6451612903225812E-2</v>
      </c>
      <c r="AU13" s="39">
        <f>K13+P13+U13+Z13+AE13+AJ13</f>
        <v>37.399999999999991</v>
      </c>
      <c r="AV13" s="39">
        <f>L13+Q13+V13+AA13+AF13+AK13</f>
        <v>162.79999999999995</v>
      </c>
      <c r="AW13" s="10"/>
      <c r="AX13" s="39">
        <f t="shared" ref="AX13:AX27" si="0">AU13/F13</f>
        <v>70.073692973459799</v>
      </c>
      <c r="AY13" s="39">
        <f t="shared" ref="AY13:AY27" si="1">AV13/G13</f>
        <v>107.35181547293271</v>
      </c>
      <c r="AZ13" s="39">
        <f>MAX(AX13,AY13)</f>
        <v>107.35181547293271</v>
      </c>
      <c r="BA13" s="10"/>
      <c r="BB13" s="10"/>
      <c r="BC13" s="10"/>
      <c r="BO13" s="114"/>
    </row>
    <row r="14" spans="1:67">
      <c r="B14" s="5" t="s">
        <v>30</v>
      </c>
      <c r="D14" s="30" t="s">
        <v>47</v>
      </c>
      <c r="F14" s="35">
        <f>'Project Release Optimizer (GA)'!D16</f>
        <v>0.56076515307118469</v>
      </c>
      <c r="G14" s="35">
        <f>'Project Release Optimizer (GA)'!E16</f>
        <v>1.5016747822817895</v>
      </c>
      <c r="H14" s="36"/>
      <c r="I14" s="36"/>
      <c r="J14" s="37"/>
      <c r="K14" s="38">
        <v>15</v>
      </c>
      <c r="L14" s="39">
        <f t="shared" ref="L14:L27" si="2">$Q14*1.2/5</f>
        <v>19.2</v>
      </c>
      <c r="M14" s="39">
        <f t="shared" ref="M14:M27" si="3">K14+L14</f>
        <v>34.200000000000003</v>
      </c>
      <c r="N14" s="39">
        <f t="shared" ref="N14:N27" si="4">MAX(K14/$F14,L14/$G14)</f>
        <v>26.749165703054786</v>
      </c>
      <c r="O14" s="40"/>
      <c r="P14" s="39">
        <f t="shared" ref="P14:P27" si="5">$K14*1.2/5</f>
        <v>3.6</v>
      </c>
      <c r="Q14" s="38">
        <v>80</v>
      </c>
      <c r="R14" s="39">
        <f t="shared" ref="R14:R27" si="6">P14+Q14</f>
        <v>83.6</v>
      </c>
      <c r="S14" s="39">
        <f t="shared" ref="S14:S27" si="7">MAX(P14/$F14,Q14/$G14)</f>
        <v>53.273851931135368</v>
      </c>
      <c r="T14" s="37"/>
      <c r="U14" s="39">
        <f t="shared" ref="U14:U27" si="8">$K14*1.2/5</f>
        <v>3.6</v>
      </c>
      <c r="V14" s="39">
        <f t="shared" ref="V14:V27" si="9">$Q14*1.2/5</f>
        <v>19.2</v>
      </c>
      <c r="W14" s="39">
        <f t="shared" ref="W14:W27" si="10">U14+V14</f>
        <v>22.8</v>
      </c>
      <c r="X14" s="39">
        <f t="shared" ref="X14:X27" si="11">MAX(U14/$F14,V14/$G14)</f>
        <v>12.785724463472489</v>
      </c>
      <c r="Y14" s="37"/>
      <c r="Z14" s="39">
        <f t="shared" ref="Z14:Z27" si="12">$K14*1.2/5</f>
        <v>3.6</v>
      </c>
      <c r="AA14" s="39">
        <f t="shared" ref="AA14:AA27" si="13">$Q14*1.2/5</f>
        <v>19.2</v>
      </c>
      <c r="AB14" s="39">
        <f t="shared" ref="AB14:AB27" si="14">Z14+AA14</f>
        <v>22.8</v>
      </c>
      <c r="AC14" s="39">
        <f t="shared" ref="AC14:AC27" si="15">MAX(Z14/$F14,AA14/$G14)</f>
        <v>12.785724463472489</v>
      </c>
      <c r="AD14" s="37"/>
      <c r="AE14" s="39">
        <f t="shared" ref="AE14:AE27" si="16">$K14*1.2/5</f>
        <v>3.6</v>
      </c>
      <c r="AF14" s="39">
        <f t="shared" ref="AF14:AF27" si="17">$Q14*1.2/5</f>
        <v>19.2</v>
      </c>
      <c r="AG14" s="39">
        <f t="shared" ref="AG14:AG27" si="18">AE14+AF14</f>
        <v>22.8</v>
      </c>
      <c r="AH14" s="39">
        <f t="shared" ref="AH14:AH27" si="19">MAX(AE14/$F14,AF14/$G14)</f>
        <v>12.785724463472489</v>
      </c>
      <c r="AI14" s="37"/>
      <c r="AJ14" s="39">
        <f t="shared" ref="AJ14:AJ27" si="20">$K14*1.2/5</f>
        <v>3.6</v>
      </c>
      <c r="AK14" s="39">
        <f t="shared" ref="AK14:AK27" si="21">$Q14*1.2/5</f>
        <v>19.2</v>
      </c>
      <c r="AL14" s="39">
        <f t="shared" ref="AL14:AL27" si="22">AJ14+AK14</f>
        <v>22.8</v>
      </c>
      <c r="AM14" s="39">
        <f t="shared" ref="AM14:AM27" si="23">MAX(AJ14/$F14,AK14/$G14)</f>
        <v>12.785724463472489</v>
      </c>
      <c r="AN14" s="37"/>
      <c r="AO14" s="39">
        <f t="shared" ref="AO14:AO27" si="24">M14+R14+W14+AB14+AG14+AL14</f>
        <v>209.00000000000003</v>
      </c>
      <c r="AP14" s="39">
        <f t="shared" ref="AP14:AP27" si="25">N14+S14+X14+AC14+AH14+AM14</f>
        <v>131.16591548808012</v>
      </c>
      <c r="AQ14" s="55">
        <f t="shared" ref="AQ14:AQ27" si="26">AO14*500</f>
        <v>104500.00000000001</v>
      </c>
      <c r="AS14" s="39">
        <f t="shared" ref="AS14:AS27" si="27">AQ14/$AQ$31</f>
        <v>5.8933002481389586E-2</v>
      </c>
      <c r="AU14" s="39">
        <f t="shared" ref="AU14:AV27" si="28">K14+P14+U14+Z14+AE14+AJ14</f>
        <v>33.000000000000007</v>
      </c>
      <c r="AV14" s="39">
        <f t="shared" si="28"/>
        <v>175.99999999999997</v>
      </c>
      <c r="AW14" s="10"/>
      <c r="AX14" s="39">
        <f t="shared" si="0"/>
        <v>58.84816454672054</v>
      </c>
      <c r="AY14" s="39">
        <f t="shared" si="1"/>
        <v>117.20247424849779</v>
      </c>
      <c r="AZ14" s="39">
        <f t="shared" ref="AZ14:AZ27" si="29">MAX(AX14,AY14)</f>
        <v>117.20247424849779</v>
      </c>
      <c r="BA14" s="10"/>
      <c r="BB14" s="10"/>
      <c r="BC14" s="10"/>
      <c r="BO14" s="113" t="s">
        <v>126</v>
      </c>
    </row>
    <row r="15" spans="1:67">
      <c r="B15" s="5" t="s">
        <v>31</v>
      </c>
      <c r="D15" s="30" t="s">
        <v>48</v>
      </c>
      <c r="F15" s="35">
        <f>'Project Release Optimizer (GA)'!D17</f>
        <v>0.54340458566405481</v>
      </c>
      <c r="G15" s="35">
        <f>'Project Release Optimizer (GA)'!E17</f>
        <v>1.5006139640510163</v>
      </c>
      <c r="H15" s="36"/>
      <c r="I15" s="36"/>
      <c r="J15" s="37"/>
      <c r="K15" s="38">
        <v>16</v>
      </c>
      <c r="L15" s="39">
        <f t="shared" si="2"/>
        <v>6.4799999999999995</v>
      </c>
      <c r="M15" s="39">
        <f t="shared" si="3"/>
        <v>22.48</v>
      </c>
      <c r="N15" s="39">
        <f t="shared" si="4"/>
        <v>29.443991497509312</v>
      </c>
      <c r="O15" s="40"/>
      <c r="P15" s="39">
        <f t="shared" si="5"/>
        <v>3.84</v>
      </c>
      <c r="Q15" s="38">
        <v>27</v>
      </c>
      <c r="R15" s="39">
        <f t="shared" si="6"/>
        <v>30.84</v>
      </c>
      <c r="S15" s="39">
        <f t="shared" si="7"/>
        <v>17.992635445768837</v>
      </c>
      <c r="T15" s="37"/>
      <c r="U15" s="39">
        <f t="shared" si="8"/>
        <v>3.84</v>
      </c>
      <c r="V15" s="39">
        <f t="shared" si="9"/>
        <v>6.4799999999999995</v>
      </c>
      <c r="W15" s="39">
        <f t="shared" si="10"/>
        <v>10.32</v>
      </c>
      <c r="X15" s="39">
        <f t="shared" si="11"/>
        <v>7.0665579594022345</v>
      </c>
      <c r="Y15" s="37"/>
      <c r="Z15" s="39">
        <f t="shared" si="12"/>
        <v>3.84</v>
      </c>
      <c r="AA15" s="39">
        <f t="shared" si="13"/>
        <v>6.4799999999999995</v>
      </c>
      <c r="AB15" s="39">
        <f t="shared" si="14"/>
        <v>10.32</v>
      </c>
      <c r="AC15" s="39">
        <f t="shared" si="15"/>
        <v>7.0665579594022345</v>
      </c>
      <c r="AD15" s="37"/>
      <c r="AE15" s="39">
        <f t="shared" si="16"/>
        <v>3.84</v>
      </c>
      <c r="AF15" s="39">
        <f t="shared" si="17"/>
        <v>6.4799999999999995</v>
      </c>
      <c r="AG15" s="39">
        <f t="shared" si="18"/>
        <v>10.32</v>
      </c>
      <c r="AH15" s="39">
        <f t="shared" si="19"/>
        <v>7.0665579594022345</v>
      </c>
      <c r="AI15" s="37"/>
      <c r="AJ15" s="39">
        <f t="shared" si="20"/>
        <v>3.84</v>
      </c>
      <c r="AK15" s="39">
        <f t="shared" si="21"/>
        <v>6.4799999999999995</v>
      </c>
      <c r="AL15" s="39">
        <f t="shared" si="22"/>
        <v>10.32</v>
      </c>
      <c r="AM15" s="39">
        <f t="shared" si="23"/>
        <v>7.0665579594022345</v>
      </c>
      <c r="AN15" s="37"/>
      <c r="AO15" s="39">
        <f t="shared" si="24"/>
        <v>94.6</v>
      </c>
      <c r="AP15" s="39">
        <f t="shared" si="25"/>
        <v>75.702858780887084</v>
      </c>
      <c r="AQ15" s="55">
        <f t="shared" si="26"/>
        <v>47300</v>
      </c>
      <c r="AS15" s="39">
        <f t="shared" si="27"/>
        <v>2.6674937965260544E-2</v>
      </c>
      <c r="AU15" s="39">
        <f t="shared" si="28"/>
        <v>35.200000000000003</v>
      </c>
      <c r="AV15" s="39">
        <f t="shared" si="28"/>
        <v>59.399999999999984</v>
      </c>
      <c r="AW15" s="10"/>
      <c r="AX15" s="39">
        <f t="shared" si="0"/>
        <v>64.776781294520489</v>
      </c>
      <c r="AY15" s="39">
        <f t="shared" si="1"/>
        <v>39.583797980691429</v>
      </c>
      <c r="AZ15" s="39">
        <f t="shared" si="29"/>
        <v>64.776781294520489</v>
      </c>
      <c r="BA15" s="10"/>
      <c r="BB15" s="10"/>
      <c r="BC15" s="10"/>
      <c r="BO15" s="113" t="s">
        <v>127</v>
      </c>
    </row>
    <row r="16" spans="1:67">
      <c r="B16" s="5" t="s">
        <v>32</v>
      </c>
      <c r="D16" s="30" t="s">
        <v>49</v>
      </c>
      <c r="F16" s="35">
        <f>'Project Release Optimizer (GA)'!D18</f>
        <v>0.49821464463388343</v>
      </c>
      <c r="G16" s="35">
        <f>'Project Release Optimizer (GA)'!E18</f>
        <v>1.5262337840700608</v>
      </c>
      <c r="H16" s="36"/>
      <c r="I16" s="36"/>
      <c r="J16" s="37"/>
      <c r="K16" s="38">
        <v>35</v>
      </c>
      <c r="L16" s="39">
        <f t="shared" si="2"/>
        <v>4.3199999999999994</v>
      </c>
      <c r="M16" s="39">
        <f t="shared" si="3"/>
        <v>39.32</v>
      </c>
      <c r="N16" s="39">
        <f t="shared" si="4"/>
        <v>70.250845447788876</v>
      </c>
      <c r="O16" s="40"/>
      <c r="P16" s="39">
        <f t="shared" si="5"/>
        <v>8.4</v>
      </c>
      <c r="Q16" s="38">
        <v>18</v>
      </c>
      <c r="R16" s="39">
        <f t="shared" si="6"/>
        <v>26.4</v>
      </c>
      <c r="S16" s="39">
        <f t="shared" si="7"/>
        <v>16.860202907469329</v>
      </c>
      <c r="T16" s="37"/>
      <c r="U16" s="39">
        <f t="shared" si="8"/>
        <v>8.4</v>
      </c>
      <c r="V16" s="39">
        <f t="shared" si="9"/>
        <v>4.3199999999999994</v>
      </c>
      <c r="W16" s="39">
        <f t="shared" si="10"/>
        <v>12.719999999999999</v>
      </c>
      <c r="X16" s="39">
        <f t="shared" si="11"/>
        <v>16.860202907469329</v>
      </c>
      <c r="Y16" s="37"/>
      <c r="Z16" s="39">
        <f t="shared" si="12"/>
        <v>8.4</v>
      </c>
      <c r="AA16" s="39">
        <f t="shared" si="13"/>
        <v>4.3199999999999994</v>
      </c>
      <c r="AB16" s="39">
        <f t="shared" si="14"/>
        <v>12.719999999999999</v>
      </c>
      <c r="AC16" s="39">
        <f t="shared" si="15"/>
        <v>16.860202907469329</v>
      </c>
      <c r="AD16" s="37"/>
      <c r="AE16" s="39">
        <f t="shared" si="16"/>
        <v>8.4</v>
      </c>
      <c r="AF16" s="39">
        <f t="shared" si="17"/>
        <v>4.3199999999999994</v>
      </c>
      <c r="AG16" s="39">
        <f t="shared" si="18"/>
        <v>12.719999999999999</v>
      </c>
      <c r="AH16" s="39">
        <f t="shared" si="19"/>
        <v>16.860202907469329</v>
      </c>
      <c r="AI16" s="37"/>
      <c r="AJ16" s="39">
        <f t="shared" si="20"/>
        <v>8.4</v>
      </c>
      <c r="AK16" s="39">
        <f t="shared" si="21"/>
        <v>4.3199999999999994</v>
      </c>
      <c r="AL16" s="39">
        <f t="shared" si="22"/>
        <v>12.719999999999999</v>
      </c>
      <c r="AM16" s="39">
        <f t="shared" si="23"/>
        <v>16.860202907469329</v>
      </c>
      <c r="AN16" s="37"/>
      <c r="AO16" s="39">
        <f t="shared" si="24"/>
        <v>116.6</v>
      </c>
      <c r="AP16" s="39">
        <f t="shared" si="25"/>
        <v>154.55185998513554</v>
      </c>
      <c r="AQ16" s="55">
        <f t="shared" si="26"/>
        <v>58300</v>
      </c>
      <c r="AS16" s="39">
        <f t="shared" si="27"/>
        <v>3.2878411910669973E-2</v>
      </c>
      <c r="AU16" s="39">
        <f t="shared" si="28"/>
        <v>77</v>
      </c>
      <c r="AV16" s="39">
        <f t="shared" si="28"/>
        <v>39.6</v>
      </c>
      <c r="AW16" s="10"/>
      <c r="AX16" s="39">
        <f t="shared" si="0"/>
        <v>154.55185998513551</v>
      </c>
      <c r="AY16" s="39">
        <f t="shared" si="1"/>
        <v>25.946221616453347</v>
      </c>
      <c r="AZ16" s="39">
        <f t="shared" si="29"/>
        <v>154.55185998513551</v>
      </c>
      <c r="BA16" s="10"/>
      <c r="BB16" s="10"/>
      <c r="BC16" s="10"/>
      <c r="BO16" s="113" t="s">
        <v>128</v>
      </c>
    </row>
    <row r="17" spans="1:67">
      <c r="B17" s="5" t="s">
        <v>33</v>
      </c>
      <c r="D17" s="30" t="s">
        <v>47</v>
      </c>
      <c r="F17" s="35">
        <f>'Project Release Optimizer (GA)'!D19</f>
        <v>0.5427482670208762</v>
      </c>
      <c r="G17" s="35">
        <f>'Project Release Optimizer (GA)'!E19</f>
        <v>4.1411136191620317</v>
      </c>
      <c r="H17" s="36"/>
      <c r="I17" s="36"/>
      <c r="J17" s="37"/>
      <c r="K17" s="38">
        <v>6</v>
      </c>
      <c r="L17" s="39">
        <f t="shared" si="2"/>
        <v>19.2</v>
      </c>
      <c r="M17" s="39">
        <f t="shared" si="3"/>
        <v>25.2</v>
      </c>
      <c r="N17" s="39">
        <f t="shared" si="4"/>
        <v>11.054848747714596</v>
      </c>
      <c r="O17" s="40"/>
      <c r="P17" s="39">
        <f t="shared" si="5"/>
        <v>1.44</v>
      </c>
      <c r="Q17" s="38">
        <v>80</v>
      </c>
      <c r="R17" s="39">
        <f t="shared" si="6"/>
        <v>81.44</v>
      </c>
      <c r="S17" s="39">
        <f t="shared" si="7"/>
        <v>19.318475018366744</v>
      </c>
      <c r="T17" s="37"/>
      <c r="U17" s="39">
        <f t="shared" si="8"/>
        <v>1.44</v>
      </c>
      <c r="V17" s="39">
        <f t="shared" si="9"/>
        <v>19.2</v>
      </c>
      <c r="W17" s="39">
        <f t="shared" si="10"/>
        <v>20.64</v>
      </c>
      <c r="X17" s="39">
        <f t="shared" si="11"/>
        <v>4.6364340044080183</v>
      </c>
      <c r="Y17" s="37"/>
      <c r="Z17" s="39">
        <f t="shared" si="12"/>
        <v>1.44</v>
      </c>
      <c r="AA17" s="39">
        <f t="shared" si="13"/>
        <v>19.2</v>
      </c>
      <c r="AB17" s="39">
        <f t="shared" si="14"/>
        <v>20.64</v>
      </c>
      <c r="AC17" s="39">
        <f t="shared" si="15"/>
        <v>4.6364340044080183</v>
      </c>
      <c r="AD17" s="37"/>
      <c r="AE17" s="39">
        <f t="shared" si="16"/>
        <v>1.44</v>
      </c>
      <c r="AF17" s="39">
        <f t="shared" si="17"/>
        <v>19.2</v>
      </c>
      <c r="AG17" s="39">
        <f t="shared" si="18"/>
        <v>20.64</v>
      </c>
      <c r="AH17" s="39">
        <f t="shared" si="19"/>
        <v>4.6364340044080183</v>
      </c>
      <c r="AI17" s="37"/>
      <c r="AJ17" s="39">
        <f t="shared" si="20"/>
        <v>1.44</v>
      </c>
      <c r="AK17" s="39">
        <f t="shared" si="21"/>
        <v>19.2</v>
      </c>
      <c r="AL17" s="39">
        <f t="shared" si="22"/>
        <v>20.64</v>
      </c>
      <c r="AM17" s="39">
        <f t="shared" si="23"/>
        <v>4.6364340044080183</v>
      </c>
      <c r="AN17" s="37"/>
      <c r="AO17" s="39">
        <f t="shared" si="24"/>
        <v>189.2</v>
      </c>
      <c r="AP17" s="39">
        <f t="shared" si="25"/>
        <v>48.919059783713408</v>
      </c>
      <c r="AQ17" s="55">
        <f t="shared" si="26"/>
        <v>94600</v>
      </c>
      <c r="AS17" s="39">
        <f t="shared" si="27"/>
        <v>5.3349875930521089E-2</v>
      </c>
      <c r="AU17" s="39">
        <f t="shared" si="28"/>
        <v>13.199999999999998</v>
      </c>
      <c r="AV17" s="39">
        <f t="shared" si="28"/>
        <v>175.99999999999997</v>
      </c>
      <c r="AW17" s="10"/>
      <c r="AX17" s="39">
        <f t="shared" si="0"/>
        <v>24.320667244972103</v>
      </c>
      <c r="AY17" s="39">
        <f t="shared" si="1"/>
        <v>42.50064504040683</v>
      </c>
      <c r="AZ17" s="39">
        <f t="shared" si="29"/>
        <v>42.50064504040683</v>
      </c>
      <c r="BA17" s="10"/>
      <c r="BB17" s="10"/>
      <c r="BC17" s="10"/>
      <c r="BO17" s="113"/>
    </row>
    <row r="18" spans="1:67">
      <c r="B18" s="5" t="s">
        <v>34</v>
      </c>
      <c r="D18" s="30" t="s">
        <v>48</v>
      </c>
      <c r="F18" s="35">
        <f>'Project Release Optimizer (GA)'!D20</f>
        <v>0.5177554425885027</v>
      </c>
      <c r="G18" s="35">
        <f>'Project Release Optimizer (GA)'!E20</f>
        <v>1.5160534040272453</v>
      </c>
      <c r="H18" s="36"/>
      <c r="I18" s="36"/>
      <c r="J18" s="37"/>
      <c r="K18" s="38">
        <v>52</v>
      </c>
      <c r="L18" s="39">
        <f t="shared" si="2"/>
        <v>10.559999999999999</v>
      </c>
      <c r="M18" s="39">
        <f t="shared" si="3"/>
        <v>62.56</v>
      </c>
      <c r="N18" s="39">
        <f t="shared" si="4"/>
        <v>100.43351691298032</v>
      </c>
      <c r="O18" s="40"/>
      <c r="P18" s="39">
        <f t="shared" si="5"/>
        <v>12.48</v>
      </c>
      <c r="Q18" s="38">
        <v>44</v>
      </c>
      <c r="R18" s="39">
        <f t="shared" si="6"/>
        <v>56.480000000000004</v>
      </c>
      <c r="S18" s="39">
        <f t="shared" si="7"/>
        <v>29.022724320342785</v>
      </c>
      <c r="T18" s="37"/>
      <c r="U18" s="39">
        <f t="shared" si="8"/>
        <v>12.48</v>
      </c>
      <c r="V18" s="39">
        <f t="shared" si="9"/>
        <v>10.559999999999999</v>
      </c>
      <c r="W18" s="39">
        <f t="shared" si="10"/>
        <v>23.04</v>
      </c>
      <c r="X18" s="39">
        <f t="shared" si="11"/>
        <v>24.104044059115278</v>
      </c>
      <c r="Y18" s="37"/>
      <c r="Z18" s="39">
        <f t="shared" si="12"/>
        <v>12.48</v>
      </c>
      <c r="AA18" s="39">
        <f t="shared" si="13"/>
        <v>10.559999999999999</v>
      </c>
      <c r="AB18" s="39">
        <f t="shared" si="14"/>
        <v>23.04</v>
      </c>
      <c r="AC18" s="39">
        <f t="shared" si="15"/>
        <v>24.104044059115278</v>
      </c>
      <c r="AD18" s="37"/>
      <c r="AE18" s="39">
        <f t="shared" si="16"/>
        <v>12.48</v>
      </c>
      <c r="AF18" s="39">
        <f t="shared" si="17"/>
        <v>10.559999999999999</v>
      </c>
      <c r="AG18" s="39">
        <f t="shared" si="18"/>
        <v>23.04</v>
      </c>
      <c r="AH18" s="39">
        <f t="shared" si="19"/>
        <v>24.104044059115278</v>
      </c>
      <c r="AI18" s="37"/>
      <c r="AJ18" s="39">
        <f t="shared" si="20"/>
        <v>12.48</v>
      </c>
      <c r="AK18" s="39">
        <f t="shared" si="21"/>
        <v>10.559999999999999</v>
      </c>
      <c r="AL18" s="39">
        <f t="shared" si="22"/>
        <v>23.04</v>
      </c>
      <c r="AM18" s="39">
        <f t="shared" si="23"/>
        <v>24.104044059115278</v>
      </c>
      <c r="AN18" s="37"/>
      <c r="AO18" s="39">
        <f t="shared" si="24"/>
        <v>211.2</v>
      </c>
      <c r="AP18" s="39">
        <f t="shared" si="25"/>
        <v>225.87241746978418</v>
      </c>
      <c r="AQ18" s="55">
        <f t="shared" si="26"/>
        <v>105600</v>
      </c>
      <c r="AS18" s="39">
        <f t="shared" si="27"/>
        <v>5.9553349875930521E-2</v>
      </c>
      <c r="AU18" s="39">
        <f t="shared" si="28"/>
        <v>114.40000000000002</v>
      </c>
      <c r="AV18" s="39">
        <f t="shared" si="28"/>
        <v>96.800000000000011</v>
      </c>
      <c r="AW18" s="10"/>
      <c r="AX18" s="39">
        <f t="shared" si="0"/>
        <v>220.95373720855676</v>
      </c>
      <c r="AY18" s="39">
        <f t="shared" si="1"/>
        <v>63.849993504754138</v>
      </c>
      <c r="AZ18" s="39">
        <f t="shared" si="29"/>
        <v>220.95373720855676</v>
      </c>
      <c r="BA18" s="10"/>
      <c r="BB18" s="10"/>
      <c r="BC18" s="10"/>
      <c r="BO18" s="113" t="s">
        <v>129</v>
      </c>
    </row>
    <row r="19" spans="1:67">
      <c r="B19" s="5" t="s">
        <v>35</v>
      </c>
      <c r="D19" s="30" t="s">
        <v>50</v>
      </c>
      <c r="F19" s="35">
        <f>'Project Release Optimizer (GA)'!D21</f>
        <v>0.49763307970537735</v>
      </c>
      <c r="G19" s="35">
        <f>'Project Release Optimizer (GA)'!E21</f>
        <v>0.30247606569602692</v>
      </c>
      <c r="H19" s="36"/>
      <c r="I19" s="36"/>
      <c r="J19" s="37"/>
      <c r="K19" s="38">
        <v>93</v>
      </c>
      <c r="L19" s="39">
        <f t="shared" si="2"/>
        <v>19.919999999999998</v>
      </c>
      <c r="M19" s="39">
        <f t="shared" si="3"/>
        <v>112.92</v>
      </c>
      <c r="N19" s="39">
        <f t="shared" si="4"/>
        <v>186.88468229455418</v>
      </c>
      <c r="O19" s="40"/>
      <c r="P19" s="39">
        <f t="shared" si="5"/>
        <v>22.32</v>
      </c>
      <c r="Q19" s="38">
        <v>83</v>
      </c>
      <c r="R19" s="39">
        <f t="shared" si="6"/>
        <v>105.32</v>
      </c>
      <c r="S19" s="39">
        <f t="shared" si="7"/>
        <v>274.40187642287964</v>
      </c>
      <c r="T19" s="37"/>
      <c r="U19" s="39">
        <f t="shared" si="8"/>
        <v>22.32</v>
      </c>
      <c r="V19" s="39">
        <f t="shared" si="9"/>
        <v>19.919999999999998</v>
      </c>
      <c r="W19" s="39">
        <f t="shared" si="10"/>
        <v>42.239999999999995</v>
      </c>
      <c r="X19" s="39">
        <f t="shared" si="11"/>
        <v>65.856450341491112</v>
      </c>
      <c r="Y19" s="37"/>
      <c r="Z19" s="39">
        <f t="shared" si="12"/>
        <v>22.32</v>
      </c>
      <c r="AA19" s="39">
        <f t="shared" si="13"/>
        <v>19.919999999999998</v>
      </c>
      <c r="AB19" s="39">
        <f t="shared" si="14"/>
        <v>42.239999999999995</v>
      </c>
      <c r="AC19" s="39">
        <f t="shared" si="15"/>
        <v>65.856450341491112</v>
      </c>
      <c r="AD19" s="37"/>
      <c r="AE19" s="39">
        <f t="shared" si="16"/>
        <v>22.32</v>
      </c>
      <c r="AF19" s="39">
        <f t="shared" si="17"/>
        <v>19.919999999999998</v>
      </c>
      <c r="AG19" s="39">
        <f t="shared" si="18"/>
        <v>42.239999999999995</v>
      </c>
      <c r="AH19" s="39">
        <f t="shared" si="19"/>
        <v>65.856450341491112</v>
      </c>
      <c r="AI19" s="37"/>
      <c r="AJ19" s="39">
        <f t="shared" si="20"/>
        <v>22.32</v>
      </c>
      <c r="AK19" s="39">
        <f t="shared" si="21"/>
        <v>19.919999999999998</v>
      </c>
      <c r="AL19" s="39">
        <f t="shared" si="22"/>
        <v>42.239999999999995</v>
      </c>
      <c r="AM19" s="39">
        <f t="shared" si="23"/>
        <v>65.856450341491112</v>
      </c>
      <c r="AN19" s="37"/>
      <c r="AO19" s="39">
        <f t="shared" si="24"/>
        <v>387.20000000000005</v>
      </c>
      <c r="AP19" s="39">
        <f t="shared" si="25"/>
        <v>724.71236008339838</v>
      </c>
      <c r="AQ19" s="55">
        <f t="shared" si="26"/>
        <v>193600.00000000003</v>
      </c>
      <c r="AS19" s="39">
        <f t="shared" si="27"/>
        <v>0.10918114143920597</v>
      </c>
      <c r="AU19" s="39">
        <f t="shared" si="28"/>
        <v>204.59999999999997</v>
      </c>
      <c r="AV19" s="39">
        <f t="shared" si="28"/>
        <v>182.59999999999997</v>
      </c>
      <c r="AW19" s="10"/>
      <c r="AX19" s="39">
        <f t="shared" si="0"/>
        <v>411.1463010480191</v>
      </c>
      <c r="AY19" s="39">
        <f t="shared" si="1"/>
        <v>603.68412813033513</v>
      </c>
      <c r="AZ19" s="39">
        <f t="shared" si="29"/>
        <v>603.68412813033513</v>
      </c>
      <c r="BA19" s="10"/>
      <c r="BB19" s="10"/>
      <c r="BC19" s="10"/>
      <c r="BO19" s="113" t="s">
        <v>130</v>
      </c>
    </row>
    <row r="20" spans="1:67">
      <c r="B20" s="5" t="s">
        <v>36</v>
      </c>
      <c r="D20" s="30" t="s">
        <v>51</v>
      </c>
      <c r="F20" s="35">
        <f>'Project Release Optimizer (GA)'!D22</f>
        <v>0.49732167285563283</v>
      </c>
      <c r="G20" s="35">
        <f>'Project Release Optimizer (GA)'!E22</f>
        <v>1.4882175342957384</v>
      </c>
      <c r="H20" s="36"/>
      <c r="I20" s="36"/>
      <c r="J20" s="37"/>
      <c r="K20" s="38">
        <v>5</v>
      </c>
      <c r="L20" s="39">
        <f t="shared" si="2"/>
        <v>2.6399999999999997</v>
      </c>
      <c r="M20" s="39">
        <f t="shared" si="3"/>
        <v>7.64</v>
      </c>
      <c r="N20" s="39">
        <f t="shared" si="4"/>
        <v>10.053855025641415</v>
      </c>
      <c r="O20" s="40"/>
      <c r="P20" s="39">
        <f t="shared" si="5"/>
        <v>1.2</v>
      </c>
      <c r="Q20" s="38">
        <v>11</v>
      </c>
      <c r="R20" s="39">
        <f t="shared" si="6"/>
        <v>12.2</v>
      </c>
      <c r="S20" s="39">
        <f t="shared" si="7"/>
        <v>7.3913925528403839</v>
      </c>
      <c r="T20" s="37"/>
      <c r="U20" s="39">
        <f t="shared" si="8"/>
        <v>1.2</v>
      </c>
      <c r="V20" s="39">
        <f t="shared" si="9"/>
        <v>2.6399999999999997</v>
      </c>
      <c r="W20" s="39">
        <f t="shared" si="10"/>
        <v>3.84</v>
      </c>
      <c r="X20" s="39">
        <f t="shared" si="11"/>
        <v>2.4129252061539397</v>
      </c>
      <c r="Y20" s="37"/>
      <c r="Z20" s="39">
        <f t="shared" si="12"/>
        <v>1.2</v>
      </c>
      <c r="AA20" s="39">
        <f t="shared" si="13"/>
        <v>2.6399999999999997</v>
      </c>
      <c r="AB20" s="39">
        <f t="shared" si="14"/>
        <v>3.84</v>
      </c>
      <c r="AC20" s="39">
        <f t="shared" si="15"/>
        <v>2.4129252061539397</v>
      </c>
      <c r="AD20" s="37"/>
      <c r="AE20" s="39">
        <f t="shared" si="16"/>
        <v>1.2</v>
      </c>
      <c r="AF20" s="39">
        <f t="shared" si="17"/>
        <v>2.6399999999999997</v>
      </c>
      <c r="AG20" s="39">
        <f t="shared" si="18"/>
        <v>3.84</v>
      </c>
      <c r="AH20" s="39">
        <f t="shared" si="19"/>
        <v>2.4129252061539397</v>
      </c>
      <c r="AI20" s="37"/>
      <c r="AJ20" s="39">
        <f t="shared" si="20"/>
        <v>1.2</v>
      </c>
      <c r="AK20" s="39">
        <f t="shared" si="21"/>
        <v>2.6399999999999997</v>
      </c>
      <c r="AL20" s="39">
        <f t="shared" si="22"/>
        <v>3.84</v>
      </c>
      <c r="AM20" s="39">
        <f t="shared" si="23"/>
        <v>2.4129252061539397</v>
      </c>
      <c r="AN20" s="37"/>
      <c r="AO20" s="39">
        <f t="shared" si="24"/>
        <v>35.200000000000003</v>
      </c>
      <c r="AP20" s="39">
        <f t="shared" si="25"/>
        <v>27.096948403097556</v>
      </c>
      <c r="AQ20" s="55">
        <f t="shared" si="26"/>
        <v>17600</v>
      </c>
      <c r="AS20" s="39">
        <f t="shared" si="27"/>
        <v>9.9255583126550868E-3</v>
      </c>
      <c r="AU20" s="39">
        <f t="shared" si="28"/>
        <v>10.999999999999998</v>
      </c>
      <c r="AV20" s="39">
        <f t="shared" si="28"/>
        <v>24.200000000000003</v>
      </c>
      <c r="AW20" s="10"/>
      <c r="AX20" s="39">
        <f t="shared" si="0"/>
        <v>22.11848105641111</v>
      </c>
      <c r="AY20" s="39">
        <f t="shared" si="1"/>
        <v>16.261063616248848</v>
      </c>
      <c r="AZ20" s="39">
        <f t="shared" si="29"/>
        <v>22.11848105641111</v>
      </c>
      <c r="BA20" s="10"/>
      <c r="BB20" s="10"/>
      <c r="BC20" s="10"/>
      <c r="BO20" s="113"/>
    </row>
    <row r="21" spans="1:67">
      <c r="B21" s="5" t="s">
        <v>37</v>
      </c>
      <c r="D21" s="30" t="s">
        <v>48</v>
      </c>
      <c r="F21" s="35">
        <f>'Project Release Optimizer (GA)'!D23</f>
        <v>0.53359395402762455</v>
      </c>
      <c r="G21" s="35">
        <f>'Project Release Optimizer (GA)'!E23</f>
        <v>2.4062638539697891</v>
      </c>
      <c r="H21" s="36"/>
      <c r="I21" s="36"/>
      <c r="J21" s="37"/>
      <c r="K21" s="38">
        <v>49</v>
      </c>
      <c r="L21" s="39">
        <f t="shared" si="2"/>
        <v>20.64</v>
      </c>
      <c r="M21" s="39">
        <f t="shared" si="3"/>
        <v>69.64</v>
      </c>
      <c r="N21" s="39">
        <f t="shared" si="4"/>
        <v>91.830125941538</v>
      </c>
      <c r="O21" s="40"/>
      <c r="P21" s="39">
        <f t="shared" si="5"/>
        <v>11.76</v>
      </c>
      <c r="Q21" s="38">
        <v>86</v>
      </c>
      <c r="R21" s="39">
        <f t="shared" si="6"/>
        <v>97.76</v>
      </c>
      <c r="S21" s="39">
        <f t="shared" si="7"/>
        <v>35.740053967115671</v>
      </c>
      <c r="T21" s="37"/>
      <c r="U21" s="39">
        <f t="shared" si="8"/>
        <v>11.76</v>
      </c>
      <c r="V21" s="39">
        <f t="shared" si="9"/>
        <v>20.64</v>
      </c>
      <c r="W21" s="39">
        <f t="shared" si="10"/>
        <v>32.4</v>
      </c>
      <c r="X21" s="39">
        <f t="shared" si="11"/>
        <v>22.039230225969121</v>
      </c>
      <c r="Y21" s="37"/>
      <c r="Z21" s="39">
        <f t="shared" si="12"/>
        <v>11.76</v>
      </c>
      <c r="AA21" s="39">
        <f t="shared" si="13"/>
        <v>20.64</v>
      </c>
      <c r="AB21" s="39">
        <f t="shared" si="14"/>
        <v>32.4</v>
      </c>
      <c r="AC21" s="39">
        <f t="shared" si="15"/>
        <v>22.039230225969121</v>
      </c>
      <c r="AD21" s="37"/>
      <c r="AE21" s="39">
        <f t="shared" si="16"/>
        <v>11.76</v>
      </c>
      <c r="AF21" s="39">
        <f t="shared" si="17"/>
        <v>20.64</v>
      </c>
      <c r="AG21" s="39">
        <f t="shared" si="18"/>
        <v>32.4</v>
      </c>
      <c r="AH21" s="39">
        <f t="shared" si="19"/>
        <v>22.039230225969121</v>
      </c>
      <c r="AI21" s="37"/>
      <c r="AJ21" s="39">
        <f t="shared" si="20"/>
        <v>11.76</v>
      </c>
      <c r="AK21" s="39">
        <f t="shared" si="21"/>
        <v>20.64</v>
      </c>
      <c r="AL21" s="39">
        <f t="shared" si="22"/>
        <v>32.4</v>
      </c>
      <c r="AM21" s="39">
        <f t="shared" si="23"/>
        <v>22.039230225969121</v>
      </c>
      <c r="AN21" s="37"/>
      <c r="AO21" s="39">
        <f t="shared" si="24"/>
        <v>297</v>
      </c>
      <c r="AP21" s="39">
        <f t="shared" si="25"/>
        <v>215.72710081253013</v>
      </c>
      <c r="AQ21" s="55">
        <f t="shared" si="26"/>
        <v>148500</v>
      </c>
      <c r="AS21" s="39">
        <f t="shared" si="27"/>
        <v>8.3746898263027295E-2</v>
      </c>
      <c r="AU21" s="39">
        <f t="shared" si="28"/>
        <v>107.80000000000001</v>
      </c>
      <c r="AV21" s="39">
        <f t="shared" si="28"/>
        <v>189.2</v>
      </c>
      <c r="AW21" s="10"/>
      <c r="AX21" s="39">
        <f t="shared" si="0"/>
        <v>202.02627707138362</v>
      </c>
      <c r="AY21" s="39">
        <f t="shared" si="1"/>
        <v>78.628118727654467</v>
      </c>
      <c r="AZ21" s="39">
        <f t="shared" si="29"/>
        <v>202.02627707138362</v>
      </c>
      <c r="BA21" s="10"/>
      <c r="BB21" s="10"/>
      <c r="BC21" s="10"/>
      <c r="BO21" s="113" t="s">
        <v>131</v>
      </c>
    </row>
    <row r="22" spans="1:67">
      <c r="B22" s="5" t="s">
        <v>38</v>
      </c>
      <c r="D22" s="30" t="s">
        <v>46</v>
      </c>
      <c r="F22" s="35">
        <f>'Project Release Optimizer (GA)'!D24</f>
        <v>0.56547243720558482</v>
      </c>
      <c r="G22" s="35">
        <f>'Project Release Optimizer (GA)'!E24</f>
        <v>0.29632141871799428</v>
      </c>
      <c r="H22" s="36"/>
      <c r="I22" s="36"/>
      <c r="J22" s="37"/>
      <c r="K22" s="38">
        <v>36</v>
      </c>
      <c r="L22" s="39">
        <f t="shared" si="2"/>
        <v>20.88</v>
      </c>
      <c r="M22" s="39">
        <f t="shared" si="3"/>
        <v>56.879999999999995</v>
      </c>
      <c r="N22" s="39">
        <f t="shared" si="4"/>
        <v>70.464025484000729</v>
      </c>
      <c r="O22" s="40"/>
      <c r="P22" s="39">
        <f t="shared" si="5"/>
        <v>8.6399999999999988</v>
      </c>
      <c r="Q22" s="38">
        <v>87</v>
      </c>
      <c r="R22" s="39">
        <f t="shared" si="6"/>
        <v>95.64</v>
      </c>
      <c r="S22" s="39">
        <f t="shared" si="7"/>
        <v>293.60010618333638</v>
      </c>
      <c r="T22" s="37"/>
      <c r="U22" s="39">
        <f t="shared" si="8"/>
        <v>8.6399999999999988</v>
      </c>
      <c r="V22" s="39">
        <f t="shared" si="9"/>
        <v>20.88</v>
      </c>
      <c r="W22" s="39">
        <f t="shared" si="10"/>
        <v>29.519999999999996</v>
      </c>
      <c r="X22" s="39">
        <f t="shared" si="11"/>
        <v>70.464025484000729</v>
      </c>
      <c r="Y22" s="37"/>
      <c r="Z22" s="39">
        <f t="shared" si="12"/>
        <v>8.6399999999999988</v>
      </c>
      <c r="AA22" s="39">
        <f t="shared" si="13"/>
        <v>20.88</v>
      </c>
      <c r="AB22" s="39">
        <f t="shared" si="14"/>
        <v>29.519999999999996</v>
      </c>
      <c r="AC22" s="39">
        <f t="shared" si="15"/>
        <v>70.464025484000729</v>
      </c>
      <c r="AD22" s="37"/>
      <c r="AE22" s="39">
        <f t="shared" si="16"/>
        <v>8.6399999999999988</v>
      </c>
      <c r="AF22" s="39">
        <f t="shared" si="17"/>
        <v>20.88</v>
      </c>
      <c r="AG22" s="39">
        <f t="shared" si="18"/>
        <v>29.519999999999996</v>
      </c>
      <c r="AH22" s="39">
        <f t="shared" si="19"/>
        <v>70.464025484000729</v>
      </c>
      <c r="AI22" s="37"/>
      <c r="AJ22" s="39">
        <f t="shared" si="20"/>
        <v>8.6399999999999988</v>
      </c>
      <c r="AK22" s="39">
        <f t="shared" si="21"/>
        <v>20.88</v>
      </c>
      <c r="AL22" s="39">
        <f t="shared" si="22"/>
        <v>29.519999999999996</v>
      </c>
      <c r="AM22" s="39">
        <f t="shared" si="23"/>
        <v>70.464025484000729</v>
      </c>
      <c r="AN22" s="37"/>
      <c r="AO22" s="39">
        <f t="shared" si="24"/>
        <v>270.59999999999991</v>
      </c>
      <c r="AP22" s="39">
        <f t="shared" si="25"/>
        <v>645.92023360333997</v>
      </c>
      <c r="AQ22" s="55">
        <f t="shared" si="26"/>
        <v>135299.99999999994</v>
      </c>
      <c r="AS22" s="39">
        <f t="shared" si="27"/>
        <v>7.6302729528535951E-2</v>
      </c>
      <c r="AU22" s="39">
        <f t="shared" si="28"/>
        <v>79.2</v>
      </c>
      <c r="AV22" s="39">
        <f t="shared" si="28"/>
        <v>191.39999999999998</v>
      </c>
      <c r="AW22" s="10"/>
      <c r="AX22" s="39">
        <f t="shared" si="0"/>
        <v>140.05987699663214</v>
      </c>
      <c r="AY22" s="39">
        <f t="shared" si="1"/>
        <v>645.92023360333997</v>
      </c>
      <c r="AZ22" s="39">
        <f t="shared" si="29"/>
        <v>645.92023360333997</v>
      </c>
      <c r="BA22" s="10"/>
      <c r="BB22" s="10"/>
      <c r="BC22" s="10"/>
      <c r="BO22" s="113" t="s">
        <v>132</v>
      </c>
    </row>
    <row r="23" spans="1:67">
      <c r="B23" s="5" t="s">
        <v>39</v>
      </c>
      <c r="D23" s="30" t="s">
        <v>47</v>
      </c>
      <c r="F23" s="35">
        <f>'Project Release Optimizer (GA)'!D25</f>
        <v>0.5046490494946223</v>
      </c>
      <c r="G23" s="35">
        <f>'Project Release Optimizer (GA)'!E25</f>
        <v>1.4880235286317354</v>
      </c>
      <c r="H23" s="36"/>
      <c r="I23" s="36"/>
      <c r="J23" s="37"/>
      <c r="K23" s="38">
        <v>63</v>
      </c>
      <c r="L23" s="39">
        <f t="shared" si="2"/>
        <v>19.2</v>
      </c>
      <c r="M23" s="39">
        <f t="shared" si="3"/>
        <v>82.2</v>
      </c>
      <c r="N23" s="39">
        <f t="shared" si="4"/>
        <v>124.83923245885623</v>
      </c>
      <c r="O23" s="40"/>
      <c r="P23" s="39">
        <f t="shared" si="5"/>
        <v>15.12</v>
      </c>
      <c r="Q23" s="38">
        <v>80</v>
      </c>
      <c r="R23" s="39">
        <f t="shared" si="6"/>
        <v>95.12</v>
      </c>
      <c r="S23" s="39">
        <f t="shared" si="7"/>
        <v>53.762590752554466</v>
      </c>
      <c r="T23" s="37"/>
      <c r="U23" s="39">
        <f t="shared" si="8"/>
        <v>15.12</v>
      </c>
      <c r="V23" s="39">
        <f t="shared" si="9"/>
        <v>19.2</v>
      </c>
      <c r="W23" s="39">
        <f t="shared" si="10"/>
        <v>34.32</v>
      </c>
      <c r="X23" s="39">
        <f t="shared" si="11"/>
        <v>29.961415790125496</v>
      </c>
      <c r="Y23" s="37"/>
      <c r="Z23" s="39">
        <f t="shared" si="12"/>
        <v>15.12</v>
      </c>
      <c r="AA23" s="39">
        <f t="shared" si="13"/>
        <v>19.2</v>
      </c>
      <c r="AB23" s="39">
        <f t="shared" si="14"/>
        <v>34.32</v>
      </c>
      <c r="AC23" s="39">
        <f t="shared" si="15"/>
        <v>29.961415790125496</v>
      </c>
      <c r="AD23" s="37"/>
      <c r="AE23" s="39">
        <f t="shared" si="16"/>
        <v>15.12</v>
      </c>
      <c r="AF23" s="39">
        <f t="shared" si="17"/>
        <v>19.2</v>
      </c>
      <c r="AG23" s="39">
        <f t="shared" si="18"/>
        <v>34.32</v>
      </c>
      <c r="AH23" s="39">
        <f t="shared" si="19"/>
        <v>29.961415790125496</v>
      </c>
      <c r="AI23" s="37"/>
      <c r="AJ23" s="39">
        <f t="shared" si="20"/>
        <v>15.12</v>
      </c>
      <c r="AK23" s="39">
        <f t="shared" si="21"/>
        <v>19.2</v>
      </c>
      <c r="AL23" s="39">
        <f t="shared" si="22"/>
        <v>34.32</v>
      </c>
      <c r="AM23" s="39">
        <f t="shared" si="23"/>
        <v>29.961415790125496</v>
      </c>
      <c r="AN23" s="37"/>
      <c r="AO23" s="39">
        <f t="shared" si="24"/>
        <v>314.59999999999997</v>
      </c>
      <c r="AP23" s="39">
        <f t="shared" si="25"/>
        <v>298.4474863719127</v>
      </c>
      <c r="AQ23" s="55">
        <f t="shared" si="26"/>
        <v>157299.99999999997</v>
      </c>
      <c r="AS23" s="39">
        <f t="shared" si="27"/>
        <v>8.8709677419354815E-2</v>
      </c>
      <c r="AU23" s="39">
        <f t="shared" si="28"/>
        <v>138.60000000000002</v>
      </c>
      <c r="AV23" s="39">
        <f t="shared" si="28"/>
        <v>175.99999999999997</v>
      </c>
      <c r="AW23" s="10"/>
      <c r="AX23" s="39">
        <f t="shared" si="0"/>
        <v>274.64631140948376</v>
      </c>
      <c r="AY23" s="39">
        <f t="shared" si="1"/>
        <v>118.2776996556198</v>
      </c>
      <c r="AZ23" s="39">
        <f t="shared" si="29"/>
        <v>274.64631140948376</v>
      </c>
      <c r="BA23" s="10"/>
      <c r="BB23" s="10"/>
      <c r="BC23" s="10"/>
      <c r="BO23" s="113" t="s">
        <v>133</v>
      </c>
    </row>
    <row r="24" spans="1:67">
      <c r="B24" s="5" t="s">
        <v>40</v>
      </c>
      <c r="D24" s="30" t="s">
        <v>49</v>
      </c>
      <c r="F24" s="35">
        <f>'Project Release Optimizer (GA)'!D26</f>
        <v>0.30736005778578485</v>
      </c>
      <c r="G24" s="35">
        <f>'Project Release Optimizer (GA)'!E26</f>
        <v>0.26592396389004141</v>
      </c>
      <c r="H24" s="36"/>
      <c r="I24" s="36"/>
      <c r="J24" s="37"/>
      <c r="K24" s="38">
        <v>65</v>
      </c>
      <c r="L24" s="39">
        <f t="shared" si="2"/>
        <v>21.84</v>
      </c>
      <c r="M24" s="39">
        <f t="shared" si="3"/>
        <v>86.84</v>
      </c>
      <c r="N24" s="39">
        <f t="shared" si="4"/>
        <v>211.47835690902255</v>
      </c>
      <c r="O24" s="40"/>
      <c r="P24" s="39">
        <f t="shared" si="5"/>
        <v>15.6</v>
      </c>
      <c r="Q24" s="38">
        <v>91</v>
      </c>
      <c r="R24" s="39">
        <f t="shared" si="6"/>
        <v>106.6</v>
      </c>
      <c r="S24" s="39">
        <f t="shared" si="7"/>
        <v>342.20308192167357</v>
      </c>
      <c r="T24" s="37"/>
      <c r="U24" s="39">
        <f t="shared" si="8"/>
        <v>15.6</v>
      </c>
      <c r="V24" s="39">
        <f t="shared" si="9"/>
        <v>21.84</v>
      </c>
      <c r="W24" s="39">
        <f t="shared" si="10"/>
        <v>37.44</v>
      </c>
      <c r="X24" s="39">
        <f t="shared" si="11"/>
        <v>82.128739661201649</v>
      </c>
      <c r="Y24" s="37"/>
      <c r="Z24" s="39">
        <f t="shared" si="12"/>
        <v>15.6</v>
      </c>
      <c r="AA24" s="39">
        <f t="shared" si="13"/>
        <v>21.84</v>
      </c>
      <c r="AB24" s="39">
        <f t="shared" si="14"/>
        <v>37.44</v>
      </c>
      <c r="AC24" s="39">
        <f t="shared" si="15"/>
        <v>82.128739661201649</v>
      </c>
      <c r="AD24" s="37"/>
      <c r="AE24" s="39">
        <f t="shared" si="16"/>
        <v>15.6</v>
      </c>
      <c r="AF24" s="39">
        <f t="shared" si="17"/>
        <v>21.84</v>
      </c>
      <c r="AG24" s="39">
        <f t="shared" si="18"/>
        <v>37.44</v>
      </c>
      <c r="AH24" s="39">
        <f t="shared" si="19"/>
        <v>82.128739661201649</v>
      </c>
      <c r="AI24" s="37"/>
      <c r="AJ24" s="39">
        <f t="shared" si="20"/>
        <v>15.6</v>
      </c>
      <c r="AK24" s="39">
        <f t="shared" si="21"/>
        <v>21.84</v>
      </c>
      <c r="AL24" s="39">
        <f t="shared" si="22"/>
        <v>37.44</v>
      </c>
      <c r="AM24" s="39">
        <f t="shared" si="23"/>
        <v>82.128739661201649</v>
      </c>
      <c r="AN24" s="37"/>
      <c r="AO24" s="39">
        <f t="shared" si="24"/>
        <v>343.2</v>
      </c>
      <c r="AP24" s="39">
        <f t="shared" si="25"/>
        <v>882.19639747550264</v>
      </c>
      <c r="AQ24" s="55">
        <f t="shared" si="26"/>
        <v>171600</v>
      </c>
      <c r="AS24" s="39">
        <f t="shared" si="27"/>
        <v>9.6774193548387094E-2</v>
      </c>
      <c r="AU24" s="39">
        <f t="shared" si="28"/>
        <v>142.99999999999997</v>
      </c>
      <c r="AV24" s="39">
        <f t="shared" si="28"/>
        <v>200.20000000000002</v>
      </c>
      <c r="AW24" s="10"/>
      <c r="AX24" s="39">
        <f t="shared" si="0"/>
        <v>465.25238519984947</v>
      </c>
      <c r="AY24" s="39">
        <f t="shared" si="1"/>
        <v>752.84678022768185</v>
      </c>
      <c r="AZ24" s="39">
        <f t="shared" si="29"/>
        <v>752.84678022768185</v>
      </c>
      <c r="BA24" s="10"/>
      <c r="BB24" s="10"/>
      <c r="BC24" s="10"/>
      <c r="BO24" s="115" t="s">
        <v>134</v>
      </c>
    </row>
    <row r="25" spans="1:67">
      <c r="B25" s="5" t="s">
        <v>41</v>
      </c>
      <c r="D25" s="30" t="s">
        <v>52</v>
      </c>
      <c r="F25" s="35">
        <f>'Project Release Optimizer (GA)'!D27</f>
        <v>0.49678191381798231</v>
      </c>
      <c r="G25" s="35">
        <f>'Project Release Optimizer (GA)'!E27</f>
        <v>2.0021895963819079</v>
      </c>
      <c r="H25" s="36"/>
      <c r="I25" s="36"/>
      <c r="J25" s="37"/>
      <c r="K25" s="38">
        <v>96</v>
      </c>
      <c r="L25" s="39">
        <f t="shared" si="2"/>
        <v>9.6</v>
      </c>
      <c r="M25" s="39">
        <f t="shared" si="3"/>
        <v>105.6</v>
      </c>
      <c r="N25" s="39">
        <f t="shared" si="4"/>
        <v>193.24375008381199</v>
      </c>
      <c r="O25" s="40"/>
      <c r="P25" s="39">
        <f t="shared" si="5"/>
        <v>23.04</v>
      </c>
      <c r="Q25" s="38">
        <v>40</v>
      </c>
      <c r="R25" s="39">
        <f t="shared" si="6"/>
        <v>63.04</v>
      </c>
      <c r="S25" s="39">
        <f t="shared" si="7"/>
        <v>46.378500020114878</v>
      </c>
      <c r="T25" s="37"/>
      <c r="U25" s="39">
        <f t="shared" si="8"/>
        <v>23.04</v>
      </c>
      <c r="V25" s="39">
        <f t="shared" si="9"/>
        <v>9.6</v>
      </c>
      <c r="W25" s="39">
        <f t="shared" si="10"/>
        <v>32.64</v>
      </c>
      <c r="X25" s="39">
        <f t="shared" si="11"/>
        <v>46.378500020114878</v>
      </c>
      <c r="Y25" s="37"/>
      <c r="Z25" s="39">
        <f t="shared" si="12"/>
        <v>23.04</v>
      </c>
      <c r="AA25" s="39">
        <f t="shared" si="13"/>
        <v>9.6</v>
      </c>
      <c r="AB25" s="39">
        <f t="shared" si="14"/>
        <v>32.64</v>
      </c>
      <c r="AC25" s="39">
        <f t="shared" si="15"/>
        <v>46.378500020114878</v>
      </c>
      <c r="AD25" s="37"/>
      <c r="AE25" s="39">
        <f t="shared" si="16"/>
        <v>23.04</v>
      </c>
      <c r="AF25" s="39">
        <f t="shared" si="17"/>
        <v>9.6</v>
      </c>
      <c r="AG25" s="39">
        <f t="shared" si="18"/>
        <v>32.64</v>
      </c>
      <c r="AH25" s="39">
        <f t="shared" si="19"/>
        <v>46.378500020114878</v>
      </c>
      <c r="AI25" s="37"/>
      <c r="AJ25" s="39">
        <f t="shared" si="20"/>
        <v>23.04</v>
      </c>
      <c r="AK25" s="39">
        <f t="shared" si="21"/>
        <v>9.6</v>
      </c>
      <c r="AL25" s="39">
        <f t="shared" si="22"/>
        <v>32.64</v>
      </c>
      <c r="AM25" s="39">
        <f t="shared" si="23"/>
        <v>46.378500020114878</v>
      </c>
      <c r="AN25" s="37"/>
      <c r="AO25" s="39">
        <f t="shared" si="24"/>
        <v>299.19999999999993</v>
      </c>
      <c r="AP25" s="39">
        <f t="shared" si="25"/>
        <v>425.13625018438637</v>
      </c>
      <c r="AQ25" s="55">
        <f t="shared" si="26"/>
        <v>149599.99999999997</v>
      </c>
      <c r="AS25" s="39">
        <f t="shared" si="27"/>
        <v>8.4367245657568216E-2</v>
      </c>
      <c r="AU25" s="39">
        <f t="shared" si="28"/>
        <v>211.19999999999996</v>
      </c>
      <c r="AV25" s="39">
        <f t="shared" si="28"/>
        <v>87.999999999999986</v>
      </c>
      <c r="AW25" s="10"/>
      <c r="AX25" s="39">
        <f t="shared" si="0"/>
        <v>425.13625018438631</v>
      </c>
      <c r="AY25" s="39">
        <f t="shared" si="1"/>
        <v>43.951881559579547</v>
      </c>
      <c r="AZ25" s="39">
        <f t="shared" si="29"/>
        <v>425.13625018438631</v>
      </c>
      <c r="BA25" s="10"/>
      <c r="BB25" s="10"/>
      <c r="BC25" s="10"/>
      <c r="BO25" s="115"/>
    </row>
    <row r="26" spans="1:67">
      <c r="B26" s="5" t="s">
        <v>42</v>
      </c>
      <c r="D26" s="30" t="s">
        <v>51</v>
      </c>
      <c r="F26" s="35">
        <f>'Project Release Optimizer (GA)'!D28</f>
        <v>0.25256749090897412</v>
      </c>
      <c r="G26" s="35">
        <f>'Project Release Optimizer (GA)'!E28</f>
        <v>1.9800344470101174</v>
      </c>
      <c r="H26" s="36"/>
      <c r="I26" s="36"/>
      <c r="J26" s="37"/>
      <c r="K26" s="38">
        <v>39</v>
      </c>
      <c r="L26" s="39">
        <f t="shared" si="2"/>
        <v>12.719999999999999</v>
      </c>
      <c r="M26" s="39">
        <f t="shared" si="3"/>
        <v>51.72</v>
      </c>
      <c r="N26" s="39">
        <f t="shared" si="4"/>
        <v>154.41417206799463</v>
      </c>
      <c r="O26" s="40"/>
      <c r="P26" s="39">
        <f t="shared" si="5"/>
        <v>9.36</v>
      </c>
      <c r="Q26" s="38">
        <v>53</v>
      </c>
      <c r="R26" s="39">
        <f t="shared" si="6"/>
        <v>62.36</v>
      </c>
      <c r="S26" s="39">
        <f t="shared" si="7"/>
        <v>37.059401296318711</v>
      </c>
      <c r="T26" s="37"/>
      <c r="U26" s="39">
        <f t="shared" si="8"/>
        <v>9.36</v>
      </c>
      <c r="V26" s="39">
        <f t="shared" si="9"/>
        <v>12.719999999999999</v>
      </c>
      <c r="W26" s="39">
        <f t="shared" si="10"/>
        <v>22.08</v>
      </c>
      <c r="X26" s="39">
        <f t="shared" si="11"/>
        <v>37.059401296318711</v>
      </c>
      <c r="Y26" s="37"/>
      <c r="Z26" s="39">
        <f t="shared" si="12"/>
        <v>9.36</v>
      </c>
      <c r="AA26" s="39">
        <f t="shared" si="13"/>
        <v>12.719999999999999</v>
      </c>
      <c r="AB26" s="39">
        <f t="shared" si="14"/>
        <v>22.08</v>
      </c>
      <c r="AC26" s="39">
        <f t="shared" si="15"/>
        <v>37.059401296318711</v>
      </c>
      <c r="AD26" s="37"/>
      <c r="AE26" s="39">
        <f t="shared" si="16"/>
        <v>9.36</v>
      </c>
      <c r="AF26" s="39">
        <f t="shared" si="17"/>
        <v>12.719999999999999</v>
      </c>
      <c r="AG26" s="39">
        <f t="shared" si="18"/>
        <v>22.08</v>
      </c>
      <c r="AH26" s="39">
        <f t="shared" si="19"/>
        <v>37.059401296318711</v>
      </c>
      <c r="AI26" s="37"/>
      <c r="AJ26" s="39">
        <f t="shared" si="20"/>
        <v>9.36</v>
      </c>
      <c r="AK26" s="39">
        <f t="shared" si="21"/>
        <v>12.719999999999999</v>
      </c>
      <c r="AL26" s="39">
        <f t="shared" si="22"/>
        <v>22.08</v>
      </c>
      <c r="AM26" s="39">
        <f t="shared" si="23"/>
        <v>37.059401296318711</v>
      </c>
      <c r="AN26" s="37"/>
      <c r="AO26" s="39">
        <f t="shared" si="24"/>
        <v>202.39999999999998</v>
      </c>
      <c r="AP26" s="39">
        <f t="shared" si="25"/>
        <v>339.71117854958811</v>
      </c>
      <c r="AQ26" s="55">
        <f t="shared" si="26"/>
        <v>101199.99999999999</v>
      </c>
      <c r="AS26" s="39">
        <f t="shared" si="27"/>
        <v>5.707196029776674E-2</v>
      </c>
      <c r="AU26" s="39">
        <f t="shared" si="28"/>
        <v>85.8</v>
      </c>
      <c r="AV26" s="39">
        <f t="shared" si="28"/>
        <v>116.6</v>
      </c>
      <c r="AW26" s="10"/>
      <c r="AX26" s="39">
        <f t="shared" si="0"/>
        <v>339.71117854958817</v>
      </c>
      <c r="AY26" s="39">
        <f t="shared" si="1"/>
        <v>58.887864388454346</v>
      </c>
      <c r="AZ26" s="39">
        <f t="shared" si="29"/>
        <v>339.71117854958817</v>
      </c>
      <c r="BA26" s="10"/>
      <c r="BB26" s="10"/>
      <c r="BC26" s="10"/>
      <c r="BO26" s="115" t="s">
        <v>135</v>
      </c>
    </row>
    <row r="27" spans="1:67">
      <c r="B27" s="5" t="s">
        <v>43</v>
      </c>
      <c r="D27" s="30" t="s">
        <v>53</v>
      </c>
      <c r="F27" s="35">
        <f>'Project Release Optimizer (GA)'!D29</f>
        <v>1.1480084182092538</v>
      </c>
      <c r="G27" s="35">
        <f>'Project Release Optimizer (GA)'!E29</f>
        <v>2.0683509842763956</v>
      </c>
      <c r="H27" s="36"/>
      <c r="I27" s="36"/>
      <c r="J27" s="37"/>
      <c r="K27" s="38">
        <v>72</v>
      </c>
      <c r="L27" s="39">
        <f t="shared" si="2"/>
        <v>23.759999999999998</v>
      </c>
      <c r="M27" s="39">
        <f t="shared" si="3"/>
        <v>95.759999999999991</v>
      </c>
      <c r="N27" s="39">
        <f t="shared" si="4"/>
        <v>62.717310132891519</v>
      </c>
      <c r="O27" s="40"/>
      <c r="P27" s="39">
        <f t="shared" si="5"/>
        <v>17.279999999999998</v>
      </c>
      <c r="Q27" s="38">
        <v>99</v>
      </c>
      <c r="R27" s="39">
        <f t="shared" si="6"/>
        <v>116.28</v>
      </c>
      <c r="S27" s="39">
        <f t="shared" si="7"/>
        <v>47.864216833892314</v>
      </c>
      <c r="T27" s="37"/>
      <c r="U27" s="39">
        <f t="shared" si="8"/>
        <v>17.279999999999998</v>
      </c>
      <c r="V27" s="39">
        <f t="shared" si="9"/>
        <v>23.759999999999998</v>
      </c>
      <c r="W27" s="39">
        <f t="shared" si="10"/>
        <v>41.039999999999992</v>
      </c>
      <c r="X27" s="39">
        <f t="shared" si="11"/>
        <v>15.052154431893962</v>
      </c>
      <c r="Y27" s="37"/>
      <c r="Z27" s="39">
        <f t="shared" si="12"/>
        <v>17.279999999999998</v>
      </c>
      <c r="AA27" s="39">
        <f t="shared" si="13"/>
        <v>23.759999999999998</v>
      </c>
      <c r="AB27" s="39">
        <f t="shared" si="14"/>
        <v>41.039999999999992</v>
      </c>
      <c r="AC27" s="39">
        <f t="shared" si="15"/>
        <v>15.052154431893962</v>
      </c>
      <c r="AD27" s="37"/>
      <c r="AE27" s="39">
        <f t="shared" si="16"/>
        <v>17.279999999999998</v>
      </c>
      <c r="AF27" s="39">
        <f t="shared" si="17"/>
        <v>23.759999999999998</v>
      </c>
      <c r="AG27" s="39">
        <f t="shared" si="18"/>
        <v>41.039999999999992</v>
      </c>
      <c r="AH27" s="39">
        <f t="shared" si="19"/>
        <v>15.052154431893962</v>
      </c>
      <c r="AI27" s="37"/>
      <c r="AJ27" s="39">
        <f t="shared" si="20"/>
        <v>17.279999999999998</v>
      </c>
      <c r="AK27" s="39">
        <f t="shared" si="21"/>
        <v>23.759999999999998</v>
      </c>
      <c r="AL27" s="39">
        <f t="shared" si="22"/>
        <v>41.039999999999992</v>
      </c>
      <c r="AM27" s="39">
        <f t="shared" si="23"/>
        <v>15.052154431893962</v>
      </c>
      <c r="AN27" s="37"/>
      <c r="AO27" s="39">
        <f t="shared" si="24"/>
        <v>376.19999999999993</v>
      </c>
      <c r="AP27" s="39">
        <f t="shared" si="25"/>
        <v>170.7901446943597</v>
      </c>
      <c r="AQ27" s="55">
        <f t="shared" si="26"/>
        <v>188099.99999999997</v>
      </c>
      <c r="AS27" s="39">
        <f t="shared" si="27"/>
        <v>0.10607940446650123</v>
      </c>
      <c r="AU27" s="39">
        <f t="shared" si="28"/>
        <v>158.4</v>
      </c>
      <c r="AV27" s="39">
        <f t="shared" si="28"/>
        <v>217.79999999999995</v>
      </c>
      <c r="AW27" s="10"/>
      <c r="AX27" s="39">
        <f t="shared" si="0"/>
        <v>137.97808229236134</v>
      </c>
      <c r="AY27" s="39">
        <f t="shared" si="1"/>
        <v>105.30127703456307</v>
      </c>
      <c r="AZ27" s="39">
        <f t="shared" si="29"/>
        <v>137.97808229236134</v>
      </c>
      <c r="BA27" s="10"/>
      <c r="BB27" s="10"/>
      <c r="BC27" s="10"/>
      <c r="BO27" s="113" t="s">
        <v>129</v>
      </c>
    </row>
    <row r="28" spans="1:67">
      <c r="B28" s="5"/>
      <c r="D28" s="6"/>
      <c r="F28" s="36"/>
      <c r="G28" s="36"/>
      <c r="H28" s="36"/>
      <c r="I28" s="36"/>
      <c r="J28" s="37"/>
      <c r="K28" s="41"/>
      <c r="L28" s="41"/>
      <c r="M28" s="41"/>
      <c r="N28" s="41"/>
      <c r="O28" s="40"/>
      <c r="P28" s="41"/>
      <c r="Q28" s="41"/>
      <c r="R28" s="36"/>
      <c r="S28" s="36"/>
      <c r="T28" s="37"/>
      <c r="U28" s="36"/>
      <c r="V28" s="36"/>
      <c r="W28" s="36"/>
      <c r="X28" s="36"/>
      <c r="Y28" s="37"/>
      <c r="Z28" s="36"/>
      <c r="AA28" s="36"/>
      <c r="AB28" s="36"/>
      <c r="AC28" s="36"/>
      <c r="AD28" s="37"/>
      <c r="AE28" s="36"/>
      <c r="AF28" s="36"/>
      <c r="AG28" s="36"/>
      <c r="AH28" s="36"/>
      <c r="AI28" s="37"/>
      <c r="AJ28" s="36"/>
      <c r="AK28" s="36"/>
      <c r="AL28" s="36"/>
      <c r="AM28" s="36"/>
      <c r="AN28" s="37"/>
      <c r="AO28" s="36"/>
      <c r="AP28" s="36"/>
      <c r="AQ28" s="5"/>
      <c r="AS28" s="51"/>
      <c r="AU28" s="36"/>
      <c r="AV28" s="36"/>
      <c r="AW28" s="10"/>
      <c r="AX28" s="36"/>
      <c r="AY28" s="36"/>
      <c r="AZ28" s="36"/>
      <c r="BA28" s="10"/>
      <c r="BB28" s="10"/>
      <c r="BC28" s="10"/>
      <c r="BO28" s="113" t="s">
        <v>136</v>
      </c>
    </row>
    <row r="29" spans="1:67" s="23" customFormat="1">
      <c r="A29" s="2"/>
      <c r="B29" s="2"/>
      <c r="D29" s="28"/>
      <c r="F29" s="42"/>
      <c r="G29" s="42"/>
      <c r="H29" s="42"/>
      <c r="I29" s="42"/>
      <c r="J29" s="43"/>
      <c r="K29" s="44"/>
      <c r="L29" s="44"/>
      <c r="M29" s="44"/>
      <c r="N29" s="44"/>
      <c r="O29" s="45"/>
      <c r="P29" s="44"/>
      <c r="Q29" s="44"/>
      <c r="R29" s="42"/>
      <c r="S29" s="42"/>
      <c r="T29" s="43"/>
      <c r="U29" s="42"/>
      <c r="V29" s="42"/>
      <c r="W29" s="42"/>
      <c r="X29" s="42"/>
      <c r="Y29" s="43"/>
      <c r="Z29" s="42"/>
      <c r="AA29" s="42"/>
      <c r="AB29" s="42"/>
      <c r="AC29" s="42"/>
      <c r="AD29" s="43"/>
      <c r="AE29" s="42"/>
      <c r="AF29" s="42"/>
      <c r="AG29" s="42"/>
      <c r="AH29" s="42"/>
      <c r="AI29" s="43"/>
      <c r="AJ29" s="42"/>
      <c r="AK29" s="42"/>
      <c r="AL29" s="42"/>
      <c r="AM29" s="42"/>
      <c r="AN29" s="43"/>
      <c r="AO29" s="42"/>
      <c r="AP29" s="42"/>
      <c r="AQ29" s="22"/>
      <c r="AS29" s="52"/>
      <c r="AU29" s="42"/>
      <c r="AV29" s="42"/>
      <c r="AX29" s="42"/>
      <c r="AY29" s="42"/>
      <c r="AZ29" s="42"/>
      <c r="BA29" s="10"/>
      <c r="BB29" s="10"/>
      <c r="BC29" s="10"/>
      <c r="BO29" s="113" t="s">
        <v>137</v>
      </c>
    </row>
    <row r="30" spans="1:67" s="24" customFormat="1">
      <c r="A30" s="23"/>
      <c r="B30" s="2"/>
      <c r="D30" s="8" t="s">
        <v>56</v>
      </c>
      <c r="F30" s="35">
        <f>'Project Release Optimizer (GA)'!D32</f>
        <v>0.53333333332666677</v>
      </c>
      <c r="G30" s="35">
        <f>'Project Release Optimizer (GA)'!E32</f>
        <v>1.5999999999512786</v>
      </c>
      <c r="H30" s="46"/>
      <c r="I30" s="46"/>
      <c r="J30" s="47"/>
      <c r="K30" s="35">
        <f>AVERAGE(K13:K27)</f>
        <v>43.93333333333333</v>
      </c>
      <c r="L30" s="35">
        <f t="shared" ref="L30:N30" si="30">AVERAGE(L13:L27)</f>
        <v>15.247999999999998</v>
      </c>
      <c r="M30" s="35">
        <f t="shared" si="30"/>
        <v>59.181333333333335</v>
      </c>
      <c r="N30" s="35">
        <f t="shared" si="30"/>
        <v>91.713970488777264</v>
      </c>
      <c r="O30" s="48"/>
      <c r="P30" s="35">
        <f t="shared" ref="P30:S30" si="31">AVERAGE(P13:P27)</f>
        <v>10.544</v>
      </c>
      <c r="Q30" s="35">
        <f t="shared" si="31"/>
        <v>63.533333333333331</v>
      </c>
      <c r="R30" s="35">
        <f t="shared" si="31"/>
        <v>74.077333333333343</v>
      </c>
      <c r="S30" s="35">
        <f t="shared" si="31"/>
        <v>88.244359288948871</v>
      </c>
      <c r="T30" s="47"/>
      <c r="U30" s="35">
        <f t="shared" ref="U30:X30" si="32">AVERAGE(U13:U27)</f>
        <v>10.544</v>
      </c>
      <c r="V30" s="35">
        <f t="shared" si="32"/>
        <v>15.247999999999998</v>
      </c>
      <c r="W30" s="35">
        <f t="shared" si="32"/>
        <v>25.791999999999998</v>
      </c>
      <c r="X30" s="35">
        <f t="shared" si="32"/>
        <v>29.901127532909243</v>
      </c>
      <c r="Y30" s="47"/>
      <c r="Z30" s="35">
        <f t="shared" ref="Z30:AC30" si="33">AVERAGE(Z13:Z27)</f>
        <v>10.544</v>
      </c>
      <c r="AA30" s="35">
        <f t="shared" si="33"/>
        <v>15.247999999999998</v>
      </c>
      <c r="AB30" s="35">
        <f t="shared" si="33"/>
        <v>25.791999999999998</v>
      </c>
      <c r="AC30" s="35">
        <f t="shared" si="33"/>
        <v>29.901127532909243</v>
      </c>
      <c r="AD30" s="47"/>
      <c r="AE30" s="35">
        <f t="shared" ref="AE30:AH30" si="34">AVERAGE(AE13:AE27)</f>
        <v>10.544</v>
      </c>
      <c r="AF30" s="35">
        <f t="shared" si="34"/>
        <v>15.247999999999998</v>
      </c>
      <c r="AG30" s="35">
        <f t="shared" si="34"/>
        <v>25.791999999999998</v>
      </c>
      <c r="AH30" s="35">
        <f t="shared" si="34"/>
        <v>29.901127532909243</v>
      </c>
      <c r="AI30" s="47"/>
      <c r="AJ30" s="35">
        <f t="shared" ref="AJ30:AM30" si="35">AVERAGE(AJ13:AJ27)</f>
        <v>10.544</v>
      </c>
      <c r="AK30" s="35">
        <f t="shared" si="35"/>
        <v>15.247999999999998</v>
      </c>
      <c r="AL30" s="35">
        <f t="shared" si="35"/>
        <v>25.791999999999998</v>
      </c>
      <c r="AM30" s="35">
        <f t="shared" si="35"/>
        <v>29.901127532909243</v>
      </c>
      <c r="AN30" s="47"/>
      <c r="AO30" s="35">
        <f t="shared" ref="AO30:AQ30" si="36">AVERAGE(AO13:AO27)</f>
        <v>236.42666666666665</v>
      </c>
      <c r="AP30" s="35">
        <f t="shared" si="36"/>
        <v>299.56283990936311</v>
      </c>
      <c r="AQ30" s="128">
        <f t="shared" si="36"/>
        <v>118213.33333333333</v>
      </c>
      <c r="AS30" s="35">
        <f t="shared" ref="AS30" si="37">AVERAGE(AS13:AS27)</f>
        <v>6.6666666666666666E-2</v>
      </c>
      <c r="AU30" s="35">
        <f t="shared" ref="AU30:AV30" si="38">AVERAGE(AU13:AU27)</f>
        <v>96.653333333333336</v>
      </c>
      <c r="AV30" s="35">
        <f t="shared" si="38"/>
        <v>139.77333333333334</v>
      </c>
      <c r="AW30" s="132" t="s">
        <v>56</v>
      </c>
      <c r="AX30" s="35">
        <f t="shared" ref="AX30:AY30" si="39">AVERAGE(AX13:AX27)</f>
        <v>200.77333647076537</v>
      </c>
      <c r="AY30" s="35">
        <f t="shared" si="39"/>
        <v>188.01293298714756</v>
      </c>
      <c r="AZ30" s="167">
        <f t="shared" ref="AZ30" si="40">AVERAGE(AZ13:AZ27)</f>
        <v>274.09366905166809</v>
      </c>
      <c r="BA30" s="10"/>
      <c r="BB30" s="10"/>
      <c r="BC30" s="10"/>
      <c r="BO30" s="113" t="s">
        <v>134</v>
      </c>
    </row>
    <row r="31" spans="1:67" s="24" customFormat="1">
      <c r="B31" s="2"/>
      <c r="D31" s="8" t="s">
        <v>55</v>
      </c>
      <c r="F31" s="35">
        <f>'Project Release Optimizer (GA)'!D33</f>
        <v>7.9999999999000018</v>
      </c>
      <c r="G31" s="35">
        <f>'Project Release Optimizer (GA)'!E33</f>
        <v>23.999999999269178</v>
      </c>
      <c r="H31" s="46"/>
      <c r="I31" s="46"/>
      <c r="J31" s="47"/>
      <c r="K31" s="35">
        <f>SUM(K13:K27)</f>
        <v>659</v>
      </c>
      <c r="L31" s="35">
        <f t="shared" ref="L31:N31" si="41">SUM(L13:L27)</f>
        <v>228.71999999999997</v>
      </c>
      <c r="M31" s="35">
        <f t="shared" si="41"/>
        <v>887.72</v>
      </c>
      <c r="N31" s="35">
        <f t="shared" si="41"/>
        <v>1375.709557331659</v>
      </c>
      <c r="O31" s="48"/>
      <c r="P31" s="35">
        <f t="shared" ref="P31:S31" si="42">SUM(P13:P27)</f>
        <v>158.16</v>
      </c>
      <c r="Q31" s="35">
        <f t="shared" si="42"/>
        <v>953</v>
      </c>
      <c r="R31" s="35">
        <f t="shared" si="42"/>
        <v>1111.1600000000001</v>
      </c>
      <c r="S31" s="35">
        <f t="shared" si="42"/>
        <v>1323.6653893342332</v>
      </c>
      <c r="T31" s="47"/>
      <c r="U31" s="35">
        <f t="shared" ref="U31:X31" si="43">SUM(U13:U27)</f>
        <v>158.16</v>
      </c>
      <c r="V31" s="35">
        <f t="shared" si="43"/>
        <v>228.71999999999997</v>
      </c>
      <c r="W31" s="35">
        <f t="shared" si="43"/>
        <v>386.88</v>
      </c>
      <c r="X31" s="35">
        <f t="shared" si="43"/>
        <v>448.51691299363864</v>
      </c>
      <c r="Y31" s="47"/>
      <c r="Z31" s="35">
        <f t="shared" ref="Z31:AC31" si="44">SUM(Z13:Z27)</f>
        <v>158.16</v>
      </c>
      <c r="AA31" s="35">
        <f t="shared" si="44"/>
        <v>228.71999999999997</v>
      </c>
      <c r="AB31" s="35">
        <f t="shared" si="44"/>
        <v>386.88</v>
      </c>
      <c r="AC31" s="35">
        <f t="shared" si="44"/>
        <v>448.51691299363864</v>
      </c>
      <c r="AD31" s="47"/>
      <c r="AE31" s="35">
        <f t="shared" ref="AE31:AH31" si="45">SUM(AE13:AE27)</f>
        <v>158.16</v>
      </c>
      <c r="AF31" s="35">
        <f t="shared" si="45"/>
        <v>228.71999999999997</v>
      </c>
      <c r="AG31" s="35">
        <f t="shared" si="45"/>
        <v>386.88</v>
      </c>
      <c r="AH31" s="35">
        <f t="shared" si="45"/>
        <v>448.51691299363864</v>
      </c>
      <c r="AI31" s="47"/>
      <c r="AJ31" s="35">
        <f t="shared" ref="AJ31:AM31" si="46">SUM(AJ13:AJ27)</f>
        <v>158.16</v>
      </c>
      <c r="AK31" s="35">
        <f t="shared" si="46"/>
        <v>228.71999999999997</v>
      </c>
      <c r="AL31" s="35">
        <f t="shared" si="46"/>
        <v>386.88</v>
      </c>
      <c r="AM31" s="35">
        <f t="shared" si="46"/>
        <v>448.51691299363864</v>
      </c>
      <c r="AN31" s="47"/>
      <c r="AO31" s="35">
        <f t="shared" ref="AO31:AQ31" si="47">SUM(AO13:AO27)</f>
        <v>3546.3999999999996</v>
      </c>
      <c r="AP31" s="35">
        <f t="shared" si="47"/>
        <v>4493.4425986404467</v>
      </c>
      <c r="AQ31" s="128">
        <f t="shared" si="47"/>
        <v>1773200</v>
      </c>
      <c r="AS31" s="35">
        <f t="shared" ref="AS31" si="48">SUM(AS13:AS27)</f>
        <v>1</v>
      </c>
      <c r="AU31" s="35">
        <f t="shared" ref="AU31:AV31" si="49">SUM(AU13:AU27)</f>
        <v>1449.8</v>
      </c>
      <c r="AV31" s="35">
        <f t="shared" si="49"/>
        <v>2096.6</v>
      </c>
      <c r="AW31" s="132" t="s">
        <v>55</v>
      </c>
      <c r="AX31" s="35">
        <f t="shared" ref="AX31:AY31" si="50">SUM(AX13:AX27)</f>
        <v>3011.6000470614804</v>
      </c>
      <c r="AY31" s="35">
        <f t="shared" si="50"/>
        <v>2820.1939948072136</v>
      </c>
      <c r="AZ31" s="35">
        <f t="shared" ref="AZ31" si="51">SUM(AZ13:AZ27)</f>
        <v>4111.4050357750211</v>
      </c>
      <c r="BA31" s="10"/>
      <c r="BB31" s="10"/>
      <c r="BC31" s="10"/>
      <c r="BO31" s="113" t="s">
        <v>132</v>
      </c>
    </row>
    <row r="32" spans="1:67">
      <c r="A32" s="24"/>
      <c r="BO32" s="113" t="s">
        <v>126</v>
      </c>
    </row>
    <row r="33" spans="1:67">
      <c r="D33" s="8" t="s">
        <v>67</v>
      </c>
      <c r="F33" s="20">
        <v>8</v>
      </c>
      <c r="G33" s="20">
        <v>24</v>
      </c>
      <c r="BO33" s="113" t="s">
        <v>126</v>
      </c>
    </row>
    <row r="34" spans="1:67">
      <c r="BO34" s="113" t="s">
        <v>131</v>
      </c>
    </row>
    <row r="35" spans="1:67">
      <c r="BO35" s="1"/>
    </row>
    <row r="36" spans="1:67">
      <c r="BO36" s="1"/>
    </row>
    <row r="37" spans="1:67">
      <c r="BO37" s="1"/>
    </row>
    <row r="38" spans="1:67" ht="27.75" customHeight="1">
      <c r="A38" s="1"/>
      <c r="B38" s="1"/>
      <c r="C38" s="1"/>
      <c r="D38" s="113" t="s">
        <v>138</v>
      </c>
      <c r="E38" s="113" t="s">
        <v>139</v>
      </c>
      <c r="F38" s="113" t="s">
        <v>140</v>
      </c>
      <c r="G38" s="117" t="s">
        <v>141</v>
      </c>
      <c r="H38" s="113"/>
      <c r="I38" s="113"/>
      <c r="J38" s="113"/>
      <c r="K38" s="113"/>
      <c r="L38" s="113"/>
      <c r="M38" s="113"/>
      <c r="N38" s="115"/>
      <c r="O38" s="115"/>
      <c r="P38" s="115"/>
      <c r="Q38" s="113"/>
      <c r="R38" s="113"/>
      <c r="S38" s="113"/>
      <c r="T38" s="113"/>
      <c r="U38" s="113"/>
      <c r="V38" s="113"/>
      <c r="W38" s="113"/>
      <c r="X38" s="113"/>
      <c r="Y38" s="1"/>
      <c r="Z38" s="19"/>
      <c r="AA38" s="1"/>
      <c r="AB38" s="1"/>
      <c r="AC38" s="1"/>
      <c r="AD38" s="19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13"/>
      <c r="BN38" s="1"/>
      <c r="BO38" s="1"/>
    </row>
    <row r="39" spans="1:67">
      <c r="D39" s="2"/>
      <c r="G39" s="64"/>
      <c r="J39" s="3"/>
      <c r="L39" s="2"/>
      <c r="M39" s="2"/>
      <c r="O39" s="2"/>
      <c r="P39" s="2"/>
      <c r="Q39" s="2"/>
      <c r="R39" s="3"/>
      <c r="V39" s="3"/>
      <c r="Z39" s="3"/>
      <c r="AD39" s="3"/>
    </row>
  </sheetData>
  <mergeCells count="8">
    <mergeCell ref="AX11:AZ11"/>
    <mergeCell ref="AE10:AG10"/>
    <mergeCell ref="AJ10:AL10"/>
    <mergeCell ref="F11:I11"/>
    <mergeCell ref="K10:M10"/>
    <mergeCell ref="P10:R10"/>
    <mergeCell ref="U10:W10"/>
    <mergeCell ref="Z10:AB10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M86"/>
  <sheetViews>
    <sheetView tabSelected="1" zoomScaleNormal="100" workbookViewId="0">
      <selection activeCell="P5" sqref="P5:Q5"/>
    </sheetView>
  </sheetViews>
  <sheetFormatPr defaultColWidth="59.28515625" defaultRowHeight="15"/>
  <cols>
    <col min="1" max="1" width="0.5703125" style="2" customWidth="1"/>
    <col min="2" max="2" width="17.42578125" style="2" customWidth="1"/>
    <col min="3" max="3" width="2.140625" style="2" bestFit="1" customWidth="1"/>
    <col min="4" max="5" width="17" style="2" customWidth="1"/>
    <col min="6" max="6" width="15.7109375" style="2" bestFit="1" customWidth="1"/>
    <col min="7" max="7" width="13.42578125" style="64" bestFit="1" customWidth="1"/>
    <col min="8" max="8" width="2.140625" style="2" bestFit="1" customWidth="1"/>
    <col min="9" max="9" width="11.42578125" style="2" bestFit="1" customWidth="1"/>
    <col min="10" max="10" width="2.140625" style="3" bestFit="1" customWidth="1"/>
    <col min="11" max="11" width="16.7109375" style="3" bestFit="1" customWidth="1"/>
    <col min="12" max="13" width="13.42578125" style="2" bestFit="1" customWidth="1"/>
    <col min="14" max="14" width="3" style="3" bestFit="1" customWidth="1"/>
    <col min="15" max="15" width="14.5703125" style="2" bestFit="1" customWidth="1"/>
    <col min="16" max="17" width="13.42578125" style="2" bestFit="1" customWidth="1"/>
    <col min="18" max="18" width="3" style="3" bestFit="1" customWidth="1"/>
    <col min="19" max="19" width="15.42578125" style="2" bestFit="1" customWidth="1"/>
    <col min="20" max="21" width="13.42578125" style="2" bestFit="1" customWidth="1"/>
    <col min="22" max="22" width="3" style="3" bestFit="1" customWidth="1"/>
    <col min="23" max="23" width="16.7109375" style="2" bestFit="1" customWidth="1"/>
    <col min="24" max="25" width="13.42578125" style="2" bestFit="1" customWidth="1"/>
    <col min="26" max="26" width="3" style="3" bestFit="1" customWidth="1"/>
    <col min="27" max="27" width="16.7109375" style="2" bestFit="1" customWidth="1"/>
    <col min="28" max="29" width="13.42578125" style="2" bestFit="1" customWidth="1"/>
    <col min="30" max="30" width="3" style="3" bestFit="1" customWidth="1"/>
    <col min="31" max="31" width="16.7109375" style="2" bestFit="1" customWidth="1"/>
    <col min="32" max="33" width="13.42578125" style="2" bestFit="1" customWidth="1"/>
    <col min="34" max="34" width="3.140625" style="2" bestFit="1" customWidth="1"/>
    <col min="35" max="35" width="10.140625" style="2" bestFit="1" customWidth="1"/>
    <col min="36" max="36" width="3.140625" style="2" bestFit="1" customWidth="1"/>
    <col min="37" max="37" width="7.5703125" style="2" bestFit="1" customWidth="1"/>
    <col min="38" max="38" width="3.140625" style="2" bestFit="1" customWidth="1"/>
    <col min="39" max="45" width="13" style="2" customWidth="1"/>
    <col min="46" max="46" width="9.85546875" style="2" bestFit="1" customWidth="1"/>
    <col min="47" max="47" width="8.28515625" style="2" bestFit="1" customWidth="1"/>
    <col min="48" max="49" width="16" style="2" customWidth="1"/>
    <col min="50" max="50" width="3" style="2" bestFit="1" customWidth="1"/>
    <col min="51" max="51" width="41.5703125" style="2" bestFit="1" customWidth="1"/>
    <col min="52" max="63" width="3" style="2" bestFit="1" customWidth="1"/>
    <col min="64" max="64" width="8.85546875" style="2" customWidth="1"/>
    <col min="65" max="65" width="8.85546875" style="112" customWidth="1"/>
    <col min="66" max="16384" width="59.28515625" style="2"/>
  </cols>
  <sheetData>
    <row r="1" spans="2:65" ht="15.75" thickBot="1">
      <c r="BM1" s="113"/>
    </row>
    <row r="2" spans="2:65">
      <c r="B2" s="68" t="s">
        <v>61</v>
      </c>
      <c r="D2" s="182" t="s">
        <v>124</v>
      </c>
      <c r="E2" s="183"/>
      <c r="F2" s="183"/>
      <c r="G2" s="183"/>
      <c r="H2" s="183"/>
      <c r="I2" s="183"/>
      <c r="J2" s="183"/>
      <c r="K2" s="183"/>
      <c r="L2" s="183"/>
      <c r="M2" s="183"/>
      <c r="N2" s="184"/>
      <c r="BM2" s="113"/>
    </row>
    <row r="3" spans="2:65" ht="15" customHeight="1">
      <c r="B3" s="67" t="s">
        <v>57</v>
      </c>
      <c r="D3" s="152" t="s">
        <v>148</v>
      </c>
      <c r="E3" s="139"/>
      <c r="F3" s="9" t="s">
        <v>248</v>
      </c>
      <c r="G3" s="139" t="s">
        <v>54</v>
      </c>
      <c r="H3" s="140"/>
      <c r="I3" s="179" t="s">
        <v>147</v>
      </c>
      <c r="J3" s="180"/>
      <c r="K3" s="180"/>
      <c r="L3" s="180"/>
      <c r="M3" s="180"/>
      <c r="N3" s="181"/>
      <c r="P3" s="177" t="s">
        <v>260</v>
      </c>
      <c r="Q3" s="178"/>
      <c r="BM3" s="113"/>
    </row>
    <row r="4" spans="2:65">
      <c r="B4" s="26" t="s">
        <v>93</v>
      </c>
      <c r="D4" s="153" t="s">
        <v>125</v>
      </c>
      <c r="E4" s="142"/>
      <c r="F4" s="165" t="s">
        <v>249</v>
      </c>
      <c r="G4" s="145" t="s">
        <v>142</v>
      </c>
      <c r="H4" s="137"/>
      <c r="I4" s="135">
        <f>AW15</f>
        <v>934.19639747550536</v>
      </c>
      <c r="J4" s="22"/>
      <c r="K4" s="136" t="s">
        <v>246</v>
      </c>
      <c r="L4" s="22"/>
      <c r="M4" s="22"/>
      <c r="N4" s="154"/>
      <c r="O4" s="141"/>
      <c r="P4" s="173" t="s">
        <v>261</v>
      </c>
      <c r="Q4" s="174"/>
      <c r="BM4" s="113"/>
    </row>
    <row r="5" spans="2:65">
      <c r="B5" s="27" t="s">
        <v>94</v>
      </c>
      <c r="D5" s="155" t="s">
        <v>152</v>
      </c>
      <c r="E5" s="143"/>
      <c r="F5" s="165" t="s">
        <v>249</v>
      </c>
      <c r="G5" s="146" t="s">
        <v>143</v>
      </c>
      <c r="H5" s="138"/>
      <c r="I5" s="135">
        <f>AV32</f>
        <v>305.42950657602825</v>
      </c>
      <c r="J5" s="22"/>
      <c r="K5" s="136" t="s">
        <v>122</v>
      </c>
      <c r="L5" s="22"/>
      <c r="M5" s="22"/>
      <c r="N5" s="154"/>
      <c r="O5" s="64" t="s">
        <v>262</v>
      </c>
      <c r="P5" s="175">
        <f>'Project Facts (User Inputs)'!AZ30</f>
        <v>274.09366905166809</v>
      </c>
      <c r="Q5" s="176"/>
      <c r="BM5" s="113"/>
    </row>
    <row r="6" spans="2:65">
      <c r="B6" s="81" t="s">
        <v>58</v>
      </c>
      <c r="D6" s="155" t="s">
        <v>88</v>
      </c>
      <c r="E6" s="143"/>
      <c r="F6" s="165" t="s">
        <v>250</v>
      </c>
      <c r="G6" s="146" t="s">
        <v>144</v>
      </c>
      <c r="H6" s="138"/>
      <c r="I6" s="135">
        <f>AT32</f>
        <v>57.459677419354847</v>
      </c>
      <c r="J6" s="22"/>
      <c r="K6" s="136" t="s">
        <v>123</v>
      </c>
      <c r="L6" s="22"/>
      <c r="M6" s="22"/>
      <c r="N6" s="154"/>
      <c r="Q6" s="148"/>
      <c r="BM6" s="113"/>
    </row>
    <row r="7" spans="2:65">
      <c r="B7" s="20" t="s">
        <v>45</v>
      </c>
      <c r="D7" s="156" t="s">
        <v>243</v>
      </c>
      <c r="E7" s="144"/>
      <c r="F7" s="165" t="s">
        <v>251</v>
      </c>
      <c r="G7" s="147" t="s">
        <v>145</v>
      </c>
      <c r="H7" s="134"/>
      <c r="I7" s="135">
        <f>'Code Base Violation Constraint'!E13*N7</f>
        <v>621.28672930557514</v>
      </c>
      <c r="J7" s="22"/>
      <c r="K7" s="136" t="s">
        <v>244</v>
      </c>
      <c r="L7" s="22"/>
      <c r="M7" s="22"/>
      <c r="N7" s="154">
        <v>50</v>
      </c>
      <c r="O7" s="64"/>
      <c r="BM7" s="113"/>
    </row>
    <row r="8" spans="2:65" ht="15.75" thickBot="1">
      <c r="B8" s="21" t="s">
        <v>54</v>
      </c>
      <c r="D8" s="157" t="s">
        <v>121</v>
      </c>
      <c r="E8" s="158"/>
      <c r="F8" s="166" t="s">
        <v>252</v>
      </c>
      <c r="G8" s="159" t="s">
        <v>146</v>
      </c>
      <c r="H8" s="160"/>
      <c r="I8" s="161">
        <f>SUM(I4:I7)</f>
        <v>1918.3723107764636</v>
      </c>
      <c r="J8" s="162"/>
      <c r="K8" s="163" t="s">
        <v>149</v>
      </c>
      <c r="L8" s="162"/>
      <c r="M8" s="162"/>
      <c r="N8" s="164"/>
      <c r="O8" s="64"/>
      <c r="BM8" s="113"/>
    </row>
    <row r="9" spans="2:65">
      <c r="D9" s="149" t="s">
        <v>253</v>
      </c>
      <c r="E9" s="150"/>
      <c r="F9" s="151" t="b">
        <f>IF(I7=0,TRUE,FALSE)</f>
        <v>0</v>
      </c>
      <c r="G9" s="3"/>
      <c r="H9" s="3"/>
      <c r="I9" s="3"/>
      <c r="BM9" s="113"/>
    </row>
    <row r="10" spans="2:65">
      <c r="BM10" s="113"/>
    </row>
    <row r="11" spans="2:65" s="13" customFormat="1">
      <c r="B11" s="13" t="s">
        <v>0</v>
      </c>
      <c r="C11" s="13">
        <v>2</v>
      </c>
      <c r="D11" s="13">
        <v>3</v>
      </c>
      <c r="E11" s="13">
        <v>4</v>
      </c>
      <c r="F11" s="13">
        <v>5</v>
      </c>
      <c r="G11" s="109">
        <v>6</v>
      </c>
      <c r="H11" s="13">
        <v>7</v>
      </c>
      <c r="I11" s="13">
        <v>8</v>
      </c>
      <c r="J11" s="13">
        <v>9</v>
      </c>
      <c r="K11" s="13">
        <v>10</v>
      </c>
      <c r="L11" s="13">
        <v>11</v>
      </c>
      <c r="M11" s="13">
        <v>12</v>
      </c>
      <c r="N11" s="13">
        <v>13</v>
      </c>
      <c r="O11" s="13">
        <v>14</v>
      </c>
      <c r="P11" s="13">
        <v>15</v>
      </c>
      <c r="Q11" s="13">
        <v>16</v>
      </c>
      <c r="R11" s="13">
        <v>17</v>
      </c>
      <c r="S11" s="13">
        <v>18</v>
      </c>
      <c r="T11" s="13">
        <v>19</v>
      </c>
      <c r="U11" s="13">
        <v>20</v>
      </c>
      <c r="V11" s="13">
        <v>21</v>
      </c>
      <c r="W11" s="13">
        <v>22</v>
      </c>
      <c r="X11" s="13">
        <v>23</v>
      </c>
      <c r="Y11" s="13">
        <v>24</v>
      </c>
      <c r="Z11" s="13">
        <v>25</v>
      </c>
      <c r="AA11" s="13">
        <v>26</v>
      </c>
      <c r="AB11" s="13">
        <v>27</v>
      </c>
      <c r="AC11" s="13">
        <v>28</v>
      </c>
      <c r="AD11" s="13">
        <v>29</v>
      </c>
      <c r="AE11" s="13">
        <v>30</v>
      </c>
      <c r="AF11" s="13">
        <v>31</v>
      </c>
      <c r="AG11" s="13">
        <v>32</v>
      </c>
      <c r="AH11" s="13">
        <v>33</v>
      </c>
      <c r="AI11" s="13">
        <v>34</v>
      </c>
      <c r="AJ11" s="13">
        <v>35</v>
      </c>
      <c r="AK11" s="13">
        <v>36</v>
      </c>
      <c r="AL11" s="13">
        <v>37</v>
      </c>
      <c r="AM11" s="13">
        <v>38</v>
      </c>
      <c r="AN11" s="13">
        <v>39</v>
      </c>
      <c r="AO11" s="13">
        <v>40</v>
      </c>
      <c r="AP11" s="13">
        <v>41</v>
      </c>
      <c r="AQ11" s="13">
        <v>42</v>
      </c>
      <c r="AR11" s="13">
        <v>43</v>
      </c>
      <c r="AS11" s="13">
        <v>44</v>
      </c>
      <c r="AT11" s="13">
        <v>45</v>
      </c>
      <c r="AU11" s="13">
        <v>46</v>
      </c>
      <c r="AV11" s="13">
        <v>38</v>
      </c>
      <c r="AW11" s="13">
        <v>39</v>
      </c>
      <c r="AX11" s="13">
        <v>49</v>
      </c>
      <c r="AY11" s="13">
        <v>50</v>
      </c>
      <c r="AZ11" s="13">
        <v>51</v>
      </c>
      <c r="BA11" s="13">
        <v>52</v>
      </c>
      <c r="BB11" s="13">
        <v>53</v>
      </c>
      <c r="BC11" s="13">
        <v>54</v>
      </c>
      <c r="BD11" s="13">
        <v>55</v>
      </c>
      <c r="BE11" s="13">
        <v>56</v>
      </c>
      <c r="BF11" s="13">
        <v>57</v>
      </c>
      <c r="BG11" s="13">
        <v>58</v>
      </c>
      <c r="BH11" s="13">
        <v>59</v>
      </c>
      <c r="BI11" s="13">
        <v>60</v>
      </c>
      <c r="BJ11" s="13">
        <v>61</v>
      </c>
      <c r="BK11" s="13">
        <v>62</v>
      </c>
      <c r="BM11" s="116"/>
    </row>
    <row r="12" spans="2:65" s="10" customFormat="1" ht="15" customHeight="1"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V12" s="63"/>
      <c r="AW12" s="63"/>
      <c r="BM12" s="114"/>
    </row>
    <row r="13" spans="2:65" s="10" customFormat="1" ht="35.25" customHeight="1">
      <c r="D13" s="168" t="s">
        <v>8</v>
      </c>
      <c r="E13" s="169"/>
      <c r="F13" s="169"/>
      <c r="G13" s="170"/>
      <c r="I13" s="64"/>
      <c r="K13" s="64"/>
      <c r="L13" s="172" t="s">
        <v>65</v>
      </c>
      <c r="M13" s="172"/>
      <c r="O13" s="64"/>
      <c r="P13" s="172" t="s">
        <v>72</v>
      </c>
      <c r="Q13" s="172"/>
      <c r="S13" s="64"/>
      <c r="T13" s="172" t="s">
        <v>74</v>
      </c>
      <c r="U13" s="172"/>
      <c r="X13" s="172" t="s">
        <v>75</v>
      </c>
      <c r="Y13" s="172"/>
      <c r="AB13" s="172" t="s">
        <v>77</v>
      </c>
      <c r="AC13" s="172"/>
      <c r="AF13" s="172" t="s">
        <v>79</v>
      </c>
      <c r="AG13" s="172"/>
      <c r="AH13" s="65"/>
      <c r="AI13" s="65"/>
      <c r="AJ13" s="65"/>
      <c r="AK13" s="65"/>
      <c r="AL13" s="65"/>
      <c r="AM13" s="171" t="s">
        <v>92</v>
      </c>
      <c r="AN13" s="171"/>
      <c r="AO13" s="171"/>
      <c r="AP13" s="171"/>
      <c r="AQ13" s="171"/>
      <c r="AR13" s="171"/>
      <c r="AS13" s="171"/>
      <c r="AT13" s="171"/>
      <c r="AV13" s="172" t="s">
        <v>91</v>
      </c>
      <c r="AW13" s="172"/>
      <c r="AY13" s="102" t="s">
        <v>120</v>
      </c>
      <c r="BM13" s="114"/>
    </row>
    <row r="14" spans="2:65" s="10" customFormat="1" ht="45">
      <c r="B14" s="15" t="str">
        <f>'Project Facts (User Inputs)'!B12</f>
        <v>Project Name</v>
      </c>
      <c r="D14" s="11" t="s">
        <v>5</v>
      </c>
      <c r="E14" s="11" t="s">
        <v>4</v>
      </c>
      <c r="F14" s="17" t="s">
        <v>2</v>
      </c>
      <c r="G14" s="17" t="s">
        <v>3</v>
      </c>
      <c r="I14" s="11" t="s">
        <v>62</v>
      </c>
      <c r="J14" s="66"/>
      <c r="K14" s="11" t="s">
        <v>66</v>
      </c>
      <c r="L14" s="11" t="s">
        <v>63</v>
      </c>
      <c r="M14" s="11" t="s">
        <v>64</v>
      </c>
      <c r="N14" s="66"/>
      <c r="O14" s="129" t="s">
        <v>73</v>
      </c>
      <c r="P14" s="11" t="s">
        <v>63</v>
      </c>
      <c r="Q14" s="11" t="s">
        <v>64</v>
      </c>
      <c r="R14" s="66"/>
      <c r="S14" s="129" t="s">
        <v>81</v>
      </c>
      <c r="T14" s="11" t="s">
        <v>63</v>
      </c>
      <c r="U14" s="11" t="s">
        <v>64</v>
      </c>
      <c r="V14" s="66"/>
      <c r="W14" s="11" t="s">
        <v>76</v>
      </c>
      <c r="X14" s="11" t="s">
        <v>63</v>
      </c>
      <c r="Y14" s="11" t="s">
        <v>64</v>
      </c>
      <c r="Z14" s="66"/>
      <c r="AA14" s="11" t="s">
        <v>78</v>
      </c>
      <c r="AB14" s="11" t="s">
        <v>63</v>
      </c>
      <c r="AC14" s="11" t="s">
        <v>64</v>
      </c>
      <c r="AE14" s="11" t="s">
        <v>80</v>
      </c>
      <c r="AF14" s="11" t="s">
        <v>63</v>
      </c>
      <c r="AG14" s="11" t="s">
        <v>64</v>
      </c>
      <c r="AH14" s="65"/>
      <c r="AI14" s="15" t="str">
        <f>'Project Facts (User Inputs)'!D12</f>
        <v>Code Base Version</v>
      </c>
      <c r="AJ14" s="65"/>
      <c r="AK14" s="15" t="str">
        <f>'Project Facts (User Inputs)'!AS12</f>
        <v>Project Priority</v>
      </c>
      <c r="AL14" s="65"/>
      <c r="AM14" s="14" t="s">
        <v>6</v>
      </c>
      <c r="AN14" s="17" t="s">
        <v>82</v>
      </c>
      <c r="AO14" s="17" t="s">
        <v>83</v>
      </c>
      <c r="AP14" s="17" t="s">
        <v>84</v>
      </c>
      <c r="AQ14" s="17" t="s">
        <v>85</v>
      </c>
      <c r="AR14" s="17" t="s">
        <v>86</v>
      </c>
      <c r="AS14" s="17" t="s">
        <v>55</v>
      </c>
      <c r="AT14" s="80" t="s">
        <v>88</v>
      </c>
      <c r="AV14" s="80" t="s">
        <v>89</v>
      </c>
      <c r="AW14" s="80" t="s">
        <v>90</v>
      </c>
      <c r="AY14" s="11" t="s">
        <v>114</v>
      </c>
      <c r="BM14" s="114"/>
    </row>
    <row r="15" spans="2:65">
      <c r="B15" s="16" t="str">
        <f>'Project Facts (User Inputs)'!B13</f>
        <v>Project-A01</v>
      </c>
      <c r="D15" s="74">
        <v>0.5337238329106635</v>
      </c>
      <c r="E15" s="74">
        <v>1.516509052807288</v>
      </c>
      <c r="F15" s="5"/>
      <c r="G15" s="110"/>
      <c r="I15" s="57">
        <v>41640</v>
      </c>
      <c r="J15" s="12"/>
      <c r="K15" s="32">
        <v>365</v>
      </c>
      <c r="L15" s="58">
        <f>I15+K15+1</f>
        <v>42006</v>
      </c>
      <c r="M15" s="58">
        <f>L15+VLOOKUP($B15,'Project Facts (User Inputs)'!$B$13:$BL$28,13,0)</f>
        <v>42037.851678624298</v>
      </c>
      <c r="N15" s="12"/>
      <c r="O15" s="56">
        <v>0</v>
      </c>
      <c r="P15" s="58">
        <f>M15+O15+1</f>
        <v>42038.851678624298</v>
      </c>
      <c r="Q15" s="58">
        <f>P15+VLOOKUP($B15,'Project Facts (User Inputs)'!$B$13:$BL$28,18,0)</f>
        <v>42087.647958384725</v>
      </c>
      <c r="R15" s="12"/>
      <c r="S15" s="56">
        <v>0</v>
      </c>
      <c r="T15" s="58">
        <f>Q15+S15+1</f>
        <v>42088.647958384725</v>
      </c>
      <c r="U15" s="58">
        <f>T15+VLOOKUP($B15,'Project Facts (User Inputs)'!$B$13:$BL$28,23,0)</f>
        <v>42100.359065527227</v>
      </c>
      <c r="V15" s="12"/>
      <c r="W15" s="32">
        <v>0</v>
      </c>
      <c r="X15" s="58">
        <f>U15+W15+1</f>
        <v>42101.359065527227</v>
      </c>
      <c r="Y15" s="58">
        <f>X15+VLOOKUP($B15,'Project Facts (User Inputs)'!$B$13:$BL$28,28,0)</f>
        <v>42113.07017266973</v>
      </c>
      <c r="Z15" s="12"/>
      <c r="AA15" s="32">
        <v>4</v>
      </c>
      <c r="AB15" s="58">
        <f>Y15+AA15+1</f>
        <v>42118.07017266973</v>
      </c>
      <c r="AC15" s="58">
        <f>AB15+VLOOKUP($B15,'Project Facts (User Inputs)'!$B$13:$BL$28,33,0)</f>
        <v>42129.781279812232</v>
      </c>
      <c r="AD15" s="12"/>
      <c r="AE15" s="32">
        <v>3</v>
      </c>
      <c r="AF15" s="58">
        <f>AC15+AE15+1</f>
        <v>42133.781279812232</v>
      </c>
      <c r="AG15" s="58">
        <f>AF15+VLOOKUP($B15,'Project Facts (User Inputs)'!$B$13:$BL$28,38,0)</f>
        <v>42145.492386954735</v>
      </c>
      <c r="AI15" s="16" t="str">
        <f>'Project Facts (User Inputs)'!D13</f>
        <v>v001</v>
      </c>
      <c r="AK15" s="60">
        <f>'Project Facts (User Inputs)'!AS13</f>
        <v>5.6451612903225812E-2</v>
      </c>
      <c r="AM15" s="78">
        <f>K15</f>
        <v>365</v>
      </c>
      <c r="AN15" s="78">
        <f>O15</f>
        <v>0</v>
      </c>
      <c r="AO15" s="78">
        <f>S15</f>
        <v>0</v>
      </c>
      <c r="AP15" s="78">
        <f>W15</f>
        <v>0</v>
      </c>
      <c r="AQ15" s="78">
        <f>AA15</f>
        <v>4</v>
      </c>
      <c r="AR15" s="78">
        <f>AE15</f>
        <v>3</v>
      </c>
      <c r="AS15" s="78">
        <f>SUM(AM15:AR15)</f>
        <v>372</v>
      </c>
      <c r="AT15" s="60">
        <f>AK15*AM15*$AK$36</f>
        <v>309.07258064516128</v>
      </c>
      <c r="AV15" s="60">
        <f>AG15-L15</f>
        <v>139.49238695473468</v>
      </c>
      <c r="AW15" s="83">
        <f>MAX(AG15:AG29)-MIN(L15:L29)</f>
        <v>934.19639747550536</v>
      </c>
      <c r="BM15" s="113" t="s">
        <v>126</v>
      </c>
    </row>
    <row r="16" spans="2:65">
      <c r="B16" s="16" t="str">
        <f>'Project Facts (User Inputs)'!B14</f>
        <v>Project-A02</v>
      </c>
      <c r="D16" s="74">
        <v>0.56076515307118469</v>
      </c>
      <c r="E16" s="74">
        <v>1.5016747822817895</v>
      </c>
      <c r="F16" s="5"/>
      <c r="G16" s="110"/>
      <c r="I16" s="57">
        <v>41640</v>
      </c>
      <c r="J16" s="12"/>
      <c r="K16" s="32">
        <v>0</v>
      </c>
      <c r="L16" s="58">
        <f t="shared" ref="L16:L29" si="0">I16+K16+1</f>
        <v>41641</v>
      </c>
      <c r="M16" s="58">
        <f>L16+VLOOKUP($B16,'Project Facts (User Inputs)'!$B$13:$BL$28,13,0)</f>
        <v>41667.749165703055</v>
      </c>
      <c r="N16" s="12"/>
      <c r="O16" s="56">
        <v>0</v>
      </c>
      <c r="P16" s="58">
        <f t="shared" ref="P16:P29" si="1">M16+O16+1</f>
        <v>41668.749165703055</v>
      </c>
      <c r="Q16" s="58">
        <f>P16+VLOOKUP($B16,'Project Facts (User Inputs)'!$B$13:$BL$28,18,0)</f>
        <v>41722.023017634194</v>
      </c>
      <c r="R16" s="12"/>
      <c r="S16" s="56">
        <v>0</v>
      </c>
      <c r="T16" s="58">
        <f t="shared" ref="T16:T29" si="2">Q16+S16+1</f>
        <v>41723.023017634194</v>
      </c>
      <c r="U16" s="58">
        <f>T16+VLOOKUP($B16,'Project Facts (User Inputs)'!$B$13:$BL$28,23,0)</f>
        <v>41735.808742097666</v>
      </c>
      <c r="V16" s="12"/>
      <c r="W16" s="32">
        <v>0</v>
      </c>
      <c r="X16" s="58">
        <f t="shared" ref="X16:X29" si="3">U16+W16+1</f>
        <v>41736.808742097666</v>
      </c>
      <c r="Y16" s="58">
        <f>X16+VLOOKUP($B16,'Project Facts (User Inputs)'!$B$13:$BL$28,28,0)</f>
        <v>41749.594466561139</v>
      </c>
      <c r="Z16" s="12"/>
      <c r="AA16" s="32">
        <v>0</v>
      </c>
      <c r="AB16" s="58">
        <f t="shared" ref="AB16:AB29" si="4">Y16+AA16+1</f>
        <v>41750.594466561139</v>
      </c>
      <c r="AC16" s="58">
        <f>AB16+VLOOKUP($B16,'Project Facts (User Inputs)'!$B$13:$BL$28,33,0)</f>
        <v>41763.380191024611</v>
      </c>
      <c r="AD16" s="12"/>
      <c r="AE16" s="32">
        <v>0</v>
      </c>
      <c r="AF16" s="58">
        <f t="shared" ref="AF16:AF29" si="5">AC16+AE16+1</f>
        <v>41764.380191024611</v>
      </c>
      <c r="AG16" s="58">
        <f>AF16+VLOOKUP($B16,'Project Facts (User Inputs)'!$B$13:$BL$28,38,0)</f>
        <v>41777.165915488084</v>
      </c>
      <c r="AI16" s="16" t="str">
        <f>'Project Facts (User Inputs)'!D14</f>
        <v>v002</v>
      </c>
      <c r="AK16" s="60">
        <f>'Project Facts (User Inputs)'!AS14</f>
        <v>5.8933002481389586E-2</v>
      </c>
      <c r="AM16" s="78">
        <f t="shared" ref="AM16:AM29" si="6">K16</f>
        <v>0</v>
      </c>
      <c r="AN16" s="78">
        <f t="shared" ref="AN16:AN29" si="7">O16</f>
        <v>0</v>
      </c>
      <c r="AO16" s="78">
        <f t="shared" ref="AO16:AO29" si="8">S16</f>
        <v>0</v>
      </c>
      <c r="AP16" s="78">
        <f t="shared" ref="AP16:AP29" si="9">W16</f>
        <v>0</v>
      </c>
      <c r="AQ16" s="78">
        <f t="shared" ref="AQ16:AQ29" si="10">AA16</f>
        <v>0</v>
      </c>
      <c r="AR16" s="78">
        <f t="shared" ref="AR16:AR29" si="11">AE16</f>
        <v>0</v>
      </c>
      <c r="AS16" s="78">
        <f t="shared" ref="AS16:AS29" si="12">SUM(AM16:AR16)</f>
        <v>0</v>
      </c>
      <c r="AT16" s="60">
        <f t="shared" ref="AT16:AT29" si="13">AK16*AM16*$AK$36</f>
        <v>0</v>
      </c>
      <c r="AV16" s="60">
        <f t="shared" ref="AV16:AV29" si="14">AG16-L16</f>
        <v>136.16591548808356</v>
      </c>
      <c r="AW16" s="37"/>
      <c r="BM16" s="113" t="s">
        <v>127</v>
      </c>
    </row>
    <row r="17" spans="2:65">
      <c r="B17" s="16" t="str">
        <f>'Project Facts (User Inputs)'!B15</f>
        <v>Project-A03</v>
      </c>
      <c r="D17" s="74">
        <v>0.54340458566405481</v>
      </c>
      <c r="E17" s="74">
        <v>1.5006139640510163</v>
      </c>
      <c r="F17" s="5"/>
      <c r="G17" s="110"/>
      <c r="I17" s="57">
        <v>41640</v>
      </c>
      <c r="J17" s="12"/>
      <c r="K17" s="32">
        <v>0</v>
      </c>
      <c r="L17" s="58">
        <f t="shared" si="0"/>
        <v>41641</v>
      </c>
      <c r="M17" s="58">
        <f>L17+VLOOKUP($B17,'Project Facts (User Inputs)'!$B$13:$BL$28,13,0)</f>
        <v>41670.443991497508</v>
      </c>
      <c r="N17" s="12"/>
      <c r="O17" s="56">
        <v>0</v>
      </c>
      <c r="P17" s="58">
        <f t="shared" si="1"/>
        <v>41671.443991497508</v>
      </c>
      <c r="Q17" s="58">
        <f>P17+VLOOKUP($B17,'Project Facts (User Inputs)'!$B$13:$BL$28,18,0)</f>
        <v>41689.436626943279</v>
      </c>
      <c r="R17" s="12"/>
      <c r="S17" s="56">
        <v>0</v>
      </c>
      <c r="T17" s="58">
        <f t="shared" si="2"/>
        <v>41690.436626943279</v>
      </c>
      <c r="U17" s="58">
        <f>T17+VLOOKUP($B17,'Project Facts (User Inputs)'!$B$13:$BL$28,23,0)</f>
        <v>41697.503184902678</v>
      </c>
      <c r="V17" s="12"/>
      <c r="W17" s="32">
        <v>0</v>
      </c>
      <c r="X17" s="58">
        <f t="shared" si="3"/>
        <v>41698.503184902678</v>
      </c>
      <c r="Y17" s="58">
        <f>X17+VLOOKUP($B17,'Project Facts (User Inputs)'!$B$13:$BL$28,28,0)</f>
        <v>41705.569742862077</v>
      </c>
      <c r="Z17" s="12"/>
      <c r="AA17" s="32">
        <v>0</v>
      </c>
      <c r="AB17" s="58">
        <f t="shared" si="4"/>
        <v>41706.569742862077</v>
      </c>
      <c r="AC17" s="58">
        <f>AB17+VLOOKUP($B17,'Project Facts (User Inputs)'!$B$13:$BL$28,33,0)</f>
        <v>41713.636300821476</v>
      </c>
      <c r="AD17" s="12"/>
      <c r="AE17" s="32">
        <v>0</v>
      </c>
      <c r="AF17" s="58">
        <f t="shared" si="5"/>
        <v>41714.636300821476</v>
      </c>
      <c r="AG17" s="58">
        <f>AF17+VLOOKUP($B17,'Project Facts (User Inputs)'!$B$13:$BL$28,38,0)</f>
        <v>41721.702858780875</v>
      </c>
      <c r="AI17" s="16" t="str">
        <f>'Project Facts (User Inputs)'!D15</f>
        <v>v003</v>
      </c>
      <c r="AK17" s="60">
        <f>'Project Facts (User Inputs)'!AS15</f>
        <v>2.6674937965260544E-2</v>
      </c>
      <c r="AM17" s="78">
        <f t="shared" si="6"/>
        <v>0</v>
      </c>
      <c r="AN17" s="78">
        <f t="shared" si="7"/>
        <v>0</v>
      </c>
      <c r="AO17" s="78">
        <f t="shared" si="8"/>
        <v>0</v>
      </c>
      <c r="AP17" s="78">
        <f t="shared" si="9"/>
        <v>0</v>
      </c>
      <c r="AQ17" s="78">
        <f t="shared" si="10"/>
        <v>0</v>
      </c>
      <c r="AR17" s="78">
        <f t="shared" si="11"/>
        <v>0</v>
      </c>
      <c r="AS17" s="78">
        <f t="shared" si="12"/>
        <v>0</v>
      </c>
      <c r="AT17" s="60">
        <f t="shared" si="13"/>
        <v>0</v>
      </c>
      <c r="AV17" s="60">
        <f t="shared" si="14"/>
        <v>80.702858780874521</v>
      </c>
      <c r="AW17" s="37"/>
      <c r="BM17" s="113" t="s">
        <v>128</v>
      </c>
    </row>
    <row r="18" spans="2:65">
      <c r="B18" s="16" t="str">
        <f>'Project Facts (User Inputs)'!B16</f>
        <v>Project-A04</v>
      </c>
      <c r="D18" s="74">
        <v>0.49821464463388343</v>
      </c>
      <c r="E18" s="74">
        <v>1.5262337840700608</v>
      </c>
      <c r="F18" s="5"/>
      <c r="G18" s="110"/>
      <c r="I18" s="57">
        <v>41640</v>
      </c>
      <c r="J18" s="12"/>
      <c r="K18" s="32">
        <v>36</v>
      </c>
      <c r="L18" s="58">
        <f t="shared" si="0"/>
        <v>41677</v>
      </c>
      <c r="M18" s="58">
        <f>L18+VLOOKUP($B18,'Project Facts (User Inputs)'!$B$13:$BL$28,13,0)</f>
        <v>41747.250845447787</v>
      </c>
      <c r="N18" s="12"/>
      <c r="O18" s="56">
        <v>0</v>
      </c>
      <c r="P18" s="58">
        <f t="shared" si="1"/>
        <v>41748.250845447787</v>
      </c>
      <c r="Q18" s="58">
        <f>P18+VLOOKUP($B18,'Project Facts (User Inputs)'!$B$13:$BL$28,18,0)</f>
        <v>41765.111048355255</v>
      </c>
      <c r="R18" s="12"/>
      <c r="S18" s="56">
        <v>0</v>
      </c>
      <c r="T18" s="58">
        <f t="shared" si="2"/>
        <v>41766.111048355255</v>
      </c>
      <c r="U18" s="58">
        <f>T18+VLOOKUP($B18,'Project Facts (User Inputs)'!$B$13:$BL$28,23,0)</f>
        <v>41782.971251262723</v>
      </c>
      <c r="V18" s="12"/>
      <c r="W18" s="32">
        <v>0</v>
      </c>
      <c r="X18" s="58">
        <f t="shared" si="3"/>
        <v>41783.971251262723</v>
      </c>
      <c r="Y18" s="58">
        <f>X18+VLOOKUP($B18,'Project Facts (User Inputs)'!$B$13:$BL$28,28,0)</f>
        <v>41800.831454170191</v>
      </c>
      <c r="Z18" s="12"/>
      <c r="AA18" s="32">
        <v>0</v>
      </c>
      <c r="AB18" s="58">
        <f t="shared" si="4"/>
        <v>41801.831454170191</v>
      </c>
      <c r="AC18" s="58">
        <f>AB18+VLOOKUP($B18,'Project Facts (User Inputs)'!$B$13:$BL$28,33,0)</f>
        <v>41818.691657077659</v>
      </c>
      <c r="AD18" s="12"/>
      <c r="AE18" s="32">
        <v>0</v>
      </c>
      <c r="AF18" s="58">
        <f t="shared" si="5"/>
        <v>41819.691657077659</v>
      </c>
      <c r="AG18" s="58">
        <f>AF18+VLOOKUP($B18,'Project Facts (User Inputs)'!$B$13:$BL$28,38,0)</f>
        <v>41836.551859985128</v>
      </c>
      <c r="AI18" s="16" t="str">
        <f>'Project Facts (User Inputs)'!D16</f>
        <v>v004</v>
      </c>
      <c r="AK18" s="60">
        <f>'Project Facts (User Inputs)'!AS16</f>
        <v>3.2878411910669973E-2</v>
      </c>
      <c r="AM18" s="78">
        <f t="shared" si="6"/>
        <v>36</v>
      </c>
      <c r="AN18" s="78">
        <f t="shared" si="7"/>
        <v>0</v>
      </c>
      <c r="AO18" s="78">
        <f t="shared" si="8"/>
        <v>0</v>
      </c>
      <c r="AP18" s="78">
        <f t="shared" si="9"/>
        <v>0</v>
      </c>
      <c r="AQ18" s="78">
        <f t="shared" si="10"/>
        <v>0</v>
      </c>
      <c r="AR18" s="78">
        <f t="shared" si="11"/>
        <v>0</v>
      </c>
      <c r="AS18" s="78">
        <f t="shared" si="12"/>
        <v>36</v>
      </c>
      <c r="AT18" s="60">
        <f t="shared" si="13"/>
        <v>17.754342431761785</v>
      </c>
      <c r="AV18" s="60">
        <f t="shared" si="14"/>
        <v>159.55185998512752</v>
      </c>
      <c r="AW18" s="37"/>
      <c r="BM18" s="113"/>
    </row>
    <row r="19" spans="2:65">
      <c r="B19" s="16" t="str">
        <f>'Project Facts (User Inputs)'!B17</f>
        <v>Project-A05</v>
      </c>
      <c r="D19" s="74">
        <v>0.5427482670208762</v>
      </c>
      <c r="E19" s="74">
        <v>4.1411136191620317</v>
      </c>
      <c r="F19" s="5"/>
      <c r="G19" s="110"/>
      <c r="I19" s="57">
        <v>41640</v>
      </c>
      <c r="J19" s="12"/>
      <c r="K19" s="32">
        <v>45</v>
      </c>
      <c r="L19" s="58">
        <f t="shared" si="0"/>
        <v>41686</v>
      </c>
      <c r="M19" s="58">
        <f>L19+VLOOKUP($B19,'Project Facts (User Inputs)'!$B$13:$BL$28,13,0)</f>
        <v>41697.054848747714</v>
      </c>
      <c r="N19" s="12"/>
      <c r="O19" s="56">
        <v>0</v>
      </c>
      <c r="P19" s="58">
        <f t="shared" si="1"/>
        <v>41698.054848747714</v>
      </c>
      <c r="Q19" s="58">
        <f>P19+VLOOKUP($B19,'Project Facts (User Inputs)'!$B$13:$BL$28,18,0)</f>
        <v>41717.373323766078</v>
      </c>
      <c r="R19" s="12"/>
      <c r="S19" s="56">
        <v>0</v>
      </c>
      <c r="T19" s="58">
        <f t="shared" si="2"/>
        <v>41718.373323766078</v>
      </c>
      <c r="U19" s="58">
        <f>T19+VLOOKUP($B19,'Project Facts (User Inputs)'!$B$13:$BL$28,23,0)</f>
        <v>41723.009757770487</v>
      </c>
      <c r="V19" s="12"/>
      <c r="W19" s="32">
        <v>0</v>
      </c>
      <c r="X19" s="58">
        <f t="shared" si="3"/>
        <v>41724.009757770487</v>
      </c>
      <c r="Y19" s="58">
        <f>X19+VLOOKUP($B19,'Project Facts (User Inputs)'!$B$13:$BL$28,28,0)</f>
        <v>41728.646191774897</v>
      </c>
      <c r="Z19" s="12"/>
      <c r="AA19" s="32">
        <v>0</v>
      </c>
      <c r="AB19" s="58">
        <f t="shared" si="4"/>
        <v>41729.646191774897</v>
      </c>
      <c r="AC19" s="58">
        <f>AB19+VLOOKUP($B19,'Project Facts (User Inputs)'!$B$13:$BL$28,33,0)</f>
        <v>41734.282625779306</v>
      </c>
      <c r="AD19" s="12"/>
      <c r="AE19" s="32">
        <v>0</v>
      </c>
      <c r="AF19" s="58">
        <f t="shared" si="5"/>
        <v>41735.282625779306</v>
      </c>
      <c r="AG19" s="58">
        <f>AF19+VLOOKUP($B19,'Project Facts (User Inputs)'!$B$13:$BL$28,38,0)</f>
        <v>41739.919059783715</v>
      </c>
      <c r="AI19" s="16" t="str">
        <f>'Project Facts (User Inputs)'!D17</f>
        <v>v002</v>
      </c>
      <c r="AK19" s="60">
        <f>'Project Facts (User Inputs)'!AS17</f>
        <v>5.3349875930521089E-2</v>
      </c>
      <c r="AM19" s="78">
        <f t="shared" si="6"/>
        <v>45</v>
      </c>
      <c r="AN19" s="78">
        <f t="shared" si="7"/>
        <v>0</v>
      </c>
      <c r="AO19" s="78">
        <f t="shared" si="8"/>
        <v>0</v>
      </c>
      <c r="AP19" s="78">
        <f t="shared" si="9"/>
        <v>0</v>
      </c>
      <c r="AQ19" s="78">
        <f t="shared" si="10"/>
        <v>0</v>
      </c>
      <c r="AR19" s="78">
        <f t="shared" si="11"/>
        <v>0</v>
      </c>
      <c r="AS19" s="78">
        <f t="shared" si="12"/>
        <v>45</v>
      </c>
      <c r="AT19" s="60">
        <f t="shared" si="13"/>
        <v>36.011166253101734</v>
      </c>
      <c r="AV19" s="60">
        <f t="shared" si="14"/>
        <v>53.919059783715056</v>
      </c>
      <c r="AW19" s="37"/>
      <c r="BM19" s="113" t="s">
        <v>129</v>
      </c>
    </row>
    <row r="20" spans="2:65">
      <c r="B20" s="16" t="str">
        <f>'Project Facts (User Inputs)'!B18</f>
        <v>Project-A06</v>
      </c>
      <c r="D20" s="74">
        <v>0.5177554425885027</v>
      </c>
      <c r="E20" s="74">
        <v>1.5160534040272453</v>
      </c>
      <c r="F20" s="5"/>
      <c r="G20" s="110"/>
      <c r="I20" s="57">
        <v>41640</v>
      </c>
      <c r="J20" s="12"/>
      <c r="K20" s="32">
        <v>0</v>
      </c>
      <c r="L20" s="58">
        <f t="shared" si="0"/>
        <v>41641</v>
      </c>
      <c r="M20" s="58">
        <f>L20+VLOOKUP($B20,'Project Facts (User Inputs)'!$B$13:$BL$28,13,0)</f>
        <v>41741.433516912977</v>
      </c>
      <c r="N20" s="12"/>
      <c r="O20" s="56">
        <v>0</v>
      </c>
      <c r="P20" s="58">
        <f t="shared" si="1"/>
        <v>41742.433516912977</v>
      </c>
      <c r="Q20" s="58">
        <f>P20+VLOOKUP($B20,'Project Facts (User Inputs)'!$B$13:$BL$28,18,0)</f>
        <v>41771.456241233318</v>
      </c>
      <c r="R20" s="12"/>
      <c r="S20" s="56">
        <v>0</v>
      </c>
      <c r="T20" s="58">
        <f t="shared" si="2"/>
        <v>41772.456241233318</v>
      </c>
      <c r="U20" s="58">
        <f>T20+VLOOKUP($B20,'Project Facts (User Inputs)'!$B$13:$BL$28,23,0)</f>
        <v>41796.560285292435</v>
      </c>
      <c r="V20" s="12"/>
      <c r="W20" s="32">
        <v>6</v>
      </c>
      <c r="X20" s="58">
        <f t="shared" si="3"/>
        <v>41803.560285292435</v>
      </c>
      <c r="Y20" s="58">
        <f>X20+VLOOKUP($B20,'Project Facts (User Inputs)'!$B$13:$BL$28,28,0)</f>
        <v>41827.664329351552</v>
      </c>
      <c r="Z20" s="12"/>
      <c r="AA20" s="32">
        <v>0</v>
      </c>
      <c r="AB20" s="58">
        <f t="shared" si="4"/>
        <v>41828.664329351552</v>
      </c>
      <c r="AC20" s="58">
        <f>AB20+VLOOKUP($B20,'Project Facts (User Inputs)'!$B$13:$BL$28,33,0)</f>
        <v>41852.768373410669</v>
      </c>
      <c r="AD20" s="12"/>
      <c r="AE20" s="32">
        <v>0</v>
      </c>
      <c r="AF20" s="58">
        <f t="shared" si="5"/>
        <v>41853.768373410669</v>
      </c>
      <c r="AG20" s="58">
        <f>AF20+VLOOKUP($B20,'Project Facts (User Inputs)'!$B$13:$BL$28,38,0)</f>
        <v>41877.872417469785</v>
      </c>
      <c r="AI20" s="16" t="str">
        <f>'Project Facts (User Inputs)'!D18</f>
        <v>v003</v>
      </c>
      <c r="AK20" s="60">
        <f>'Project Facts (User Inputs)'!AS18</f>
        <v>5.9553349875930521E-2</v>
      </c>
      <c r="AM20" s="78">
        <f t="shared" si="6"/>
        <v>0</v>
      </c>
      <c r="AN20" s="78">
        <f t="shared" si="7"/>
        <v>0</v>
      </c>
      <c r="AO20" s="78">
        <f t="shared" si="8"/>
        <v>0</v>
      </c>
      <c r="AP20" s="78">
        <f t="shared" si="9"/>
        <v>6</v>
      </c>
      <c r="AQ20" s="78">
        <f t="shared" si="10"/>
        <v>0</v>
      </c>
      <c r="AR20" s="78">
        <f t="shared" si="11"/>
        <v>0</v>
      </c>
      <c r="AS20" s="78">
        <f t="shared" si="12"/>
        <v>6</v>
      </c>
      <c r="AT20" s="60">
        <f t="shared" si="13"/>
        <v>0</v>
      </c>
      <c r="AV20" s="60">
        <f t="shared" si="14"/>
        <v>236.87241746978543</v>
      </c>
      <c r="AW20" s="37"/>
      <c r="BM20" s="113" t="s">
        <v>130</v>
      </c>
    </row>
    <row r="21" spans="2:65">
      <c r="B21" s="16" t="str">
        <f>'Project Facts (User Inputs)'!B19</f>
        <v>Project-A07</v>
      </c>
      <c r="D21" s="74">
        <v>0.49763307970537735</v>
      </c>
      <c r="E21" s="74">
        <v>0.30247606569602692</v>
      </c>
      <c r="F21" s="5"/>
      <c r="G21" s="110"/>
      <c r="I21" s="57">
        <v>41640</v>
      </c>
      <c r="J21" s="12"/>
      <c r="K21" s="32">
        <v>68</v>
      </c>
      <c r="L21" s="58">
        <f t="shared" si="0"/>
        <v>41709</v>
      </c>
      <c r="M21" s="58">
        <f>L21+VLOOKUP($B21,'Project Facts (User Inputs)'!$B$13:$BL$28,13,0)</f>
        <v>41895.884682294556</v>
      </c>
      <c r="N21" s="12"/>
      <c r="O21" s="56">
        <v>0</v>
      </c>
      <c r="P21" s="58">
        <f t="shared" si="1"/>
        <v>41896.884682294556</v>
      </c>
      <c r="Q21" s="58">
        <f>P21+VLOOKUP($B21,'Project Facts (User Inputs)'!$B$13:$BL$28,18,0)</f>
        <v>42171.286558717438</v>
      </c>
      <c r="R21" s="12"/>
      <c r="S21" s="56">
        <v>0</v>
      </c>
      <c r="T21" s="58">
        <f t="shared" si="2"/>
        <v>42172.286558717438</v>
      </c>
      <c r="U21" s="58">
        <f>T21+VLOOKUP($B21,'Project Facts (User Inputs)'!$B$13:$BL$28,23,0)</f>
        <v>42238.143009058927</v>
      </c>
      <c r="V21" s="12"/>
      <c r="W21" s="32">
        <v>0</v>
      </c>
      <c r="X21" s="58">
        <f t="shared" si="3"/>
        <v>42239.143009058927</v>
      </c>
      <c r="Y21" s="58">
        <f>X21+VLOOKUP($B21,'Project Facts (User Inputs)'!$B$13:$BL$28,28,0)</f>
        <v>42304.999459400417</v>
      </c>
      <c r="Z21" s="12"/>
      <c r="AA21" s="32">
        <v>0</v>
      </c>
      <c r="AB21" s="58">
        <f t="shared" si="4"/>
        <v>42305.999459400417</v>
      </c>
      <c r="AC21" s="58">
        <f>AB21+VLOOKUP($B21,'Project Facts (User Inputs)'!$B$13:$BL$28,33,0)</f>
        <v>42371.855909741906</v>
      </c>
      <c r="AD21" s="12"/>
      <c r="AE21" s="32">
        <v>0</v>
      </c>
      <c r="AF21" s="58">
        <f t="shared" si="5"/>
        <v>42372.855909741906</v>
      </c>
      <c r="AG21" s="58">
        <f>AF21+VLOOKUP($B21,'Project Facts (User Inputs)'!$B$13:$BL$28,38,0)</f>
        <v>42438.712360083395</v>
      </c>
      <c r="AI21" s="16" t="str">
        <f>'Project Facts (User Inputs)'!D19</f>
        <v>v005</v>
      </c>
      <c r="AK21" s="60">
        <f>'Project Facts (User Inputs)'!AS19</f>
        <v>0.10918114143920597</v>
      </c>
      <c r="AM21" s="78">
        <f t="shared" si="6"/>
        <v>68</v>
      </c>
      <c r="AN21" s="78">
        <f t="shared" si="7"/>
        <v>0</v>
      </c>
      <c r="AO21" s="78">
        <f t="shared" si="8"/>
        <v>0</v>
      </c>
      <c r="AP21" s="78">
        <f t="shared" si="9"/>
        <v>0</v>
      </c>
      <c r="AQ21" s="78">
        <f t="shared" si="10"/>
        <v>0</v>
      </c>
      <c r="AR21" s="78">
        <f t="shared" si="11"/>
        <v>0</v>
      </c>
      <c r="AS21" s="78">
        <f t="shared" si="12"/>
        <v>68</v>
      </c>
      <c r="AT21" s="60">
        <f t="shared" si="13"/>
        <v>111.36476426799008</v>
      </c>
      <c r="AV21" s="60">
        <f t="shared" si="14"/>
        <v>729.71236008339474</v>
      </c>
      <c r="AW21" s="37"/>
      <c r="BM21" s="113"/>
    </row>
    <row r="22" spans="2:65">
      <c r="B22" s="16" t="str">
        <f>'Project Facts (User Inputs)'!B20</f>
        <v>Project-A08</v>
      </c>
      <c r="D22" s="74">
        <v>0.49732167285563283</v>
      </c>
      <c r="E22" s="74">
        <v>1.4882175342957384</v>
      </c>
      <c r="F22" s="5"/>
      <c r="G22" s="110"/>
      <c r="I22" s="57">
        <v>41640</v>
      </c>
      <c r="J22" s="12"/>
      <c r="K22" s="32">
        <v>0</v>
      </c>
      <c r="L22" s="58">
        <f t="shared" si="0"/>
        <v>41641</v>
      </c>
      <c r="M22" s="58">
        <f>L22+VLOOKUP($B22,'Project Facts (User Inputs)'!$B$13:$BL$28,13,0)</f>
        <v>41651.053855025639</v>
      </c>
      <c r="N22" s="12"/>
      <c r="O22" s="56">
        <v>0</v>
      </c>
      <c r="P22" s="58">
        <f t="shared" si="1"/>
        <v>41652.053855025639</v>
      </c>
      <c r="Q22" s="58">
        <f>P22+VLOOKUP($B22,'Project Facts (User Inputs)'!$B$13:$BL$28,18,0)</f>
        <v>41659.445247578478</v>
      </c>
      <c r="R22" s="12"/>
      <c r="S22" s="56">
        <v>0</v>
      </c>
      <c r="T22" s="58">
        <f t="shared" si="2"/>
        <v>41660.445247578478</v>
      </c>
      <c r="U22" s="58">
        <f>T22+VLOOKUP($B22,'Project Facts (User Inputs)'!$B$13:$BL$28,23,0)</f>
        <v>41662.858172784632</v>
      </c>
      <c r="V22" s="12"/>
      <c r="W22" s="32">
        <v>0</v>
      </c>
      <c r="X22" s="58">
        <f t="shared" si="3"/>
        <v>41663.858172784632</v>
      </c>
      <c r="Y22" s="58">
        <f>X22+VLOOKUP($B22,'Project Facts (User Inputs)'!$B$13:$BL$28,28,0)</f>
        <v>41666.271097990786</v>
      </c>
      <c r="Z22" s="12"/>
      <c r="AA22" s="32">
        <v>0</v>
      </c>
      <c r="AB22" s="58">
        <f t="shared" si="4"/>
        <v>41667.271097990786</v>
      </c>
      <c r="AC22" s="58">
        <f>AB22+VLOOKUP($B22,'Project Facts (User Inputs)'!$B$13:$BL$28,33,0)</f>
        <v>41669.68402319694</v>
      </c>
      <c r="AD22" s="12"/>
      <c r="AE22" s="32">
        <v>0</v>
      </c>
      <c r="AF22" s="58">
        <f t="shared" si="5"/>
        <v>41670.68402319694</v>
      </c>
      <c r="AG22" s="58">
        <f>AF22+VLOOKUP($B22,'Project Facts (User Inputs)'!$B$13:$BL$28,38,0)</f>
        <v>41673.096948403094</v>
      </c>
      <c r="AI22" s="16" t="str">
        <f>'Project Facts (User Inputs)'!D20</f>
        <v>v006</v>
      </c>
      <c r="AK22" s="60">
        <f>'Project Facts (User Inputs)'!AS20</f>
        <v>9.9255583126550868E-3</v>
      </c>
      <c r="AM22" s="78">
        <f t="shared" si="6"/>
        <v>0</v>
      </c>
      <c r="AN22" s="78">
        <f t="shared" si="7"/>
        <v>0</v>
      </c>
      <c r="AO22" s="78">
        <f t="shared" si="8"/>
        <v>0</v>
      </c>
      <c r="AP22" s="78">
        <f t="shared" si="9"/>
        <v>0</v>
      </c>
      <c r="AQ22" s="78">
        <f t="shared" si="10"/>
        <v>0</v>
      </c>
      <c r="AR22" s="78">
        <f t="shared" si="11"/>
        <v>0</v>
      </c>
      <c r="AS22" s="78">
        <f t="shared" si="12"/>
        <v>0</v>
      </c>
      <c r="AT22" s="60">
        <f t="shared" si="13"/>
        <v>0</v>
      </c>
      <c r="AV22" s="60">
        <f t="shared" si="14"/>
        <v>32.096948403093847</v>
      </c>
      <c r="AW22" s="37"/>
      <c r="BM22" s="113" t="s">
        <v>131</v>
      </c>
    </row>
    <row r="23" spans="2:65">
      <c r="B23" s="16" t="str">
        <f>'Project Facts (User Inputs)'!B21</f>
        <v>Project-A09</v>
      </c>
      <c r="D23" s="74">
        <v>0.53359395402762455</v>
      </c>
      <c r="E23" s="74">
        <v>2.4062638539697891</v>
      </c>
      <c r="F23" s="5"/>
      <c r="G23" s="110"/>
      <c r="I23" s="57">
        <v>41640</v>
      </c>
      <c r="J23" s="12"/>
      <c r="K23" s="32">
        <v>15</v>
      </c>
      <c r="L23" s="58">
        <f t="shared" si="0"/>
        <v>41656</v>
      </c>
      <c r="M23" s="58">
        <f>L23+VLOOKUP($B23,'Project Facts (User Inputs)'!$B$13:$BL$28,13,0)</f>
        <v>41747.830125941538</v>
      </c>
      <c r="N23" s="12"/>
      <c r="O23" s="56">
        <v>0</v>
      </c>
      <c r="P23" s="58">
        <f t="shared" si="1"/>
        <v>41748.830125941538</v>
      </c>
      <c r="Q23" s="58">
        <f>P23+VLOOKUP($B23,'Project Facts (User Inputs)'!$B$13:$BL$28,18,0)</f>
        <v>41784.570179908653</v>
      </c>
      <c r="R23" s="12"/>
      <c r="S23" s="56">
        <v>0</v>
      </c>
      <c r="T23" s="58">
        <f t="shared" si="2"/>
        <v>41785.570179908653</v>
      </c>
      <c r="U23" s="58">
        <f>T23+VLOOKUP($B23,'Project Facts (User Inputs)'!$B$13:$BL$28,23,0)</f>
        <v>41807.609410134624</v>
      </c>
      <c r="V23" s="12"/>
      <c r="W23" s="32">
        <v>0</v>
      </c>
      <c r="X23" s="58">
        <f t="shared" si="3"/>
        <v>41808.609410134624</v>
      </c>
      <c r="Y23" s="58">
        <f>X23+VLOOKUP($B23,'Project Facts (User Inputs)'!$B$13:$BL$28,28,0)</f>
        <v>41830.648640360596</v>
      </c>
      <c r="Z23" s="12"/>
      <c r="AA23" s="32">
        <v>0</v>
      </c>
      <c r="AB23" s="58">
        <f t="shared" si="4"/>
        <v>41831.648640360596</v>
      </c>
      <c r="AC23" s="58">
        <f>AB23+VLOOKUP($B23,'Project Facts (User Inputs)'!$B$13:$BL$28,33,0)</f>
        <v>41853.687870586567</v>
      </c>
      <c r="AD23" s="12"/>
      <c r="AE23" s="32">
        <v>0</v>
      </c>
      <c r="AF23" s="58">
        <f t="shared" si="5"/>
        <v>41854.687870586567</v>
      </c>
      <c r="AG23" s="58">
        <f>AF23+VLOOKUP($B23,'Project Facts (User Inputs)'!$B$13:$BL$28,38,0)</f>
        <v>41876.727100812539</v>
      </c>
      <c r="AI23" s="16" t="str">
        <f>'Project Facts (User Inputs)'!D21</f>
        <v>v003</v>
      </c>
      <c r="AK23" s="60">
        <f>'Project Facts (User Inputs)'!AS21</f>
        <v>8.3746898263027295E-2</v>
      </c>
      <c r="AM23" s="78">
        <f t="shared" si="6"/>
        <v>15</v>
      </c>
      <c r="AN23" s="78">
        <f t="shared" si="7"/>
        <v>0</v>
      </c>
      <c r="AO23" s="78">
        <f t="shared" si="8"/>
        <v>0</v>
      </c>
      <c r="AP23" s="78">
        <f t="shared" si="9"/>
        <v>0</v>
      </c>
      <c r="AQ23" s="78">
        <f t="shared" si="10"/>
        <v>0</v>
      </c>
      <c r="AR23" s="78">
        <f t="shared" si="11"/>
        <v>0</v>
      </c>
      <c r="AS23" s="78">
        <f t="shared" si="12"/>
        <v>15</v>
      </c>
      <c r="AT23" s="60">
        <f t="shared" si="13"/>
        <v>18.843052109181141</v>
      </c>
      <c r="AV23" s="60">
        <f t="shared" si="14"/>
        <v>220.72710081253899</v>
      </c>
      <c r="AW23" s="37"/>
      <c r="BM23" s="113" t="s">
        <v>132</v>
      </c>
    </row>
    <row r="24" spans="2:65">
      <c r="B24" s="16" t="str">
        <f>'Project Facts (User Inputs)'!B22</f>
        <v>Project-A10</v>
      </c>
      <c r="D24" s="74">
        <v>0.56547243720558482</v>
      </c>
      <c r="E24" s="74">
        <v>0.29632141871799428</v>
      </c>
      <c r="F24" s="5"/>
      <c r="G24" s="110"/>
      <c r="I24" s="57">
        <v>41640</v>
      </c>
      <c r="J24" s="12"/>
      <c r="K24" s="32">
        <v>0</v>
      </c>
      <c r="L24" s="58">
        <f t="shared" si="0"/>
        <v>41641</v>
      </c>
      <c r="M24" s="58">
        <f>L24+VLOOKUP($B24,'Project Facts (User Inputs)'!$B$13:$BL$28,13,0)</f>
        <v>41711.464025483998</v>
      </c>
      <c r="N24" s="12"/>
      <c r="O24" s="56">
        <v>0</v>
      </c>
      <c r="P24" s="58">
        <f t="shared" si="1"/>
        <v>41712.464025483998</v>
      </c>
      <c r="Q24" s="58">
        <f>P24+VLOOKUP($B24,'Project Facts (User Inputs)'!$B$13:$BL$28,18,0)</f>
        <v>42006.064131667335</v>
      </c>
      <c r="R24" s="12"/>
      <c r="S24" s="56">
        <v>0</v>
      </c>
      <c r="T24" s="58">
        <f t="shared" si="2"/>
        <v>42007.064131667335</v>
      </c>
      <c r="U24" s="58">
        <f>T24+VLOOKUP($B24,'Project Facts (User Inputs)'!$B$13:$BL$28,23,0)</f>
        <v>42077.528157151333</v>
      </c>
      <c r="V24" s="12"/>
      <c r="W24" s="32">
        <v>0</v>
      </c>
      <c r="X24" s="58">
        <f t="shared" si="3"/>
        <v>42078.528157151333</v>
      </c>
      <c r="Y24" s="58">
        <f>X24+VLOOKUP($B24,'Project Facts (User Inputs)'!$B$13:$BL$28,28,0)</f>
        <v>42148.992182635331</v>
      </c>
      <c r="Z24" s="12"/>
      <c r="AA24" s="32">
        <v>0</v>
      </c>
      <c r="AB24" s="58">
        <f t="shared" si="4"/>
        <v>42149.992182635331</v>
      </c>
      <c r="AC24" s="58">
        <f>AB24+VLOOKUP($B24,'Project Facts (User Inputs)'!$B$13:$BL$28,33,0)</f>
        <v>42220.456208119329</v>
      </c>
      <c r="AD24" s="12"/>
      <c r="AE24" s="32">
        <v>0</v>
      </c>
      <c r="AF24" s="58">
        <f t="shared" si="5"/>
        <v>42221.456208119329</v>
      </c>
      <c r="AG24" s="58">
        <f>AF24+VLOOKUP($B24,'Project Facts (User Inputs)'!$B$13:$BL$28,38,0)</f>
        <v>42291.920233603327</v>
      </c>
      <c r="AI24" s="16" t="str">
        <f>'Project Facts (User Inputs)'!D22</f>
        <v>v001</v>
      </c>
      <c r="AK24" s="60">
        <f>'Project Facts (User Inputs)'!AS22</f>
        <v>7.6302729528535951E-2</v>
      </c>
      <c r="AM24" s="78">
        <f t="shared" si="6"/>
        <v>0</v>
      </c>
      <c r="AN24" s="78">
        <f t="shared" si="7"/>
        <v>0</v>
      </c>
      <c r="AO24" s="78">
        <f t="shared" si="8"/>
        <v>0</v>
      </c>
      <c r="AP24" s="78">
        <f t="shared" si="9"/>
        <v>0</v>
      </c>
      <c r="AQ24" s="78">
        <f t="shared" si="10"/>
        <v>0</v>
      </c>
      <c r="AR24" s="78">
        <f t="shared" si="11"/>
        <v>0</v>
      </c>
      <c r="AS24" s="78">
        <f t="shared" si="12"/>
        <v>0</v>
      </c>
      <c r="AT24" s="60">
        <f t="shared" si="13"/>
        <v>0</v>
      </c>
      <c r="AV24" s="60">
        <f t="shared" si="14"/>
        <v>650.92023360332678</v>
      </c>
      <c r="AW24" s="37"/>
      <c r="BM24" s="113" t="s">
        <v>133</v>
      </c>
    </row>
    <row r="25" spans="2:65">
      <c r="B25" s="16" t="str">
        <f>'Project Facts (User Inputs)'!B23</f>
        <v>Project-A11</v>
      </c>
      <c r="D25" s="74">
        <v>0.5046490494946223</v>
      </c>
      <c r="E25" s="74">
        <v>1.4880235286317354</v>
      </c>
      <c r="F25" s="5"/>
      <c r="G25" s="110"/>
      <c r="I25" s="57">
        <v>41640</v>
      </c>
      <c r="J25" s="12"/>
      <c r="K25" s="32">
        <v>35</v>
      </c>
      <c r="L25" s="58">
        <f t="shared" si="0"/>
        <v>41676</v>
      </c>
      <c r="M25" s="58">
        <f>L25+VLOOKUP($B25,'Project Facts (User Inputs)'!$B$13:$BL$28,13,0)</f>
        <v>41800.839232458857</v>
      </c>
      <c r="N25" s="12"/>
      <c r="O25" s="56">
        <v>0</v>
      </c>
      <c r="P25" s="58">
        <f t="shared" si="1"/>
        <v>41801.839232458857</v>
      </c>
      <c r="Q25" s="58">
        <f>P25+VLOOKUP($B25,'Project Facts (User Inputs)'!$B$13:$BL$28,18,0)</f>
        <v>41855.601823211415</v>
      </c>
      <c r="R25" s="12"/>
      <c r="S25" s="56">
        <v>0</v>
      </c>
      <c r="T25" s="58">
        <f t="shared" si="2"/>
        <v>41856.601823211415</v>
      </c>
      <c r="U25" s="58">
        <f>T25+VLOOKUP($B25,'Project Facts (User Inputs)'!$B$13:$BL$28,23,0)</f>
        <v>41886.563239001538</v>
      </c>
      <c r="V25" s="12"/>
      <c r="W25" s="32">
        <v>0</v>
      </c>
      <c r="X25" s="58">
        <f t="shared" si="3"/>
        <v>41887.563239001538</v>
      </c>
      <c r="Y25" s="58">
        <f>X25+VLOOKUP($B25,'Project Facts (User Inputs)'!$B$13:$BL$28,28,0)</f>
        <v>41917.524654791661</v>
      </c>
      <c r="Z25" s="12"/>
      <c r="AA25" s="32">
        <v>0</v>
      </c>
      <c r="AB25" s="58">
        <f t="shared" si="4"/>
        <v>41918.524654791661</v>
      </c>
      <c r="AC25" s="58">
        <f>AB25+VLOOKUP($B25,'Project Facts (User Inputs)'!$B$13:$BL$28,33,0)</f>
        <v>41948.486070581785</v>
      </c>
      <c r="AD25" s="12"/>
      <c r="AE25" s="32">
        <v>0</v>
      </c>
      <c r="AF25" s="58">
        <f t="shared" si="5"/>
        <v>41949.486070581785</v>
      </c>
      <c r="AG25" s="58">
        <f>AF25+VLOOKUP($B25,'Project Facts (User Inputs)'!$B$13:$BL$28,38,0)</f>
        <v>41979.447486371908</v>
      </c>
      <c r="AI25" s="16" t="str">
        <f>'Project Facts (User Inputs)'!D23</f>
        <v>v002</v>
      </c>
      <c r="AK25" s="60">
        <f>'Project Facts (User Inputs)'!AS23</f>
        <v>8.8709677419354815E-2</v>
      </c>
      <c r="AM25" s="78">
        <f t="shared" si="6"/>
        <v>35</v>
      </c>
      <c r="AN25" s="78">
        <f t="shared" si="7"/>
        <v>0</v>
      </c>
      <c r="AO25" s="78">
        <f t="shared" si="8"/>
        <v>0</v>
      </c>
      <c r="AP25" s="78">
        <f t="shared" si="9"/>
        <v>0</v>
      </c>
      <c r="AQ25" s="78">
        <f t="shared" si="10"/>
        <v>0</v>
      </c>
      <c r="AR25" s="78">
        <f t="shared" si="11"/>
        <v>0</v>
      </c>
      <c r="AS25" s="78">
        <f t="shared" si="12"/>
        <v>35</v>
      </c>
      <c r="AT25" s="60">
        <f t="shared" si="13"/>
        <v>46.572580645161281</v>
      </c>
      <c r="AV25" s="60">
        <f t="shared" si="14"/>
        <v>303.44748637190787</v>
      </c>
      <c r="AW25" s="37"/>
      <c r="BM25" s="115" t="s">
        <v>134</v>
      </c>
    </row>
    <row r="26" spans="2:65">
      <c r="B26" s="16" t="str">
        <f>'Project Facts (User Inputs)'!B24</f>
        <v>Project-A12</v>
      </c>
      <c r="D26" s="74">
        <v>0.30736005778578485</v>
      </c>
      <c r="E26" s="74">
        <v>0.26592396389004141</v>
      </c>
      <c r="F26" s="5"/>
      <c r="G26" s="110"/>
      <c r="I26" s="57">
        <v>41640</v>
      </c>
      <c r="J26" s="12"/>
      <c r="K26" s="32">
        <v>47</v>
      </c>
      <c r="L26" s="58">
        <f t="shared" si="0"/>
        <v>41688</v>
      </c>
      <c r="M26" s="58">
        <f>L26+VLOOKUP($B26,'Project Facts (User Inputs)'!$B$13:$BL$28,13,0)</f>
        <v>41899.478356909021</v>
      </c>
      <c r="N26" s="12"/>
      <c r="O26" s="56">
        <v>0</v>
      </c>
      <c r="P26" s="58">
        <f t="shared" si="1"/>
        <v>41900.478356909021</v>
      </c>
      <c r="Q26" s="58">
        <f>P26+VLOOKUP($B26,'Project Facts (User Inputs)'!$B$13:$BL$28,18,0)</f>
        <v>42242.681438830696</v>
      </c>
      <c r="R26" s="12"/>
      <c r="S26" s="56">
        <v>0</v>
      </c>
      <c r="T26" s="58">
        <f t="shared" si="2"/>
        <v>42243.681438830696</v>
      </c>
      <c r="U26" s="58">
        <f>T26+VLOOKUP($B26,'Project Facts (User Inputs)'!$B$13:$BL$28,23,0)</f>
        <v>42325.810178491898</v>
      </c>
      <c r="V26" s="12"/>
      <c r="W26" s="32">
        <v>0</v>
      </c>
      <c r="X26" s="58">
        <f t="shared" si="3"/>
        <v>42326.810178491898</v>
      </c>
      <c r="Y26" s="58">
        <f>X26+VLOOKUP($B26,'Project Facts (User Inputs)'!$B$13:$BL$28,28,0)</f>
        <v>42408.938918153101</v>
      </c>
      <c r="Z26" s="12"/>
      <c r="AA26" s="32">
        <v>0</v>
      </c>
      <c r="AB26" s="58">
        <f t="shared" si="4"/>
        <v>42409.938918153101</v>
      </c>
      <c r="AC26" s="58">
        <f>AB26+VLOOKUP($B26,'Project Facts (User Inputs)'!$B$13:$BL$28,33,0)</f>
        <v>42492.067657814303</v>
      </c>
      <c r="AD26" s="12"/>
      <c r="AE26" s="32">
        <v>0</v>
      </c>
      <c r="AF26" s="58">
        <f t="shared" si="5"/>
        <v>42493.067657814303</v>
      </c>
      <c r="AG26" s="58">
        <f>AF26+VLOOKUP($B26,'Project Facts (User Inputs)'!$B$13:$BL$28,38,0)</f>
        <v>42575.196397475505</v>
      </c>
      <c r="AI26" s="16" t="str">
        <f>'Project Facts (User Inputs)'!D24</f>
        <v>v004</v>
      </c>
      <c r="AK26" s="60">
        <f>'Project Facts (User Inputs)'!AS24</f>
        <v>9.6774193548387094E-2</v>
      </c>
      <c r="AM26" s="78">
        <f t="shared" si="6"/>
        <v>47</v>
      </c>
      <c r="AN26" s="78">
        <f t="shared" si="7"/>
        <v>0</v>
      </c>
      <c r="AO26" s="78">
        <f t="shared" si="8"/>
        <v>0</v>
      </c>
      <c r="AP26" s="78">
        <f t="shared" si="9"/>
        <v>0</v>
      </c>
      <c r="AQ26" s="78">
        <f t="shared" si="10"/>
        <v>0</v>
      </c>
      <c r="AR26" s="78">
        <f t="shared" si="11"/>
        <v>0</v>
      </c>
      <c r="AS26" s="78">
        <f t="shared" si="12"/>
        <v>47</v>
      </c>
      <c r="AT26" s="60">
        <f t="shared" si="13"/>
        <v>68.225806451612897</v>
      </c>
      <c r="AV26" s="60">
        <f t="shared" si="14"/>
        <v>887.19639747550536</v>
      </c>
      <c r="AW26" s="37"/>
      <c r="BM26" s="115"/>
    </row>
    <row r="27" spans="2:65">
      <c r="B27" s="16" t="str">
        <f>'Project Facts (User Inputs)'!B25</f>
        <v>Project-A13</v>
      </c>
      <c r="D27" s="74">
        <v>0.49678191381798231</v>
      </c>
      <c r="E27" s="74">
        <v>2.0021895963819079</v>
      </c>
      <c r="F27" s="5"/>
      <c r="G27" s="110"/>
      <c r="I27" s="57">
        <v>41640</v>
      </c>
      <c r="J27" s="12"/>
      <c r="K27" s="32">
        <v>56</v>
      </c>
      <c r="L27" s="58">
        <f t="shared" si="0"/>
        <v>41697</v>
      </c>
      <c r="M27" s="58">
        <f>L27+VLOOKUP($B27,'Project Facts (User Inputs)'!$B$13:$BL$28,13,0)</f>
        <v>41890.243750083813</v>
      </c>
      <c r="N27" s="12"/>
      <c r="O27" s="56">
        <v>0</v>
      </c>
      <c r="P27" s="58">
        <f t="shared" si="1"/>
        <v>41891.243750083813</v>
      </c>
      <c r="Q27" s="58">
        <f>P27+VLOOKUP($B27,'Project Facts (User Inputs)'!$B$13:$BL$28,18,0)</f>
        <v>41937.62225010393</v>
      </c>
      <c r="R27" s="12"/>
      <c r="S27" s="56">
        <v>0</v>
      </c>
      <c r="T27" s="58">
        <f t="shared" si="2"/>
        <v>41938.62225010393</v>
      </c>
      <c r="U27" s="58">
        <f>T27+VLOOKUP($B27,'Project Facts (User Inputs)'!$B$13:$BL$28,23,0)</f>
        <v>41985.000750124047</v>
      </c>
      <c r="V27" s="12"/>
      <c r="W27" s="32">
        <v>0</v>
      </c>
      <c r="X27" s="58">
        <f t="shared" si="3"/>
        <v>41986.000750124047</v>
      </c>
      <c r="Y27" s="58">
        <f>X27+VLOOKUP($B27,'Project Facts (User Inputs)'!$B$13:$BL$28,28,0)</f>
        <v>42032.379250144164</v>
      </c>
      <c r="Z27" s="12"/>
      <c r="AA27" s="32">
        <v>0</v>
      </c>
      <c r="AB27" s="58">
        <f t="shared" si="4"/>
        <v>42033.379250144164</v>
      </c>
      <c r="AC27" s="58">
        <f>AB27+VLOOKUP($B27,'Project Facts (User Inputs)'!$B$13:$BL$28,33,0)</f>
        <v>42079.757750164281</v>
      </c>
      <c r="AD27" s="12"/>
      <c r="AE27" s="32">
        <v>0</v>
      </c>
      <c r="AF27" s="58">
        <f t="shared" si="5"/>
        <v>42080.757750164281</v>
      </c>
      <c r="AG27" s="58">
        <f>AF27+VLOOKUP($B27,'Project Facts (User Inputs)'!$B$13:$BL$28,38,0)</f>
        <v>42127.136250184398</v>
      </c>
      <c r="AI27" s="16" t="str">
        <f>'Project Facts (User Inputs)'!D25</f>
        <v>v007</v>
      </c>
      <c r="AK27" s="60">
        <f>'Project Facts (User Inputs)'!AS25</f>
        <v>8.4367245657568216E-2</v>
      </c>
      <c r="AM27" s="78">
        <f t="shared" si="6"/>
        <v>56</v>
      </c>
      <c r="AN27" s="78">
        <f t="shared" si="7"/>
        <v>0</v>
      </c>
      <c r="AO27" s="78">
        <f t="shared" si="8"/>
        <v>0</v>
      </c>
      <c r="AP27" s="78">
        <f t="shared" si="9"/>
        <v>0</v>
      </c>
      <c r="AQ27" s="78">
        <f t="shared" si="10"/>
        <v>0</v>
      </c>
      <c r="AR27" s="78">
        <f t="shared" si="11"/>
        <v>0</v>
      </c>
      <c r="AS27" s="78">
        <f t="shared" si="12"/>
        <v>56</v>
      </c>
      <c r="AT27" s="60">
        <f t="shared" si="13"/>
        <v>70.868486352357294</v>
      </c>
      <c r="AV27" s="60">
        <f t="shared" si="14"/>
        <v>430.1362501843978</v>
      </c>
      <c r="AW27" s="37"/>
      <c r="BM27" s="115" t="s">
        <v>135</v>
      </c>
    </row>
    <row r="28" spans="2:65">
      <c r="B28" s="16" t="str">
        <f>'Project Facts (User Inputs)'!B26</f>
        <v>Project-A14</v>
      </c>
      <c r="D28" s="74">
        <v>0.25256749090897412</v>
      </c>
      <c r="E28" s="74">
        <v>1.9800344470101174</v>
      </c>
      <c r="F28" s="5"/>
      <c r="G28" s="110"/>
      <c r="I28" s="57">
        <v>41640</v>
      </c>
      <c r="J28" s="12"/>
      <c r="K28" s="32">
        <v>69</v>
      </c>
      <c r="L28" s="58">
        <f t="shared" si="0"/>
        <v>41710</v>
      </c>
      <c r="M28" s="58">
        <f>L28+VLOOKUP($B28,'Project Facts (User Inputs)'!$B$13:$BL$28,13,0)</f>
        <v>41864.414172067998</v>
      </c>
      <c r="N28" s="12"/>
      <c r="O28" s="56">
        <v>0</v>
      </c>
      <c r="P28" s="58">
        <f t="shared" si="1"/>
        <v>41865.414172067998</v>
      </c>
      <c r="Q28" s="58">
        <f>P28+VLOOKUP($B28,'Project Facts (User Inputs)'!$B$13:$BL$28,18,0)</f>
        <v>41902.473573364317</v>
      </c>
      <c r="R28" s="12"/>
      <c r="S28" s="56">
        <v>0</v>
      </c>
      <c r="T28" s="58">
        <f t="shared" si="2"/>
        <v>41903.473573364317</v>
      </c>
      <c r="U28" s="58">
        <f>T28+VLOOKUP($B28,'Project Facts (User Inputs)'!$B$13:$BL$28,23,0)</f>
        <v>41940.532974660637</v>
      </c>
      <c r="V28" s="12"/>
      <c r="W28" s="32">
        <v>0</v>
      </c>
      <c r="X28" s="58">
        <f t="shared" si="3"/>
        <v>41941.532974660637</v>
      </c>
      <c r="Y28" s="58">
        <f>X28+VLOOKUP($B28,'Project Facts (User Inputs)'!$B$13:$BL$28,28,0)</f>
        <v>41978.592375956956</v>
      </c>
      <c r="Z28" s="12"/>
      <c r="AA28" s="32">
        <v>0</v>
      </c>
      <c r="AB28" s="58">
        <f t="shared" si="4"/>
        <v>41979.592375956956</v>
      </c>
      <c r="AC28" s="58">
        <f>AB28+VLOOKUP($B28,'Project Facts (User Inputs)'!$B$13:$BL$28,33,0)</f>
        <v>42016.651777253275</v>
      </c>
      <c r="AD28" s="12"/>
      <c r="AE28" s="32">
        <v>0</v>
      </c>
      <c r="AF28" s="58">
        <f t="shared" si="5"/>
        <v>42017.651777253275</v>
      </c>
      <c r="AG28" s="58">
        <f>AF28+VLOOKUP($B28,'Project Facts (User Inputs)'!$B$13:$BL$28,38,0)</f>
        <v>42054.711178549594</v>
      </c>
      <c r="AI28" s="16" t="str">
        <f>'Project Facts (User Inputs)'!D26</f>
        <v>v006</v>
      </c>
      <c r="AK28" s="60">
        <f>'Project Facts (User Inputs)'!AS26</f>
        <v>5.707196029776674E-2</v>
      </c>
      <c r="AM28" s="78">
        <f t="shared" si="6"/>
        <v>69</v>
      </c>
      <c r="AN28" s="78">
        <f t="shared" si="7"/>
        <v>0</v>
      </c>
      <c r="AO28" s="78">
        <f t="shared" si="8"/>
        <v>0</v>
      </c>
      <c r="AP28" s="78">
        <f t="shared" si="9"/>
        <v>0</v>
      </c>
      <c r="AQ28" s="78">
        <f t="shared" si="10"/>
        <v>0</v>
      </c>
      <c r="AR28" s="78">
        <f t="shared" si="11"/>
        <v>0</v>
      </c>
      <c r="AS28" s="78">
        <f t="shared" si="12"/>
        <v>69</v>
      </c>
      <c r="AT28" s="60">
        <f t="shared" si="13"/>
        <v>59.069478908188572</v>
      </c>
      <c r="AV28" s="60">
        <f t="shared" si="14"/>
        <v>344.71117854959448</v>
      </c>
      <c r="AW28" s="37"/>
      <c r="BM28" s="113" t="s">
        <v>129</v>
      </c>
    </row>
    <row r="29" spans="2:65">
      <c r="B29" s="16" t="str">
        <f>'Project Facts (User Inputs)'!B27</f>
        <v>Project-A15</v>
      </c>
      <c r="D29" s="74">
        <v>1.1480084182092538</v>
      </c>
      <c r="E29" s="74">
        <v>2.0683509842763956</v>
      </c>
      <c r="F29" s="5"/>
      <c r="G29" s="110"/>
      <c r="I29" s="57">
        <v>41640</v>
      </c>
      <c r="J29" s="12"/>
      <c r="K29" s="32">
        <v>78</v>
      </c>
      <c r="L29" s="58">
        <f t="shared" si="0"/>
        <v>41719</v>
      </c>
      <c r="M29" s="58">
        <f>L29+VLOOKUP($B29,'Project Facts (User Inputs)'!$B$13:$BL$28,13,0)</f>
        <v>41781.717310132888</v>
      </c>
      <c r="N29" s="12"/>
      <c r="O29" s="56">
        <v>0</v>
      </c>
      <c r="P29" s="58">
        <f t="shared" si="1"/>
        <v>41782.717310132888</v>
      </c>
      <c r="Q29" s="58">
        <f>P29+VLOOKUP($B29,'Project Facts (User Inputs)'!$B$13:$BL$28,18,0)</f>
        <v>41830.58152696678</v>
      </c>
      <c r="R29" s="12"/>
      <c r="S29" s="56">
        <v>0</v>
      </c>
      <c r="T29" s="58">
        <f t="shared" si="2"/>
        <v>41831.58152696678</v>
      </c>
      <c r="U29" s="58">
        <f>T29+VLOOKUP($B29,'Project Facts (User Inputs)'!$B$13:$BL$28,23,0)</f>
        <v>41846.633681398671</v>
      </c>
      <c r="V29" s="12"/>
      <c r="W29" s="32">
        <v>0</v>
      </c>
      <c r="X29" s="58">
        <f t="shared" si="3"/>
        <v>41847.633681398671</v>
      </c>
      <c r="Y29" s="58">
        <f>X29+VLOOKUP($B29,'Project Facts (User Inputs)'!$B$13:$BL$28,28,0)</f>
        <v>41862.685835830562</v>
      </c>
      <c r="Z29" s="12"/>
      <c r="AA29" s="32">
        <v>0</v>
      </c>
      <c r="AB29" s="58">
        <f t="shared" si="4"/>
        <v>41863.685835830562</v>
      </c>
      <c r="AC29" s="58">
        <f>AB29+VLOOKUP($B29,'Project Facts (User Inputs)'!$B$13:$BL$28,33,0)</f>
        <v>41878.737990262453</v>
      </c>
      <c r="AD29" s="12"/>
      <c r="AE29" s="32">
        <v>0</v>
      </c>
      <c r="AF29" s="58">
        <f t="shared" si="5"/>
        <v>41879.737990262453</v>
      </c>
      <c r="AG29" s="58">
        <f>AF29+VLOOKUP($B29,'Project Facts (User Inputs)'!$B$13:$BL$28,38,0)</f>
        <v>41894.790144694343</v>
      </c>
      <c r="AI29" s="16" t="str">
        <f>'Project Facts (User Inputs)'!D27</f>
        <v>v008</v>
      </c>
      <c r="AK29" s="60">
        <f>'Project Facts (User Inputs)'!AS27</f>
        <v>0.10607940446650123</v>
      </c>
      <c r="AM29" s="78">
        <f t="shared" si="6"/>
        <v>78</v>
      </c>
      <c r="AN29" s="78">
        <f t="shared" si="7"/>
        <v>0</v>
      </c>
      <c r="AO29" s="78">
        <f t="shared" si="8"/>
        <v>0</v>
      </c>
      <c r="AP29" s="78">
        <f t="shared" si="9"/>
        <v>0</v>
      </c>
      <c r="AQ29" s="78">
        <f t="shared" si="10"/>
        <v>0</v>
      </c>
      <c r="AR29" s="78">
        <f t="shared" si="11"/>
        <v>0</v>
      </c>
      <c r="AS29" s="78">
        <f t="shared" si="12"/>
        <v>78</v>
      </c>
      <c r="AT29" s="60">
        <f t="shared" si="13"/>
        <v>124.11290322580643</v>
      </c>
      <c r="AV29" s="60">
        <f t="shared" si="14"/>
        <v>175.79014469434333</v>
      </c>
      <c r="AW29" s="37"/>
      <c r="BM29" s="113" t="s">
        <v>136</v>
      </c>
    </row>
    <row r="30" spans="2:65">
      <c r="B30" s="5"/>
      <c r="D30" s="41"/>
      <c r="E30" s="41"/>
      <c r="F30" s="5"/>
      <c r="G30" s="110"/>
      <c r="I30" s="29"/>
      <c r="J30" s="12"/>
      <c r="K30" s="31"/>
      <c r="L30" s="29"/>
      <c r="M30" s="29"/>
      <c r="N30" s="12"/>
      <c r="O30" s="29"/>
      <c r="P30" s="29"/>
      <c r="Q30" s="29"/>
      <c r="R30" s="12"/>
      <c r="S30" s="29"/>
      <c r="T30" s="29"/>
      <c r="U30" s="29"/>
      <c r="V30" s="12"/>
      <c r="W30" s="29"/>
      <c r="X30" s="29"/>
      <c r="Y30" s="29"/>
      <c r="Z30" s="12"/>
      <c r="AA30" s="29"/>
      <c r="AB30" s="29"/>
      <c r="AC30" s="29"/>
      <c r="AD30" s="12"/>
      <c r="AE30" s="29"/>
      <c r="AF30" s="29"/>
      <c r="AG30" s="29"/>
      <c r="AI30" s="29"/>
      <c r="AK30" s="61"/>
      <c r="AM30" s="79"/>
      <c r="AN30" s="79"/>
      <c r="AO30" s="79"/>
      <c r="AP30" s="79"/>
      <c r="AQ30" s="79"/>
      <c r="AR30" s="79"/>
      <c r="AS30" s="79"/>
      <c r="AT30" s="61"/>
      <c r="AV30" s="61"/>
      <c r="AW30" s="37"/>
      <c r="BM30" s="113" t="s">
        <v>137</v>
      </c>
    </row>
    <row r="31" spans="2:65" s="23" customFormat="1">
      <c r="B31" s="22"/>
      <c r="D31" s="44"/>
      <c r="E31" s="44"/>
      <c r="F31" s="22"/>
      <c r="G31" s="111"/>
      <c r="I31" s="22"/>
      <c r="J31" s="3"/>
      <c r="K31" s="28"/>
      <c r="L31" s="22"/>
      <c r="M31" s="22"/>
      <c r="N31" s="3"/>
      <c r="O31" s="22"/>
      <c r="P31" s="22"/>
      <c r="Q31" s="22"/>
      <c r="R31" s="3"/>
      <c r="S31" s="22"/>
      <c r="T31" s="22"/>
      <c r="U31" s="22"/>
      <c r="V31" s="3"/>
      <c r="W31" s="22"/>
      <c r="X31" s="22"/>
      <c r="Y31" s="22"/>
      <c r="Z31" s="3"/>
      <c r="AA31" s="22"/>
      <c r="AB31" s="22"/>
      <c r="AC31" s="22"/>
      <c r="AD31" s="3"/>
      <c r="AE31" s="22"/>
      <c r="AF31" s="22"/>
      <c r="AG31" s="2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37"/>
      <c r="AV31" s="37"/>
      <c r="AW31" s="37"/>
      <c r="BM31" s="113" t="s">
        <v>134</v>
      </c>
    </row>
    <row r="32" spans="2:65" s="24" customFormat="1" ht="15.75" thickBot="1">
      <c r="B32" s="8" t="s">
        <v>56</v>
      </c>
      <c r="D32" s="75">
        <f>AVERAGE(D15:D29)</f>
        <v>0.53333333332666677</v>
      </c>
      <c r="E32" s="75">
        <f>AVERAGE(E15:E29)</f>
        <v>1.5999999999512786</v>
      </c>
      <c r="F32" s="25"/>
      <c r="G32" s="9"/>
      <c r="I32" s="25"/>
      <c r="J32" s="3"/>
      <c r="K32" s="54">
        <f>AVERAGE(K15:K29)</f>
        <v>54.266666666666666</v>
      </c>
      <c r="L32" s="53"/>
      <c r="M32" s="53"/>
      <c r="N32" s="49"/>
      <c r="O32" s="54">
        <f>AVERAGE(O15:O29)</f>
        <v>0</v>
      </c>
      <c r="P32" s="53"/>
      <c r="Q32" s="53"/>
      <c r="R32" s="49"/>
      <c r="S32" s="54">
        <f>AVERAGE(S15:S29)</f>
        <v>0</v>
      </c>
      <c r="T32" s="53"/>
      <c r="U32" s="53"/>
      <c r="V32" s="49"/>
      <c r="W32" s="54">
        <f>AVERAGE(W15:W29)</f>
        <v>0.4</v>
      </c>
      <c r="X32" s="53"/>
      <c r="Y32" s="53"/>
      <c r="Z32" s="49"/>
      <c r="AA32" s="54">
        <f>AVERAGE(AA15:AA29)</f>
        <v>0.26666666666666666</v>
      </c>
      <c r="AB32" s="53"/>
      <c r="AC32" s="53"/>
      <c r="AD32" s="49"/>
      <c r="AE32" s="54">
        <f>AVERAGE(AE15:AE29)</f>
        <v>0.2</v>
      </c>
      <c r="AF32" s="53"/>
      <c r="AG32" s="53"/>
      <c r="AH32" s="50"/>
      <c r="AI32" s="53"/>
      <c r="AJ32" s="50"/>
      <c r="AK32" s="130">
        <f>AVERAGE(AK15:AK29)</f>
        <v>6.6666666666666666E-2</v>
      </c>
      <c r="AL32" s="50"/>
      <c r="AM32" s="54">
        <f t="shared" ref="AM32:AR32" si="15">AVERAGE(AM15:AM29)</f>
        <v>54.266666666666666</v>
      </c>
      <c r="AN32" s="54">
        <f t="shared" si="15"/>
        <v>0</v>
      </c>
      <c r="AO32" s="54">
        <f t="shared" si="15"/>
        <v>0</v>
      </c>
      <c r="AP32" s="54">
        <f t="shared" si="15"/>
        <v>0.4</v>
      </c>
      <c r="AQ32" s="54">
        <f t="shared" si="15"/>
        <v>0.26666666666666666</v>
      </c>
      <c r="AR32" s="54">
        <f t="shared" si="15"/>
        <v>0.2</v>
      </c>
      <c r="AS32" s="54">
        <f t="shared" ref="AS32:AT32" si="16">AVERAGE(AS15:AS29)</f>
        <v>55.133333333333333</v>
      </c>
      <c r="AT32" s="82">
        <f t="shared" si="16"/>
        <v>57.459677419354847</v>
      </c>
      <c r="AU32" s="8" t="s">
        <v>56</v>
      </c>
      <c r="AV32" s="82">
        <f t="shared" ref="AV32" si="17">AVERAGE(AV15:AV29)</f>
        <v>305.42950657602825</v>
      </c>
      <c r="AW32" s="37"/>
      <c r="BM32" s="113" t="s">
        <v>132</v>
      </c>
    </row>
    <row r="33" spans="1:65" s="24" customFormat="1">
      <c r="B33" s="8" t="s">
        <v>55</v>
      </c>
      <c r="D33" s="76">
        <f>SUM(D15:D29)</f>
        <v>7.9999999999000018</v>
      </c>
      <c r="E33" s="77">
        <f>SUM(E15:E29)</f>
        <v>23.999999999269178</v>
      </c>
      <c r="F33" s="69"/>
      <c r="G33" s="9"/>
      <c r="I33" s="25"/>
      <c r="J33" s="3"/>
      <c r="K33" s="54">
        <f>SUM(K15:K29)</f>
        <v>814</v>
      </c>
      <c r="L33" s="53"/>
      <c r="M33" s="53"/>
      <c r="N33" s="49"/>
      <c r="O33" s="54">
        <f>SUM(O15:O29)</f>
        <v>0</v>
      </c>
      <c r="P33" s="53"/>
      <c r="Q33" s="53"/>
      <c r="R33" s="49"/>
      <c r="S33" s="54">
        <f>SUM(S15:S29)</f>
        <v>0</v>
      </c>
      <c r="T33" s="53"/>
      <c r="U33" s="53"/>
      <c r="V33" s="49"/>
      <c r="W33" s="54">
        <f>SUM(W15:W29)</f>
        <v>6</v>
      </c>
      <c r="X33" s="53"/>
      <c r="Y33" s="53"/>
      <c r="Z33" s="49"/>
      <c r="AA33" s="54">
        <f>SUM(AA15:AA29)</f>
        <v>4</v>
      </c>
      <c r="AB33" s="53"/>
      <c r="AC33" s="53"/>
      <c r="AD33" s="49"/>
      <c r="AE33" s="54">
        <f>SUM(AE15:AE29)</f>
        <v>3</v>
      </c>
      <c r="AF33" s="53"/>
      <c r="AG33" s="53"/>
      <c r="AH33" s="50"/>
      <c r="AI33" s="53"/>
      <c r="AJ33" s="50"/>
      <c r="AK33" s="130">
        <f>SUM(AK15:AK29)</f>
        <v>1</v>
      </c>
      <c r="AL33" s="50"/>
      <c r="AM33" s="54">
        <f t="shared" ref="AM33:AR33" si="18">SUM(AM15:AM29)</f>
        <v>814</v>
      </c>
      <c r="AN33" s="54">
        <f t="shared" si="18"/>
        <v>0</v>
      </c>
      <c r="AO33" s="54">
        <f t="shared" si="18"/>
        <v>0</v>
      </c>
      <c r="AP33" s="54">
        <f t="shared" si="18"/>
        <v>6</v>
      </c>
      <c r="AQ33" s="54">
        <f t="shared" si="18"/>
        <v>4</v>
      </c>
      <c r="AR33" s="54">
        <f t="shared" si="18"/>
        <v>3</v>
      </c>
      <c r="AS33" s="54">
        <f t="shared" ref="AS33:AT33" si="19">SUM(AS15:AS29)</f>
        <v>827</v>
      </c>
      <c r="AT33" s="35">
        <f t="shared" si="19"/>
        <v>861.89516129032268</v>
      </c>
      <c r="AU33" s="8" t="s">
        <v>55</v>
      </c>
      <c r="AV33" s="35">
        <f t="shared" ref="AV33" si="20">SUM(AV15:AV29)</f>
        <v>4581.442598640424</v>
      </c>
      <c r="AW33" s="37"/>
      <c r="BM33" s="113" t="s">
        <v>126</v>
      </c>
    </row>
    <row r="34" spans="1:65">
      <c r="D34" s="72" t="s">
        <v>87</v>
      </c>
      <c r="E34" s="73" t="s">
        <v>87</v>
      </c>
      <c r="BM34" s="113" t="s">
        <v>126</v>
      </c>
    </row>
    <row r="35" spans="1:65" ht="15.75" thickBot="1">
      <c r="B35" s="9" t="s">
        <v>67</v>
      </c>
      <c r="D35" s="70">
        <f>'Project Facts (User Inputs)'!F33</f>
        <v>8</v>
      </c>
      <c r="E35" s="71">
        <f>'Project Facts (User Inputs)'!G33</f>
        <v>24</v>
      </c>
      <c r="AK35" s="131" t="s">
        <v>245</v>
      </c>
      <c r="BM35" s="113" t="s">
        <v>131</v>
      </c>
    </row>
    <row r="36" spans="1:65">
      <c r="AK36" s="130">
        <f>AK33/AK32</f>
        <v>15</v>
      </c>
      <c r="BM36" s="113"/>
    </row>
    <row r="37" spans="1:65">
      <c r="BM37" s="113"/>
    </row>
    <row r="38" spans="1:65" ht="30" customHeight="1">
      <c r="A38" s="1"/>
      <c r="B38" s="1"/>
      <c r="C38" s="1"/>
      <c r="D38" s="113" t="s">
        <v>138</v>
      </c>
      <c r="E38" s="113" t="s">
        <v>139</v>
      </c>
      <c r="F38" s="113" t="s">
        <v>140</v>
      </c>
      <c r="G38" s="113" t="s">
        <v>141</v>
      </c>
      <c r="H38" s="113"/>
      <c r="I38" s="113"/>
      <c r="J38" s="113"/>
      <c r="K38" s="113"/>
      <c r="L38" s="113"/>
      <c r="M38" s="113"/>
      <c r="N38" s="115"/>
      <c r="O38" s="115"/>
      <c r="P38" s="115"/>
      <c r="Q38" s="113"/>
      <c r="R38" s="113"/>
      <c r="S38" s="113"/>
      <c r="T38" s="113"/>
      <c r="U38" s="113"/>
      <c r="V38" s="113"/>
      <c r="W38" s="113"/>
      <c r="X38" s="113"/>
      <c r="Y38" s="1"/>
      <c r="Z38" s="19"/>
      <c r="AA38" s="1"/>
      <c r="AB38" s="1"/>
      <c r="AC38" s="1"/>
      <c r="AD38" s="19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13"/>
    </row>
    <row r="39" spans="1:65">
      <c r="BM39" s="2"/>
    </row>
    <row r="40" spans="1:65">
      <c r="BM40" s="2"/>
    </row>
    <row r="41" spans="1:65">
      <c r="BM41" s="2"/>
    </row>
    <row r="42" spans="1:65">
      <c r="BM42" s="2"/>
    </row>
    <row r="43" spans="1:65">
      <c r="BM43" s="2"/>
    </row>
    <row r="44" spans="1:65">
      <c r="BM44" s="2"/>
    </row>
    <row r="45" spans="1:65">
      <c r="BM45" s="2"/>
    </row>
    <row r="46" spans="1:65">
      <c r="BM46" s="2"/>
    </row>
    <row r="47" spans="1:65">
      <c r="BM47" s="2"/>
    </row>
    <row r="48" spans="1:65">
      <c r="BM48" s="2"/>
    </row>
    <row r="49" spans="65:65">
      <c r="BM49" s="2"/>
    </row>
    <row r="50" spans="65:65">
      <c r="BM50" s="2"/>
    </row>
    <row r="51" spans="65:65">
      <c r="BM51" s="2"/>
    </row>
    <row r="52" spans="65:65">
      <c r="BM52" s="2"/>
    </row>
    <row r="53" spans="65:65">
      <c r="BM53" s="2"/>
    </row>
    <row r="54" spans="65:65">
      <c r="BM54" s="2"/>
    </row>
    <row r="55" spans="65:65">
      <c r="BM55" s="2"/>
    </row>
    <row r="56" spans="65:65">
      <c r="BM56" s="2"/>
    </row>
    <row r="57" spans="65:65">
      <c r="BM57" s="2"/>
    </row>
    <row r="58" spans="65:65">
      <c r="BM58" s="2"/>
    </row>
    <row r="59" spans="65:65">
      <c r="BM59" s="2"/>
    </row>
    <row r="60" spans="65:65">
      <c r="BM60" s="2"/>
    </row>
    <row r="61" spans="65:65">
      <c r="BM61" s="2"/>
    </row>
    <row r="62" spans="65:65">
      <c r="BM62" s="2"/>
    </row>
    <row r="63" spans="65:65">
      <c r="BM63" s="2"/>
    </row>
    <row r="64" spans="65:65">
      <c r="BM64" s="2"/>
    </row>
    <row r="65" spans="65:65">
      <c r="BM65" s="2"/>
    </row>
    <row r="66" spans="65:65">
      <c r="BM66" s="2"/>
    </row>
    <row r="67" spans="65:65">
      <c r="BM67" s="2"/>
    </row>
    <row r="68" spans="65:65">
      <c r="BM68" s="2"/>
    </row>
    <row r="69" spans="65:65">
      <c r="BM69" s="2"/>
    </row>
    <row r="70" spans="65:65">
      <c r="BM70" s="2"/>
    </row>
    <row r="71" spans="65:65">
      <c r="BM71" s="2"/>
    </row>
    <row r="72" spans="65:65">
      <c r="BM72" s="2"/>
    </row>
    <row r="73" spans="65:65">
      <c r="BM73" s="2"/>
    </row>
    <row r="74" spans="65:65">
      <c r="BM74" s="2"/>
    </row>
    <row r="75" spans="65:65">
      <c r="BM75" s="2"/>
    </row>
    <row r="76" spans="65:65">
      <c r="BM76" s="2"/>
    </row>
    <row r="77" spans="65:65">
      <c r="BM77" s="2"/>
    </row>
    <row r="78" spans="65:65">
      <c r="BM78" s="2"/>
    </row>
    <row r="79" spans="65:65">
      <c r="BM79" s="2"/>
    </row>
    <row r="80" spans="65:65">
      <c r="BM80" s="2"/>
    </row>
    <row r="81" spans="65:65">
      <c r="BM81" s="2"/>
    </row>
    <row r="82" spans="65:65">
      <c r="BM82" s="2"/>
    </row>
    <row r="83" spans="65:65">
      <c r="BM83" s="2"/>
    </row>
    <row r="84" spans="65:65">
      <c r="BM84" s="2"/>
    </row>
    <row r="85" spans="65:65">
      <c r="BM85" s="2"/>
    </row>
    <row r="86" spans="65:65">
      <c r="BM86" s="2"/>
    </row>
  </sheetData>
  <mergeCells count="14">
    <mergeCell ref="P4:Q4"/>
    <mergeCell ref="P5:Q5"/>
    <mergeCell ref="P3:Q3"/>
    <mergeCell ref="I3:N3"/>
    <mergeCell ref="D2:N2"/>
    <mergeCell ref="AM13:AT13"/>
    <mergeCell ref="AV13:AW13"/>
    <mergeCell ref="D13:G13"/>
    <mergeCell ref="L13:M13"/>
    <mergeCell ref="P13:Q13"/>
    <mergeCell ref="T13:U13"/>
    <mergeCell ref="X13:Y13"/>
    <mergeCell ref="AB13:AC13"/>
    <mergeCell ref="AF13:AG1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Q105"/>
  <sheetViews>
    <sheetView topLeftCell="A7" zoomScale="85" zoomScaleNormal="85" workbookViewId="0">
      <selection activeCell="Y21" sqref="Y21"/>
    </sheetView>
  </sheetViews>
  <sheetFormatPr defaultRowHeight="15"/>
  <cols>
    <col min="1" max="1" width="2.5703125" style="2" customWidth="1"/>
    <col min="2" max="2" width="2.42578125" style="2" customWidth="1"/>
    <col min="3" max="3" width="23" style="2" customWidth="1"/>
    <col min="4" max="5" width="12.140625" style="2" bestFit="1" customWidth="1"/>
    <col min="6" max="6" width="17.7109375" style="3" bestFit="1" customWidth="1"/>
    <col min="7" max="7" width="9.140625" style="2"/>
    <col min="8" max="22" width="4.28515625" style="2" bestFit="1" customWidth="1"/>
    <col min="23" max="23" width="3" style="2" bestFit="1" customWidth="1"/>
    <col min="24" max="38" width="4.28515625" style="2" bestFit="1" customWidth="1"/>
    <col min="39" max="39" width="3" style="2" bestFit="1" customWidth="1"/>
    <col min="40" max="46" width="9.140625" style="2"/>
    <col min="47" max="47" width="8.85546875" style="112" customWidth="1"/>
    <col min="48" max="16384" width="9.140625" style="2"/>
  </cols>
  <sheetData>
    <row r="1" spans="2:47">
      <c r="C1" s="68" t="s">
        <v>61</v>
      </c>
      <c r="L1" s="3"/>
      <c r="M1" s="3"/>
      <c r="X1" s="3"/>
      <c r="AB1" s="3"/>
      <c r="AF1" s="3"/>
      <c r="AU1" s="113"/>
    </row>
    <row r="2" spans="2:47">
      <c r="C2" s="67" t="s">
        <v>57</v>
      </c>
      <c r="L2" s="3"/>
      <c r="M2" s="3"/>
      <c r="X2" s="3"/>
      <c r="AB2" s="3"/>
      <c r="AF2" s="3"/>
      <c r="AU2" s="113"/>
    </row>
    <row r="3" spans="2:47">
      <c r="C3" s="26" t="s">
        <v>93</v>
      </c>
      <c r="L3" s="3"/>
      <c r="M3" s="3"/>
      <c r="X3" s="3"/>
      <c r="AB3" s="3"/>
      <c r="AF3" s="3"/>
      <c r="AU3" s="113"/>
    </row>
    <row r="4" spans="2:47">
      <c r="C4" s="27" t="s">
        <v>94</v>
      </c>
      <c r="L4" s="3"/>
      <c r="M4" s="3"/>
      <c r="X4" s="3"/>
      <c r="AB4" s="3"/>
      <c r="AF4" s="3"/>
      <c r="AU4" s="113"/>
    </row>
    <row r="5" spans="2:47">
      <c r="C5" s="81" t="s">
        <v>58</v>
      </c>
      <c r="L5" s="3"/>
      <c r="M5" s="3"/>
      <c r="X5" s="3"/>
      <c r="AB5" s="3"/>
      <c r="AF5" s="3"/>
      <c r="AU5" s="113"/>
    </row>
    <row r="6" spans="2:47">
      <c r="C6" s="20" t="s">
        <v>45</v>
      </c>
      <c r="L6" s="3"/>
      <c r="M6" s="3"/>
      <c r="X6" s="3"/>
      <c r="AB6" s="3"/>
      <c r="AF6" s="3"/>
      <c r="AU6" s="113"/>
    </row>
    <row r="7" spans="2:47">
      <c r="C7" s="21" t="s">
        <v>54</v>
      </c>
      <c r="L7" s="3"/>
      <c r="M7" s="3"/>
      <c r="X7" s="3"/>
      <c r="AB7" s="3"/>
      <c r="AF7" s="3"/>
      <c r="AU7" s="113"/>
    </row>
    <row r="8" spans="2:47" ht="15.75" thickBot="1">
      <c r="B8" s="10"/>
      <c r="AU8" s="113"/>
    </row>
    <row r="9" spans="2:47">
      <c r="B9" s="94"/>
      <c r="C9" s="89"/>
      <c r="D9" s="89"/>
      <c r="E9" s="89"/>
      <c r="F9" s="88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90"/>
      <c r="AU9" s="113"/>
    </row>
    <row r="10" spans="2:47" ht="33" customHeight="1">
      <c r="B10" s="96"/>
      <c r="C10" s="172" t="s">
        <v>150</v>
      </c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2"/>
      <c r="O10" s="172"/>
      <c r="P10" s="172"/>
      <c r="Q10" s="172"/>
      <c r="R10" s="172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97"/>
      <c r="AU10" s="113"/>
    </row>
    <row r="11" spans="2:47">
      <c r="B11" s="96"/>
      <c r="C11" s="87"/>
      <c r="D11" s="23"/>
      <c r="E11" s="23"/>
      <c r="F11" s="3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97"/>
      <c r="AU11" s="116"/>
    </row>
    <row r="12" spans="2:47">
      <c r="B12" s="96"/>
      <c r="C12" s="188" t="s">
        <v>119</v>
      </c>
      <c r="D12" s="8" t="s">
        <v>112</v>
      </c>
      <c r="E12" s="34">
        <f>E17+E39+E61+E83</f>
        <v>2</v>
      </c>
      <c r="F12" s="3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97"/>
      <c r="AU12" s="114"/>
    </row>
    <row r="13" spans="2:47" s="4" customFormat="1">
      <c r="B13" s="98"/>
      <c r="C13" s="189"/>
      <c r="D13" s="27" t="s">
        <v>113</v>
      </c>
      <c r="E13" s="104">
        <f>E18+E40+E62+E84</f>
        <v>12.425734586111503</v>
      </c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91"/>
      <c r="AU13" s="114"/>
    </row>
    <row r="14" spans="2:47" ht="15.75" thickBot="1">
      <c r="B14" s="105"/>
      <c r="C14" s="93"/>
      <c r="D14" s="93"/>
      <c r="E14" s="93"/>
      <c r="F14" s="106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100"/>
      <c r="AU14" s="114"/>
    </row>
    <row r="15" spans="2:47" ht="15.75" thickBot="1">
      <c r="B15" s="10"/>
      <c r="C15" s="10"/>
      <c r="AU15" s="113" t="s">
        <v>126</v>
      </c>
    </row>
    <row r="16" spans="2:47">
      <c r="B16" s="94"/>
      <c r="C16" s="95"/>
      <c r="D16" s="89"/>
      <c r="E16" s="89"/>
      <c r="F16" s="88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90"/>
      <c r="AU16" s="113" t="s">
        <v>127</v>
      </c>
    </row>
    <row r="17" spans="2:47">
      <c r="B17" s="96"/>
      <c r="C17" s="185" t="s">
        <v>110</v>
      </c>
      <c r="D17" s="8" t="s">
        <v>112</v>
      </c>
      <c r="E17" s="34">
        <f>SUM(H21:V35)</f>
        <v>2</v>
      </c>
      <c r="F17" s="33"/>
      <c r="G17" s="23"/>
      <c r="H17" s="23" t="s">
        <v>151</v>
      </c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97"/>
      <c r="AU17" s="113" t="s">
        <v>128</v>
      </c>
    </row>
    <row r="18" spans="2:47" s="4" customFormat="1">
      <c r="B18" s="98"/>
      <c r="C18" s="186"/>
      <c r="D18" s="8" t="s">
        <v>113</v>
      </c>
      <c r="E18" s="103">
        <f>SUM(X21:AL35)</f>
        <v>12.425734586111503</v>
      </c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91"/>
      <c r="AU18" s="113"/>
    </row>
    <row r="19" spans="2:47">
      <c r="B19" s="92"/>
      <c r="C19" s="23"/>
      <c r="D19" s="23"/>
      <c r="E19" s="23"/>
      <c r="F19" s="33"/>
      <c r="G19" s="23"/>
      <c r="H19" s="187" t="s">
        <v>111</v>
      </c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23"/>
      <c r="X19" s="187" t="s">
        <v>115</v>
      </c>
      <c r="Y19" s="187"/>
      <c r="Z19" s="187"/>
      <c r="AA19" s="187"/>
      <c r="AB19" s="187"/>
      <c r="AC19" s="187"/>
      <c r="AD19" s="187"/>
      <c r="AE19" s="187"/>
      <c r="AF19" s="187"/>
      <c r="AG19" s="187"/>
      <c r="AH19" s="187"/>
      <c r="AI19" s="187"/>
      <c r="AJ19" s="187"/>
      <c r="AK19" s="187"/>
      <c r="AL19" s="187"/>
      <c r="AM19" s="97"/>
      <c r="AU19" s="113" t="s">
        <v>129</v>
      </c>
    </row>
    <row r="20" spans="2:47" s="4" customFormat="1" ht="30">
      <c r="B20" s="98"/>
      <c r="C20" s="15" t="str">
        <f>'Project Release Optimizer (GA)'!B14</f>
        <v>Project Name</v>
      </c>
      <c r="D20" s="15" t="str">
        <f>'Project Release Optimizer (GA)'!T14</f>
        <v>Start Date</v>
      </c>
      <c r="E20" s="15" t="str">
        <f>'Project Release Optimizer (GA)'!U14</f>
        <v>End Date</v>
      </c>
      <c r="F20" s="62" t="str">
        <f>'Project Release Optimizer (GA)'!AI14</f>
        <v>Code Base Version</v>
      </c>
      <c r="G20" s="23"/>
      <c r="H20" s="84" t="s">
        <v>95</v>
      </c>
      <c r="I20" s="84" t="s">
        <v>96</v>
      </c>
      <c r="J20" s="84" t="s">
        <v>97</v>
      </c>
      <c r="K20" s="84" t="s">
        <v>98</v>
      </c>
      <c r="L20" s="84" t="s">
        <v>99</v>
      </c>
      <c r="M20" s="84" t="s">
        <v>100</v>
      </c>
      <c r="N20" s="84" t="s">
        <v>101</v>
      </c>
      <c r="O20" s="84" t="s">
        <v>102</v>
      </c>
      <c r="P20" s="84" t="s">
        <v>103</v>
      </c>
      <c r="Q20" s="84" t="s">
        <v>104</v>
      </c>
      <c r="R20" s="84" t="s">
        <v>105</v>
      </c>
      <c r="S20" s="84" t="s">
        <v>106</v>
      </c>
      <c r="T20" s="84" t="s">
        <v>107</v>
      </c>
      <c r="U20" s="84" t="s">
        <v>108</v>
      </c>
      <c r="V20" s="84" t="s">
        <v>109</v>
      </c>
      <c r="W20" s="86"/>
      <c r="X20" s="84" t="s">
        <v>95</v>
      </c>
      <c r="Y20" s="84" t="s">
        <v>96</v>
      </c>
      <c r="Z20" s="84" t="s">
        <v>97</v>
      </c>
      <c r="AA20" s="84" t="s">
        <v>98</v>
      </c>
      <c r="AB20" s="84" t="s">
        <v>99</v>
      </c>
      <c r="AC20" s="84" t="s">
        <v>100</v>
      </c>
      <c r="AD20" s="84" t="s">
        <v>101</v>
      </c>
      <c r="AE20" s="84" t="s">
        <v>102</v>
      </c>
      <c r="AF20" s="84" t="s">
        <v>103</v>
      </c>
      <c r="AG20" s="84" t="s">
        <v>104</v>
      </c>
      <c r="AH20" s="84" t="s">
        <v>105</v>
      </c>
      <c r="AI20" s="84" t="s">
        <v>106</v>
      </c>
      <c r="AJ20" s="84" t="s">
        <v>107</v>
      </c>
      <c r="AK20" s="84" t="s">
        <v>108</v>
      </c>
      <c r="AL20" s="84" t="s">
        <v>109</v>
      </c>
      <c r="AM20" s="91"/>
      <c r="AU20" s="113" t="s">
        <v>130</v>
      </c>
    </row>
    <row r="21" spans="2:47" s="4" customFormat="1">
      <c r="B21" s="98"/>
      <c r="C21" s="59" t="str">
        <f>'Project Release Optimizer (GA)'!B15</f>
        <v>Project-A01</v>
      </c>
      <c r="D21" s="85">
        <f>'Project Release Optimizer (GA)'!T15</f>
        <v>42088.647958384725</v>
      </c>
      <c r="E21" s="85">
        <f>'Project Release Optimizer (GA)'!U15</f>
        <v>42100.359065527227</v>
      </c>
      <c r="F21" s="59" t="str">
        <f>'Project Release Optimizer (GA)'!AI15</f>
        <v>v001</v>
      </c>
      <c r="G21" s="23"/>
      <c r="H21" s="16"/>
      <c r="I21" s="16">
        <f>IF(AND($E21&gt;$D22,$D21&lt;$E22,$F21&lt;&gt;$F22),1,0)</f>
        <v>0</v>
      </c>
      <c r="J21" s="16">
        <f>IF(AND($E21&gt;$D23,$D21&lt;$E23,$F21&lt;&gt;$F23),1,0)</f>
        <v>0</v>
      </c>
      <c r="K21" s="16">
        <f>IF(AND($E21&gt;$D24,$D21&lt;$E24,$F21&lt;&gt;$F24),1,0)</f>
        <v>0</v>
      </c>
      <c r="L21" s="16">
        <f>IF(AND($E21&gt;$D25,$D21&lt;$E25,$F21&lt;&gt;$F25),1,0)</f>
        <v>0</v>
      </c>
      <c r="M21" s="16">
        <f>IF(AND($E21&gt;$D26,$D21&lt;$E26,$F21&lt;&gt;$F26),1,0)</f>
        <v>0</v>
      </c>
      <c r="N21" s="16">
        <f>IF(AND($E21&gt;$D27,$D21&lt;$E27,$F21&lt;&gt;$F27),1,0)</f>
        <v>0</v>
      </c>
      <c r="O21" s="16">
        <f>IF(AND($E21&gt;$D28,$D21&lt;$E28,$F21&lt;&gt;$F28),1,0)</f>
        <v>0</v>
      </c>
      <c r="P21" s="16">
        <f>IF(AND($E21&gt;$D29,$D21&lt;$E29,$F21&lt;&gt;$F29),1,0)</f>
        <v>0</v>
      </c>
      <c r="Q21" s="16">
        <f>IF(AND($E21&gt;$D30,$D21&lt;$E30,$F21&lt;&gt;$F30),1,0)</f>
        <v>0</v>
      </c>
      <c r="R21" s="16">
        <f>IF(AND($E21&gt;$D31,$D21&lt;$E31,$F21&lt;&gt;$F31),1,0)</f>
        <v>0</v>
      </c>
      <c r="S21" s="16">
        <f>IF(AND($E21&gt;$D32,$D21&lt;$E32,$F21&lt;&gt;$F32),1,0)</f>
        <v>0</v>
      </c>
      <c r="T21" s="16">
        <f>IF(AND($E21&gt;$D33,$D21&lt;$E33,$F21&lt;&gt;$F33),1,0)</f>
        <v>0</v>
      </c>
      <c r="U21" s="16">
        <f>IF(AND($E21&gt;$D34,$D21&lt;$E34,$F21&lt;&gt;$F34),1,0)</f>
        <v>0</v>
      </c>
      <c r="V21" s="16">
        <f>IF(AND($E21&gt;$D35,$D21&lt;$E35,$F21&lt;&gt;$F35),1,0)</f>
        <v>0</v>
      </c>
      <c r="W21" s="101"/>
      <c r="X21" s="16"/>
      <c r="Y21" s="16">
        <f>IF(I21,MIN($E21-$D22,$E22-$D21),0)</f>
        <v>0</v>
      </c>
      <c r="Z21" s="16">
        <f>IF(J21,MIN($E21-$D23,$E23-$D21),0)</f>
        <v>0</v>
      </c>
      <c r="AA21" s="16">
        <f>IF(K21,MIN($E21-$D24,$E24-$D21),0)</f>
        <v>0</v>
      </c>
      <c r="AB21" s="16">
        <f>IF(L21,MIN($E21-$D25,$E25-$D21),0)</f>
        <v>0</v>
      </c>
      <c r="AC21" s="16">
        <f>IF(M21,MIN($E21-$D26,$E26-$D21),0)</f>
        <v>0</v>
      </c>
      <c r="AD21" s="16">
        <f>IF(N21,MIN($E21-$D27,$E27-$D21),0)</f>
        <v>0</v>
      </c>
      <c r="AE21" s="16">
        <f>IF(O21,MIN($E21-$D28,$E28-$D21),0)</f>
        <v>0</v>
      </c>
      <c r="AF21" s="16">
        <f>IF(P21,MIN($E21-$D29,$E29-$D21),0)</f>
        <v>0</v>
      </c>
      <c r="AG21" s="16">
        <f>IF(Q21,MIN($E21-$D30,$E30-$D21),0)</f>
        <v>0</v>
      </c>
      <c r="AH21" s="16">
        <f>IF(R21,MIN($E21-$D31,$E31-$D21),0)</f>
        <v>0</v>
      </c>
      <c r="AI21" s="16">
        <f>IF(S21,MIN($E21-$D32,$E32-$D21),0)</f>
        <v>0</v>
      </c>
      <c r="AJ21" s="16">
        <f>IF(T21,MIN($E21-$D33,$E33-$D21),0)</f>
        <v>0</v>
      </c>
      <c r="AK21" s="16">
        <f>IF(U21,MIN($E21-$D34,$E34-$D21),0)</f>
        <v>0</v>
      </c>
      <c r="AL21" s="16">
        <f>IF(V21,MIN($E21-$D35,$E35-$D21),0)</f>
        <v>0</v>
      </c>
      <c r="AM21" s="91"/>
      <c r="AU21" s="113"/>
    </row>
    <row r="22" spans="2:47" s="4" customFormat="1">
      <c r="B22" s="98"/>
      <c r="C22" s="59" t="str">
        <f>'Project Release Optimizer (GA)'!B16</f>
        <v>Project-A02</v>
      </c>
      <c r="D22" s="85">
        <f>'Project Release Optimizer (GA)'!T16</f>
        <v>41723.023017634194</v>
      </c>
      <c r="E22" s="85">
        <f>'Project Release Optimizer (GA)'!U16</f>
        <v>41735.808742097666</v>
      </c>
      <c r="F22" s="59" t="str">
        <f>'Project Release Optimizer (GA)'!AI16</f>
        <v>v002</v>
      </c>
      <c r="G22" s="23"/>
      <c r="H22" s="16"/>
      <c r="I22" s="16"/>
      <c r="J22" s="16">
        <f>IF(AND($E22&gt;$D23,$D22&lt;$E23,$F22&lt;&gt;$F23),1,0)</f>
        <v>0</v>
      </c>
      <c r="K22" s="16">
        <f>IF(AND($E22&gt;$D24,$D22&lt;$E24,$F22&lt;&gt;$F24),1,0)</f>
        <v>0</v>
      </c>
      <c r="L22" s="16">
        <f>IF(AND($E22&gt;$D25,$D22&lt;$E25,$F22&lt;&gt;$F25),1,0)</f>
        <v>0</v>
      </c>
      <c r="M22" s="16">
        <f>IF(AND($E22&gt;$D26,$D22&lt;$E26,$F22&lt;&gt;$F26),1,0)</f>
        <v>0</v>
      </c>
      <c r="N22" s="16">
        <f>IF(AND($E22&gt;$D27,$D22&lt;$E27,$F22&lt;&gt;$F27),1,0)</f>
        <v>0</v>
      </c>
      <c r="O22" s="16">
        <f>IF(AND($E22&gt;$D28,$D22&lt;$E28,$F22&lt;&gt;$F28),1,0)</f>
        <v>0</v>
      </c>
      <c r="P22" s="16">
        <f>IF(AND($E22&gt;$D29,$D22&lt;$E29,$F22&lt;&gt;$F29),1,0)</f>
        <v>0</v>
      </c>
      <c r="Q22" s="16">
        <f>IF(AND($E22&gt;$D30,$D22&lt;$E30,$F22&lt;&gt;$F30),1,0)</f>
        <v>0</v>
      </c>
      <c r="R22" s="16">
        <f>IF(AND($E22&gt;$D31,$D22&lt;$E31,$F22&lt;&gt;$F31),1,0)</f>
        <v>0</v>
      </c>
      <c r="S22" s="16">
        <f>IF(AND($E22&gt;$D32,$D22&lt;$E32,$F22&lt;&gt;$F32),1,0)</f>
        <v>0</v>
      </c>
      <c r="T22" s="16">
        <f>IF(AND($E22&gt;$D33,$D22&lt;$E33,$F22&lt;&gt;$F33),1,0)</f>
        <v>0</v>
      </c>
      <c r="U22" s="16">
        <f>IF(AND($E22&gt;$D34,$D22&lt;$E34,$F22&lt;&gt;$F34),1,0)</f>
        <v>0</v>
      </c>
      <c r="V22" s="16">
        <f>IF(AND($E22&gt;$D35,$D22&lt;$E35,$F22&lt;&gt;$F35),1,0)</f>
        <v>0</v>
      </c>
      <c r="W22" s="101"/>
      <c r="X22" s="16"/>
      <c r="Y22" s="16"/>
      <c r="Z22" s="16">
        <f>IF(J22,MIN($E22-$D23,$E23-$D22),0)</f>
        <v>0</v>
      </c>
      <c r="AA22" s="16">
        <f>IF(K22,MIN($E22-$D24,$E24-$D22),0)</f>
        <v>0</v>
      </c>
      <c r="AB22" s="16">
        <f>IF(L22,MIN($E22-$D25,$E25-$D22),0)</f>
        <v>0</v>
      </c>
      <c r="AC22" s="16">
        <f>IF(M22,MIN($E22-$D26,$E26-$D22),0)</f>
        <v>0</v>
      </c>
      <c r="AD22" s="16">
        <f>IF(N22,MIN($E22-$D27,$E27-$D22),0)</f>
        <v>0</v>
      </c>
      <c r="AE22" s="16">
        <f>IF(O22,MIN($E22-$D28,$E28-$D22),0)</f>
        <v>0</v>
      </c>
      <c r="AF22" s="16">
        <f>IF(P22,MIN($E22-$D29,$E29-$D22),0)</f>
        <v>0</v>
      </c>
      <c r="AG22" s="16">
        <f>IF(Q22,MIN($E22-$D30,$E30-$D22),0)</f>
        <v>0</v>
      </c>
      <c r="AH22" s="16">
        <f>IF(R22,MIN($E22-$D31,$E31-$D22),0)</f>
        <v>0</v>
      </c>
      <c r="AI22" s="16">
        <f>IF(S22,MIN($E22-$D32,$E32-$D22),0)</f>
        <v>0</v>
      </c>
      <c r="AJ22" s="16">
        <f>IF(T22,MIN($E22-$D33,$E33-$D22),0)</f>
        <v>0</v>
      </c>
      <c r="AK22" s="16">
        <f>IF(U22,MIN($E22-$D34,$E34-$D22),0)</f>
        <v>0</v>
      </c>
      <c r="AL22" s="16">
        <f>IF(V22,MIN($E22-$D35,$E35-$D22),0)</f>
        <v>0</v>
      </c>
      <c r="AM22" s="91"/>
      <c r="AU22" s="113" t="s">
        <v>131</v>
      </c>
    </row>
    <row r="23" spans="2:47" s="4" customFormat="1">
      <c r="B23" s="98"/>
      <c r="C23" s="59" t="str">
        <f>'Project Release Optimizer (GA)'!B17</f>
        <v>Project-A03</v>
      </c>
      <c r="D23" s="85">
        <f>'Project Release Optimizer (GA)'!T17</f>
        <v>41690.436626943279</v>
      </c>
      <c r="E23" s="85">
        <f>'Project Release Optimizer (GA)'!U17</f>
        <v>41697.503184902678</v>
      </c>
      <c r="F23" s="59" t="str">
        <f>'Project Release Optimizer (GA)'!AI17</f>
        <v>v003</v>
      </c>
      <c r="G23" s="23"/>
      <c r="H23" s="16"/>
      <c r="I23" s="16"/>
      <c r="J23" s="16"/>
      <c r="K23" s="16">
        <f>IF(AND($E23&gt;$D24,$D23&lt;$E24,$F23&lt;&gt;$F24),1,0)</f>
        <v>0</v>
      </c>
      <c r="L23" s="16">
        <f>IF(AND($E23&gt;$D25,$D23&lt;$E25,$F23&lt;&gt;$F25),1,0)</f>
        <v>0</v>
      </c>
      <c r="M23" s="16">
        <f>IF(AND($E23&gt;$D26,$D23&lt;$E26,$F23&lt;&gt;$F26),1,0)</f>
        <v>0</v>
      </c>
      <c r="N23" s="16">
        <f>IF(AND($E23&gt;$D27,$D23&lt;$E27,$F23&lt;&gt;$F27),1,0)</f>
        <v>0</v>
      </c>
      <c r="O23" s="16">
        <f>IF(AND($E23&gt;$D28,$D23&lt;$E28,$F23&lt;&gt;$F28),1,0)</f>
        <v>0</v>
      </c>
      <c r="P23" s="16">
        <f>IF(AND($E23&gt;$D29,$D23&lt;$E29,$F23&lt;&gt;$F29),1,0)</f>
        <v>0</v>
      </c>
      <c r="Q23" s="16">
        <f>IF(AND($E23&gt;$D30,$D23&lt;$E30,$F23&lt;&gt;$F30),1,0)</f>
        <v>0</v>
      </c>
      <c r="R23" s="16">
        <f>IF(AND($E23&gt;$D31,$D23&lt;$E31,$F23&lt;&gt;$F31),1,0)</f>
        <v>0</v>
      </c>
      <c r="S23" s="16">
        <f>IF(AND($E23&gt;$D32,$D23&lt;$E32,$F23&lt;&gt;$F32),1,0)</f>
        <v>0</v>
      </c>
      <c r="T23" s="16">
        <f>IF(AND($E23&gt;$D33,$D23&lt;$E33,$F23&lt;&gt;$F33),1,0)</f>
        <v>0</v>
      </c>
      <c r="U23" s="16">
        <f>IF(AND($E23&gt;$D34,$D23&lt;$E34,$F23&lt;&gt;$F34),1,0)</f>
        <v>0</v>
      </c>
      <c r="V23" s="16">
        <f>IF(AND($E23&gt;$D35,$D23&lt;$E35,$F23&lt;&gt;$F35),1,0)</f>
        <v>0</v>
      </c>
      <c r="W23" s="101"/>
      <c r="X23" s="16"/>
      <c r="Y23" s="16"/>
      <c r="Z23" s="16"/>
      <c r="AA23" s="16">
        <f>IF(K23,MIN($E23-$D24,$E24-$D23),0)</f>
        <v>0</v>
      </c>
      <c r="AB23" s="16">
        <f>IF(L23,MIN($E23-$D25,$E25-$D23),0)</f>
        <v>0</v>
      </c>
      <c r="AC23" s="16">
        <f>IF(M23,MIN($E23-$D26,$E26-$D23),0)</f>
        <v>0</v>
      </c>
      <c r="AD23" s="16">
        <f>IF(N23,MIN($E23-$D27,$E27-$D23),0)</f>
        <v>0</v>
      </c>
      <c r="AE23" s="16">
        <f>IF(O23,MIN($E23-$D28,$E28-$D23),0)</f>
        <v>0</v>
      </c>
      <c r="AF23" s="16">
        <f>IF(P23,MIN($E23-$D29,$E29-$D23),0)</f>
        <v>0</v>
      </c>
      <c r="AG23" s="16">
        <f>IF(Q23,MIN($E23-$D30,$E30-$D23),0)</f>
        <v>0</v>
      </c>
      <c r="AH23" s="16">
        <f>IF(R23,MIN($E23-$D31,$E31-$D23),0)</f>
        <v>0</v>
      </c>
      <c r="AI23" s="16">
        <f>IF(S23,MIN($E23-$D32,$E32-$D23),0)</f>
        <v>0</v>
      </c>
      <c r="AJ23" s="16">
        <f>IF(T23,MIN($E23-$D33,$E33-$D23),0)</f>
        <v>0</v>
      </c>
      <c r="AK23" s="16">
        <f>IF(U23,MIN($E23-$D34,$E34-$D23),0)</f>
        <v>0</v>
      </c>
      <c r="AL23" s="16">
        <f>IF(V23,MIN($E23-$D35,$E35-$D23),0)</f>
        <v>0</v>
      </c>
      <c r="AM23" s="91"/>
      <c r="AU23" s="113" t="s">
        <v>132</v>
      </c>
    </row>
    <row r="24" spans="2:47" s="4" customFormat="1">
      <c r="B24" s="98"/>
      <c r="C24" s="59" t="str">
        <f>'Project Release Optimizer (GA)'!B18</f>
        <v>Project-A04</v>
      </c>
      <c r="D24" s="85">
        <f>'Project Release Optimizer (GA)'!T18</f>
        <v>41766.111048355255</v>
      </c>
      <c r="E24" s="85">
        <f>'Project Release Optimizer (GA)'!U18</f>
        <v>41782.971251262723</v>
      </c>
      <c r="F24" s="59" t="str">
        <f>'Project Release Optimizer (GA)'!AI18</f>
        <v>v004</v>
      </c>
      <c r="G24" s="23"/>
      <c r="H24" s="16"/>
      <c r="I24" s="16"/>
      <c r="J24" s="16"/>
      <c r="K24" s="16"/>
      <c r="L24" s="16">
        <f>IF(AND($E24&gt;$D25,$D24&lt;$E25,$F24&lt;&gt;$F25),1,0)</f>
        <v>0</v>
      </c>
      <c r="M24" s="16">
        <f>IF(AND($E24&gt;$D26,$D24&lt;$E26,$F24&lt;&gt;$F26),1,0)</f>
        <v>1</v>
      </c>
      <c r="N24" s="16">
        <f>IF(AND($E24&gt;$D27,$D24&lt;$E27,$F24&lt;&gt;$F27),1,0)</f>
        <v>0</v>
      </c>
      <c r="O24" s="16">
        <f>IF(AND($E24&gt;$D28,$D24&lt;$E28,$F24&lt;&gt;$F28),1,0)</f>
        <v>0</v>
      </c>
      <c r="P24" s="16">
        <f>IF(AND($E24&gt;$D29,$D24&lt;$E29,$F24&lt;&gt;$F29),1,0)</f>
        <v>0</v>
      </c>
      <c r="Q24" s="16">
        <f>IF(AND($E24&gt;$D30,$D24&lt;$E30,$F24&lt;&gt;$F30),1,0)</f>
        <v>0</v>
      </c>
      <c r="R24" s="16">
        <f>IF(AND($E24&gt;$D31,$D24&lt;$E31,$F24&lt;&gt;$F31),1,0)</f>
        <v>0</v>
      </c>
      <c r="S24" s="16">
        <f>IF(AND($E24&gt;$D32,$D24&lt;$E32,$F24&lt;&gt;$F32),1,0)</f>
        <v>0</v>
      </c>
      <c r="T24" s="16">
        <f>IF(AND($E24&gt;$D33,$D24&lt;$E33,$F24&lt;&gt;$F33),1,0)</f>
        <v>0</v>
      </c>
      <c r="U24" s="16">
        <f>IF(AND($E24&gt;$D34,$D24&lt;$E34,$F24&lt;&gt;$F34),1,0)</f>
        <v>0</v>
      </c>
      <c r="V24" s="16">
        <f>IF(AND($E24&gt;$D35,$D24&lt;$E35,$F24&lt;&gt;$F35),1,0)</f>
        <v>0</v>
      </c>
      <c r="W24" s="101"/>
      <c r="X24" s="16"/>
      <c r="Y24" s="16"/>
      <c r="Z24" s="16"/>
      <c r="AA24" s="16"/>
      <c r="AB24" s="16">
        <f>IF(L24,MIN($E24-$D25,$E25-$D24),0)</f>
        <v>0</v>
      </c>
      <c r="AC24" s="16">
        <f>IF(M24,MIN($E24-$D26,$E26-$D24),0)</f>
        <v>10.515010029404948</v>
      </c>
      <c r="AD24" s="16">
        <f>IF(N24,MIN($E24-$D27,$E27-$D24),0)</f>
        <v>0</v>
      </c>
      <c r="AE24" s="16">
        <f>IF(O24,MIN($E24-$D28,$E28-$D24),0)</f>
        <v>0</v>
      </c>
      <c r="AF24" s="16">
        <f>IF(P24,MIN($E24-$D29,$E29-$D24),0)</f>
        <v>0</v>
      </c>
      <c r="AG24" s="16">
        <f>IF(Q24,MIN($E24-$D30,$E30-$D24),0)</f>
        <v>0</v>
      </c>
      <c r="AH24" s="16">
        <f>IF(R24,MIN($E24-$D31,$E31-$D24),0)</f>
        <v>0</v>
      </c>
      <c r="AI24" s="16">
        <f>IF(S24,MIN($E24-$D32,$E32-$D24),0)</f>
        <v>0</v>
      </c>
      <c r="AJ24" s="16">
        <f>IF(T24,MIN($E24-$D33,$E33-$D24),0)</f>
        <v>0</v>
      </c>
      <c r="AK24" s="16">
        <f>IF(U24,MIN($E24-$D34,$E34-$D24),0)</f>
        <v>0</v>
      </c>
      <c r="AL24" s="16">
        <f>IF(V24,MIN($E24-$D35,$E35-$D24),0)</f>
        <v>0</v>
      </c>
      <c r="AM24" s="91"/>
      <c r="AU24" s="113" t="s">
        <v>133</v>
      </c>
    </row>
    <row r="25" spans="2:47" s="4" customFormat="1">
      <c r="B25" s="98"/>
      <c r="C25" s="59" t="str">
        <f>'Project Release Optimizer (GA)'!B19</f>
        <v>Project-A05</v>
      </c>
      <c r="D25" s="85">
        <f>'Project Release Optimizer (GA)'!T19</f>
        <v>41718.373323766078</v>
      </c>
      <c r="E25" s="85">
        <f>'Project Release Optimizer (GA)'!U19</f>
        <v>41723.009757770487</v>
      </c>
      <c r="F25" s="59" t="str">
        <f>'Project Release Optimizer (GA)'!AI19</f>
        <v>v002</v>
      </c>
      <c r="G25" s="23"/>
      <c r="H25" s="16"/>
      <c r="I25" s="16"/>
      <c r="J25" s="16"/>
      <c r="K25" s="16"/>
      <c r="L25" s="16"/>
      <c r="M25" s="16">
        <f>IF(AND($E25&gt;$D26,$D25&lt;$E26,$F25&lt;&gt;$F26),1,0)</f>
        <v>0</v>
      </c>
      <c r="N25" s="16">
        <f>IF(AND($E25&gt;$D27,$D25&lt;$E27,$F25&lt;&gt;$F27),1,0)</f>
        <v>0</v>
      </c>
      <c r="O25" s="16">
        <f>IF(AND($E25&gt;$D28,$D25&lt;$E28,$F25&lt;&gt;$F28),1,0)</f>
        <v>0</v>
      </c>
      <c r="P25" s="16">
        <f>IF(AND($E25&gt;$D29,$D25&lt;$E29,$F25&lt;&gt;$F29),1,0)</f>
        <v>0</v>
      </c>
      <c r="Q25" s="16">
        <f>IF(AND($E25&gt;$D30,$D25&lt;$E30,$F25&lt;&gt;$F30),1,0)</f>
        <v>0</v>
      </c>
      <c r="R25" s="16">
        <f>IF(AND($E25&gt;$D31,$D25&lt;$E31,$F25&lt;&gt;$F31),1,0)</f>
        <v>0</v>
      </c>
      <c r="S25" s="16">
        <f>IF(AND($E25&gt;$D32,$D25&lt;$E32,$F25&lt;&gt;$F32),1,0)</f>
        <v>0</v>
      </c>
      <c r="T25" s="16">
        <f>IF(AND($E25&gt;$D33,$D25&lt;$E33,$F25&lt;&gt;$F33),1,0)</f>
        <v>0</v>
      </c>
      <c r="U25" s="16">
        <f>IF(AND($E25&gt;$D34,$D25&lt;$E34,$F25&lt;&gt;$F34),1,0)</f>
        <v>0</v>
      </c>
      <c r="V25" s="16">
        <f>IF(AND($E25&gt;$D35,$D25&lt;$E35,$F25&lt;&gt;$F35),1,0)</f>
        <v>0</v>
      </c>
      <c r="W25" s="101"/>
      <c r="X25" s="16"/>
      <c r="Y25" s="16"/>
      <c r="Z25" s="16"/>
      <c r="AA25" s="16"/>
      <c r="AB25" s="16"/>
      <c r="AC25" s="16">
        <f>IF(M25,MIN($E25-$D26,$E26-$D25),0)</f>
        <v>0</v>
      </c>
      <c r="AD25" s="16">
        <f>IF(N25,MIN($E25-$D27,$E27-$D25),0)</f>
        <v>0</v>
      </c>
      <c r="AE25" s="16">
        <f>IF(O25,MIN($E25-$D28,$E28-$D25),0)</f>
        <v>0</v>
      </c>
      <c r="AF25" s="16">
        <f>IF(P25,MIN($E25-$D29,$E29-$D25),0)</f>
        <v>0</v>
      </c>
      <c r="AG25" s="16">
        <f>IF(Q25,MIN($E25-$D30,$E30-$D25),0)</f>
        <v>0</v>
      </c>
      <c r="AH25" s="16">
        <f>IF(R25,MIN($E25-$D31,$E31-$D25),0)</f>
        <v>0</v>
      </c>
      <c r="AI25" s="16">
        <f>IF(S25,MIN($E25-$D32,$E32-$D25),0)</f>
        <v>0</v>
      </c>
      <c r="AJ25" s="16">
        <f>IF(T25,MIN($E25-$D33,$E33-$D25),0)</f>
        <v>0</v>
      </c>
      <c r="AK25" s="16">
        <f>IF(U25,MIN($E25-$D34,$E34-$D25),0)</f>
        <v>0</v>
      </c>
      <c r="AL25" s="16">
        <f>IF(V25,MIN($E25-$D35,$E35-$D25),0)</f>
        <v>0</v>
      </c>
      <c r="AM25" s="91"/>
      <c r="AU25" s="115" t="s">
        <v>134</v>
      </c>
    </row>
    <row r="26" spans="2:47" s="4" customFormat="1">
      <c r="B26" s="98"/>
      <c r="C26" s="59" t="str">
        <f>'Project Release Optimizer (GA)'!B20</f>
        <v>Project-A06</v>
      </c>
      <c r="D26" s="85">
        <f>'Project Release Optimizer (GA)'!T20</f>
        <v>41772.456241233318</v>
      </c>
      <c r="E26" s="85">
        <f>'Project Release Optimizer (GA)'!U20</f>
        <v>41796.560285292435</v>
      </c>
      <c r="F26" s="59" t="str">
        <f>'Project Release Optimizer (GA)'!AI20</f>
        <v>v003</v>
      </c>
      <c r="G26" s="23"/>
      <c r="H26" s="16"/>
      <c r="I26" s="16"/>
      <c r="J26" s="16"/>
      <c r="K26" s="16"/>
      <c r="L26" s="16"/>
      <c r="M26" s="16"/>
      <c r="N26" s="16">
        <f>IF(AND($E26&gt;$D27,$D26&lt;$E27,$F26&lt;&gt;$F27),1,0)</f>
        <v>0</v>
      </c>
      <c r="O26" s="16">
        <f>IF(AND($E26&gt;$D28,$D26&lt;$E28,$F26&lt;&gt;$F28),1,0)</f>
        <v>0</v>
      </c>
      <c r="P26" s="16">
        <f>IF(AND($E26&gt;$D29,$D26&lt;$E29,$F26&lt;&gt;$F29),1,0)</f>
        <v>0</v>
      </c>
      <c r="Q26" s="16">
        <f>IF(AND($E26&gt;$D30,$D26&lt;$E30,$F26&lt;&gt;$F30),1,0)</f>
        <v>0</v>
      </c>
      <c r="R26" s="16">
        <f>IF(AND($E26&gt;$D31,$D26&lt;$E31,$F26&lt;&gt;$F31),1,0)</f>
        <v>0</v>
      </c>
      <c r="S26" s="16">
        <f>IF(AND($E26&gt;$D32,$D26&lt;$E32,$F26&lt;&gt;$F32),1,0)</f>
        <v>0</v>
      </c>
      <c r="T26" s="16">
        <f>IF(AND($E26&gt;$D33,$D26&lt;$E33,$F26&lt;&gt;$F33),1,0)</f>
        <v>0</v>
      </c>
      <c r="U26" s="16">
        <f>IF(AND($E26&gt;$D34,$D26&lt;$E34,$F26&lt;&gt;$F34),1,0)</f>
        <v>0</v>
      </c>
      <c r="V26" s="16">
        <f>IF(AND($E26&gt;$D35,$D26&lt;$E35,$F26&lt;&gt;$F35),1,0)</f>
        <v>0</v>
      </c>
      <c r="W26" s="101"/>
      <c r="X26" s="16"/>
      <c r="Y26" s="16"/>
      <c r="Z26" s="16"/>
      <c r="AA26" s="16"/>
      <c r="AB26" s="16"/>
      <c r="AC26" s="16"/>
      <c r="AD26" s="16">
        <f>IF(N26,MIN($E26-$D27,$E27-$D26),0)</f>
        <v>0</v>
      </c>
      <c r="AE26" s="16">
        <f>IF(O26,MIN($E26-$D28,$E28-$D26),0)</f>
        <v>0</v>
      </c>
      <c r="AF26" s="16">
        <f>IF(P26,MIN($E26-$D29,$E29-$D26),0)</f>
        <v>0</v>
      </c>
      <c r="AG26" s="16">
        <f>IF(Q26,MIN($E26-$D30,$E30-$D26),0)</f>
        <v>0</v>
      </c>
      <c r="AH26" s="16">
        <f>IF(R26,MIN($E26-$D31,$E31-$D26),0)</f>
        <v>0</v>
      </c>
      <c r="AI26" s="16">
        <f>IF(S26,MIN($E26-$D32,$E32-$D26),0)</f>
        <v>0</v>
      </c>
      <c r="AJ26" s="16">
        <f>IF(T26,MIN($E26-$D33,$E33-$D26),0)</f>
        <v>0</v>
      </c>
      <c r="AK26" s="16">
        <f>IF(U26,MIN($E26-$D34,$E34-$D26),0)</f>
        <v>0</v>
      </c>
      <c r="AL26" s="16">
        <f>IF(V26,MIN($E26-$D35,$E35-$D26),0)</f>
        <v>0</v>
      </c>
      <c r="AM26" s="91"/>
      <c r="AU26" s="115"/>
    </row>
    <row r="27" spans="2:47" s="4" customFormat="1">
      <c r="B27" s="98"/>
      <c r="C27" s="59" t="str">
        <f>'Project Release Optimizer (GA)'!B21</f>
        <v>Project-A07</v>
      </c>
      <c r="D27" s="85">
        <f>'Project Release Optimizer (GA)'!T21</f>
        <v>42172.286558717438</v>
      </c>
      <c r="E27" s="85">
        <f>'Project Release Optimizer (GA)'!U21</f>
        <v>42238.143009058927</v>
      </c>
      <c r="F27" s="59" t="str">
        <f>'Project Release Optimizer (GA)'!AI21</f>
        <v>v005</v>
      </c>
      <c r="G27" s="23"/>
      <c r="H27" s="16"/>
      <c r="I27" s="16"/>
      <c r="J27" s="16"/>
      <c r="K27" s="16"/>
      <c r="L27" s="16"/>
      <c r="M27" s="16"/>
      <c r="N27" s="16"/>
      <c r="O27" s="16">
        <f>IF(AND($E27&gt;$D28,$D27&lt;$E28,$F27&lt;&gt;$F28),1,0)</f>
        <v>0</v>
      </c>
      <c r="P27" s="16">
        <f>IF(AND($E27&gt;$D29,$D27&lt;$E29,$F27&lt;&gt;$F29),1,0)</f>
        <v>0</v>
      </c>
      <c r="Q27" s="16">
        <f>IF(AND($E27&gt;$D30,$D27&lt;$E30,$F27&lt;&gt;$F30),1,0)</f>
        <v>0</v>
      </c>
      <c r="R27" s="16">
        <f>IF(AND($E27&gt;$D31,$D27&lt;$E31,$F27&lt;&gt;$F31),1,0)</f>
        <v>0</v>
      </c>
      <c r="S27" s="16">
        <f>IF(AND($E27&gt;$D32,$D27&lt;$E32,$F27&lt;&gt;$F32),1,0)</f>
        <v>0</v>
      </c>
      <c r="T27" s="16">
        <f>IF(AND($E27&gt;$D33,$D27&lt;$E33,$F27&lt;&gt;$F33),1,0)</f>
        <v>0</v>
      </c>
      <c r="U27" s="16">
        <f>IF(AND($E27&gt;$D34,$D27&lt;$E34,$F27&lt;&gt;$F34),1,0)</f>
        <v>0</v>
      </c>
      <c r="V27" s="16">
        <f>IF(AND($E27&gt;$D35,$D27&lt;$E35,$F27&lt;&gt;$F35),1,0)</f>
        <v>0</v>
      </c>
      <c r="W27" s="101"/>
      <c r="X27" s="16"/>
      <c r="Y27" s="16"/>
      <c r="Z27" s="16"/>
      <c r="AA27" s="16"/>
      <c r="AB27" s="16"/>
      <c r="AC27" s="16"/>
      <c r="AD27" s="16"/>
      <c r="AE27" s="16">
        <f>IF(O27,MIN($E27-$D28,$E28-$D27),0)</f>
        <v>0</v>
      </c>
      <c r="AF27" s="16">
        <f>IF(P27,MIN($E27-$D29,$E29-$D27),0)</f>
        <v>0</v>
      </c>
      <c r="AG27" s="16">
        <f>IF(Q27,MIN($E27-$D30,$E30-$D27),0)</f>
        <v>0</v>
      </c>
      <c r="AH27" s="16">
        <f>IF(R27,MIN($E27-$D31,$E31-$D27),0)</f>
        <v>0</v>
      </c>
      <c r="AI27" s="16">
        <f>IF(S27,MIN($E27-$D32,$E32-$D27),0)</f>
        <v>0</v>
      </c>
      <c r="AJ27" s="16">
        <f>IF(T27,MIN($E27-$D33,$E33-$D27),0)</f>
        <v>0</v>
      </c>
      <c r="AK27" s="16">
        <f>IF(U27,MIN($E27-$D34,$E34-$D27),0)</f>
        <v>0</v>
      </c>
      <c r="AL27" s="16">
        <f>IF(V27,MIN($E27-$D35,$E35-$D27),0)</f>
        <v>0</v>
      </c>
      <c r="AM27" s="91"/>
      <c r="AU27" s="115" t="s">
        <v>135</v>
      </c>
    </row>
    <row r="28" spans="2:47" s="4" customFormat="1">
      <c r="B28" s="98"/>
      <c r="C28" s="59" t="str">
        <f>'Project Release Optimizer (GA)'!B22</f>
        <v>Project-A08</v>
      </c>
      <c r="D28" s="85">
        <f>'Project Release Optimizer (GA)'!T22</f>
        <v>41660.445247578478</v>
      </c>
      <c r="E28" s="85">
        <f>'Project Release Optimizer (GA)'!U22</f>
        <v>41662.858172784632</v>
      </c>
      <c r="F28" s="59" t="str">
        <f>'Project Release Optimizer (GA)'!AI22</f>
        <v>v006</v>
      </c>
      <c r="G28" s="23"/>
      <c r="H28" s="16"/>
      <c r="I28" s="16"/>
      <c r="J28" s="16"/>
      <c r="K28" s="16"/>
      <c r="L28" s="16"/>
      <c r="M28" s="16"/>
      <c r="N28" s="16"/>
      <c r="O28" s="16"/>
      <c r="P28" s="16">
        <f>IF(AND($E28&gt;$D29,$D28&lt;$E29,$F28&lt;&gt;$F29),1,0)</f>
        <v>0</v>
      </c>
      <c r="Q28" s="16">
        <f>IF(AND($E28&gt;$D30,$D28&lt;$E30,$F28&lt;&gt;$F30),1,0)</f>
        <v>0</v>
      </c>
      <c r="R28" s="16">
        <f>IF(AND($E28&gt;$D31,$D28&lt;$E31,$F28&lt;&gt;$F31),1,0)</f>
        <v>0</v>
      </c>
      <c r="S28" s="16">
        <f>IF(AND($E28&gt;$D32,$D28&lt;$E32,$F28&lt;&gt;$F32),1,0)</f>
        <v>0</v>
      </c>
      <c r="T28" s="16">
        <f>IF(AND($E28&gt;$D33,$D28&lt;$E33,$F28&lt;&gt;$F33),1,0)</f>
        <v>0</v>
      </c>
      <c r="U28" s="16">
        <f>IF(AND($E28&gt;$D34,$D28&lt;$E34,$F28&lt;&gt;$F34),1,0)</f>
        <v>0</v>
      </c>
      <c r="V28" s="16">
        <f>IF(AND($E28&gt;$D35,$D28&lt;$E35,$F28&lt;&gt;$F35),1,0)</f>
        <v>0</v>
      </c>
      <c r="W28" s="101"/>
      <c r="X28" s="16"/>
      <c r="Y28" s="16"/>
      <c r="Z28" s="16"/>
      <c r="AA28" s="16"/>
      <c r="AB28" s="16"/>
      <c r="AC28" s="16"/>
      <c r="AD28" s="16"/>
      <c r="AE28" s="16"/>
      <c r="AF28" s="16">
        <f>IF(P28,MIN($E28-$D29,$E29-$D28),0)</f>
        <v>0</v>
      </c>
      <c r="AG28" s="16">
        <f>IF(Q28,MIN($E28-$D30,$E30-$D28),0)</f>
        <v>0</v>
      </c>
      <c r="AH28" s="16">
        <f>IF(R28,MIN($E28-$D31,$E31-$D28),0)</f>
        <v>0</v>
      </c>
      <c r="AI28" s="16">
        <f>IF(S28,MIN($E28-$D32,$E32-$D28),0)</f>
        <v>0</v>
      </c>
      <c r="AJ28" s="16">
        <f>IF(T28,MIN($E28-$D33,$E33-$D28),0)</f>
        <v>0</v>
      </c>
      <c r="AK28" s="16">
        <f>IF(U28,MIN($E28-$D34,$E34-$D28),0)</f>
        <v>0</v>
      </c>
      <c r="AL28" s="16">
        <f>IF(V28,MIN($E28-$D35,$E35-$D28),0)</f>
        <v>0</v>
      </c>
      <c r="AM28" s="91"/>
      <c r="AU28" s="113" t="s">
        <v>129</v>
      </c>
    </row>
    <row r="29" spans="2:47" s="4" customFormat="1">
      <c r="B29" s="98"/>
      <c r="C29" s="59" t="str">
        <f>'Project Release Optimizer (GA)'!B23</f>
        <v>Project-A09</v>
      </c>
      <c r="D29" s="85">
        <f>'Project Release Optimizer (GA)'!T23</f>
        <v>41785.570179908653</v>
      </c>
      <c r="E29" s="85">
        <f>'Project Release Optimizer (GA)'!U23</f>
        <v>41807.609410134624</v>
      </c>
      <c r="F29" s="59" t="str">
        <f>'Project Release Optimizer (GA)'!AI23</f>
        <v>v003</v>
      </c>
      <c r="G29" s="23"/>
      <c r="H29" s="16"/>
      <c r="I29" s="16"/>
      <c r="J29" s="16"/>
      <c r="K29" s="16"/>
      <c r="L29" s="16"/>
      <c r="M29" s="16"/>
      <c r="N29" s="16"/>
      <c r="O29" s="16"/>
      <c r="P29" s="16"/>
      <c r="Q29" s="16">
        <f>IF(AND($E29&gt;$D30,$D29&lt;$E30,$F29&lt;&gt;$F30),1,0)</f>
        <v>0</v>
      </c>
      <c r="R29" s="16">
        <f>IF(AND($E29&gt;$D31,$D29&lt;$E31,$F29&lt;&gt;$F31),1,0)</f>
        <v>0</v>
      </c>
      <c r="S29" s="16">
        <f>IF(AND($E29&gt;$D32,$D29&lt;$E32,$F29&lt;&gt;$F32),1,0)</f>
        <v>0</v>
      </c>
      <c r="T29" s="16">
        <f>IF(AND($E29&gt;$D33,$D29&lt;$E33,$F29&lt;&gt;$F33),1,0)</f>
        <v>0</v>
      </c>
      <c r="U29" s="16">
        <f>IF(AND($E29&gt;$D34,$D29&lt;$E34,$F29&lt;&gt;$F34),1,0)</f>
        <v>0</v>
      </c>
      <c r="V29" s="16">
        <f>IF(AND($E29&gt;$D35,$D29&lt;$E35,$F29&lt;&gt;$F35),1,0)</f>
        <v>0</v>
      </c>
      <c r="W29" s="101"/>
      <c r="X29" s="16"/>
      <c r="Y29" s="16"/>
      <c r="Z29" s="16"/>
      <c r="AA29" s="16"/>
      <c r="AB29" s="16"/>
      <c r="AC29" s="16"/>
      <c r="AD29" s="16"/>
      <c r="AE29" s="16"/>
      <c r="AF29" s="16"/>
      <c r="AG29" s="16">
        <f>IF(Q29,MIN($E29-$D30,$E30-$D29),0)</f>
        <v>0</v>
      </c>
      <c r="AH29" s="16">
        <f>IF(R29,MIN($E29-$D31,$E31-$D29),0)</f>
        <v>0</v>
      </c>
      <c r="AI29" s="16">
        <f>IF(S29,MIN($E29-$D32,$E32-$D29),0)</f>
        <v>0</v>
      </c>
      <c r="AJ29" s="16">
        <f>IF(T29,MIN($E29-$D33,$E33-$D29),0)</f>
        <v>0</v>
      </c>
      <c r="AK29" s="16">
        <f>IF(U29,MIN($E29-$D34,$E34-$D29),0)</f>
        <v>0</v>
      </c>
      <c r="AL29" s="16">
        <f>IF(V29,MIN($E29-$D35,$E35-$D29),0)</f>
        <v>0</v>
      </c>
      <c r="AM29" s="91"/>
      <c r="AU29" s="113" t="s">
        <v>136</v>
      </c>
    </row>
    <row r="30" spans="2:47" s="4" customFormat="1">
      <c r="B30" s="98"/>
      <c r="C30" s="59" t="str">
        <f>'Project Release Optimizer (GA)'!B24</f>
        <v>Project-A10</v>
      </c>
      <c r="D30" s="85">
        <f>'Project Release Optimizer (GA)'!T24</f>
        <v>42007.064131667335</v>
      </c>
      <c r="E30" s="85">
        <f>'Project Release Optimizer (GA)'!U24</f>
        <v>42077.528157151333</v>
      </c>
      <c r="F30" s="59" t="str">
        <f>'Project Release Optimizer (GA)'!AI24</f>
        <v>v001</v>
      </c>
      <c r="G30" s="23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>
        <f>IF(AND($E30&gt;$D31,$D30&lt;$E31,$F30&lt;&gt;$F31),1,0)</f>
        <v>0</v>
      </c>
      <c r="S30" s="16">
        <f>IF(AND($E30&gt;$D32,$D30&lt;$E32,$F30&lt;&gt;$F32),1,0)</f>
        <v>0</v>
      </c>
      <c r="T30" s="16">
        <f>IF(AND($E30&gt;$D33,$D30&lt;$E33,$F30&lt;&gt;$F33),1,0)</f>
        <v>0</v>
      </c>
      <c r="U30" s="16">
        <f>IF(AND($E30&gt;$D34,$D30&lt;$E34,$F30&lt;&gt;$F34),1,0)</f>
        <v>0</v>
      </c>
      <c r="V30" s="16">
        <f>IF(AND($E30&gt;$D35,$D30&lt;$E35,$F30&lt;&gt;$F35),1,0)</f>
        <v>0</v>
      </c>
      <c r="W30" s="101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>
        <f>IF(R30,MIN($E30-$D31,$E31-$D30),0)</f>
        <v>0</v>
      </c>
      <c r="AI30" s="16">
        <f>IF(S30,MIN($E30-$D32,$E32-$D30),0)</f>
        <v>0</v>
      </c>
      <c r="AJ30" s="16">
        <f>IF(T30,MIN($E30-$D33,$E33-$D30),0)</f>
        <v>0</v>
      </c>
      <c r="AK30" s="16">
        <f>IF(U30,MIN($E30-$D34,$E34-$D30),0)</f>
        <v>0</v>
      </c>
      <c r="AL30" s="16">
        <f>IF(V30,MIN($E30-$D35,$E35-$D30),0)</f>
        <v>0</v>
      </c>
      <c r="AM30" s="91"/>
      <c r="AU30" s="113" t="s">
        <v>137</v>
      </c>
    </row>
    <row r="31" spans="2:47" s="4" customFormat="1">
      <c r="B31" s="98"/>
      <c r="C31" s="59" t="str">
        <f>'Project Release Optimizer (GA)'!B25</f>
        <v>Project-A11</v>
      </c>
      <c r="D31" s="85">
        <f>'Project Release Optimizer (GA)'!T25</f>
        <v>41856.601823211415</v>
      </c>
      <c r="E31" s="85">
        <f>'Project Release Optimizer (GA)'!U25</f>
        <v>41886.563239001538</v>
      </c>
      <c r="F31" s="59" t="str">
        <f>'Project Release Optimizer (GA)'!AI25</f>
        <v>v002</v>
      </c>
      <c r="G31" s="23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>
        <f>IF(AND($E31&gt;$D32,$D31&lt;$E32,$F31&lt;&gt;$F32),1,0)</f>
        <v>0</v>
      </c>
      <c r="T31" s="16">
        <f>IF(AND($E31&gt;$D33,$D31&lt;$E33,$F31&lt;&gt;$F33),1,0)</f>
        <v>0</v>
      </c>
      <c r="U31" s="16">
        <f>IF(AND($E31&gt;$D34,$D31&lt;$E34,$F31&lt;&gt;$F34),1,0)</f>
        <v>0</v>
      </c>
      <c r="V31" s="16">
        <f>IF(AND($E31&gt;$D35,$D31&lt;$E35,$F31&lt;&gt;$F35),1,0)</f>
        <v>0</v>
      </c>
      <c r="W31" s="101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>
        <f>IF(S31,MIN($E31-$D32,$E32-$D31),0)</f>
        <v>0</v>
      </c>
      <c r="AJ31" s="16">
        <f>IF(T31,MIN($E31-$D33,$E33-$D31),0)</f>
        <v>0</v>
      </c>
      <c r="AK31" s="16">
        <f>IF(U31,MIN($E31-$D34,$E34-$D31),0)</f>
        <v>0</v>
      </c>
      <c r="AL31" s="16">
        <f>IF(V31,MIN($E31-$D35,$E35-$D31),0)</f>
        <v>0</v>
      </c>
      <c r="AM31" s="91"/>
      <c r="AU31" s="113" t="s">
        <v>134</v>
      </c>
    </row>
    <row r="32" spans="2:47" s="4" customFormat="1">
      <c r="B32" s="98"/>
      <c r="C32" s="59" t="str">
        <f>'Project Release Optimizer (GA)'!B26</f>
        <v>Project-A12</v>
      </c>
      <c r="D32" s="85">
        <f>'Project Release Optimizer (GA)'!T26</f>
        <v>42243.681438830696</v>
      </c>
      <c r="E32" s="85">
        <f>'Project Release Optimizer (GA)'!U26</f>
        <v>42325.810178491898</v>
      </c>
      <c r="F32" s="59" t="str">
        <f>'Project Release Optimizer (GA)'!AI26</f>
        <v>v004</v>
      </c>
      <c r="G32" s="23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>
        <f>IF(AND($E32&gt;$D33,$D32&lt;$E33,$F32&lt;&gt;$F33),1,0)</f>
        <v>0</v>
      </c>
      <c r="U32" s="16">
        <f>IF(AND($E32&gt;$D34,$D32&lt;$E34,$F32&lt;&gt;$F34),1,0)</f>
        <v>0</v>
      </c>
      <c r="V32" s="16">
        <f>IF(AND($E32&gt;$D35,$D32&lt;$E35,$F32&lt;&gt;$F35),1,0)</f>
        <v>0</v>
      </c>
      <c r="W32" s="101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>
        <f>IF(T32,MIN($E32-$D33,$E33-$D32),0)</f>
        <v>0</v>
      </c>
      <c r="AK32" s="16">
        <f>IF(U32,MIN($E32-$D34,$E34-$D32),0)</f>
        <v>0</v>
      </c>
      <c r="AL32" s="16">
        <f>IF(V32,MIN($E32-$D35,$E35-$D32),0)</f>
        <v>0</v>
      </c>
      <c r="AM32" s="91"/>
      <c r="AU32" s="113" t="s">
        <v>132</v>
      </c>
    </row>
    <row r="33" spans="2:47" s="4" customFormat="1">
      <c r="B33" s="98"/>
      <c r="C33" s="59" t="str">
        <f>'Project Release Optimizer (GA)'!B27</f>
        <v>Project-A13</v>
      </c>
      <c r="D33" s="85">
        <f>'Project Release Optimizer (GA)'!T27</f>
        <v>41938.62225010393</v>
      </c>
      <c r="E33" s="85">
        <f>'Project Release Optimizer (GA)'!U27</f>
        <v>41985.000750124047</v>
      </c>
      <c r="F33" s="59" t="str">
        <f>'Project Release Optimizer (GA)'!AI27</f>
        <v>v007</v>
      </c>
      <c r="G33" s="23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>
        <f>IF(AND($E33&gt;$D34,$D33&lt;$E34,$F33&lt;&gt;$F34),1,0)</f>
        <v>1</v>
      </c>
      <c r="V33" s="16">
        <f>IF(AND($E33&gt;$D35,$D33&lt;$E35,$F33&lt;&gt;$F35),1,0)</f>
        <v>0</v>
      </c>
      <c r="W33" s="101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>
        <f>IF(U33,MIN($E33-$D34,$E34-$D33),0)</f>
        <v>1.9107245567065547</v>
      </c>
      <c r="AL33" s="16">
        <f>IF(V33,MIN($E33-$D35,$E35-$D33),0)</f>
        <v>0</v>
      </c>
      <c r="AM33" s="91"/>
      <c r="AU33" s="113" t="s">
        <v>126</v>
      </c>
    </row>
    <row r="34" spans="2:47" s="4" customFormat="1">
      <c r="B34" s="98"/>
      <c r="C34" s="59" t="str">
        <f>'Project Release Optimizer (GA)'!B28</f>
        <v>Project-A14</v>
      </c>
      <c r="D34" s="85">
        <f>'Project Release Optimizer (GA)'!T28</f>
        <v>41903.473573364317</v>
      </c>
      <c r="E34" s="85">
        <f>'Project Release Optimizer (GA)'!U28</f>
        <v>41940.532974660637</v>
      </c>
      <c r="F34" s="59" t="str">
        <f>'Project Release Optimizer (GA)'!AI28</f>
        <v>v006</v>
      </c>
      <c r="G34" s="23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>
        <f>IF(AND($E34&gt;$D35,$D34&lt;$E35,$F34&lt;&gt;$F35),1,0)</f>
        <v>0</v>
      </c>
      <c r="W34" s="101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>
        <f>IF(V34,MIN($E34-$D35,$E35-$D34),0)</f>
        <v>0</v>
      </c>
      <c r="AM34" s="91"/>
      <c r="AU34" s="113" t="s">
        <v>126</v>
      </c>
    </row>
    <row r="35" spans="2:47" s="4" customFormat="1">
      <c r="B35" s="98"/>
      <c r="C35" s="59" t="str">
        <f>'Project Release Optimizer (GA)'!B29</f>
        <v>Project-A15</v>
      </c>
      <c r="D35" s="85">
        <f>'Project Release Optimizer (GA)'!T29</f>
        <v>41831.58152696678</v>
      </c>
      <c r="E35" s="85">
        <f>'Project Release Optimizer (GA)'!U29</f>
        <v>41846.633681398671</v>
      </c>
      <c r="F35" s="59" t="str">
        <f>'Project Release Optimizer (GA)'!AI29</f>
        <v>v008</v>
      </c>
      <c r="G35" s="23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01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91"/>
      <c r="AU35" s="113" t="s">
        <v>131</v>
      </c>
    </row>
    <row r="36" spans="2:47" s="4" customFormat="1" ht="15.75" thickBot="1">
      <c r="B36" s="99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100"/>
      <c r="AU36" s="113"/>
    </row>
    <row r="37" spans="2:47" ht="15.75" thickBot="1">
      <c r="B37" s="10"/>
      <c r="C37" s="10"/>
      <c r="AU37" s="113"/>
    </row>
    <row r="38" spans="2:47">
      <c r="B38" s="94"/>
      <c r="C38" s="95"/>
      <c r="D38" s="89"/>
      <c r="E38" s="89"/>
      <c r="F38" s="88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90"/>
      <c r="AU38" s="113"/>
    </row>
    <row r="39" spans="2:47">
      <c r="B39" s="96"/>
      <c r="C39" s="185" t="s">
        <v>116</v>
      </c>
      <c r="D39" s="8" t="s">
        <v>112</v>
      </c>
      <c r="E39" s="34">
        <f>SUM(H43:V57)</f>
        <v>0</v>
      </c>
      <c r="F39" s="33"/>
      <c r="G39" s="23"/>
      <c r="H39" s="23" t="s">
        <v>151</v>
      </c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97"/>
      <c r="AU39" s="113"/>
    </row>
    <row r="40" spans="2:47" s="4" customFormat="1">
      <c r="B40" s="98"/>
      <c r="C40" s="186"/>
      <c r="D40" s="8" t="s">
        <v>113</v>
      </c>
      <c r="E40" s="103">
        <f>SUM(X43:AL57)</f>
        <v>0</v>
      </c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91"/>
      <c r="AU40" s="113"/>
    </row>
    <row r="41" spans="2:47">
      <c r="B41" s="92"/>
      <c r="C41" s="23"/>
      <c r="D41" s="23"/>
      <c r="E41" s="23"/>
      <c r="F41" s="33"/>
      <c r="G41" s="23"/>
      <c r="H41" s="187" t="s">
        <v>111</v>
      </c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23"/>
      <c r="X41" s="187" t="s">
        <v>115</v>
      </c>
      <c r="Y41" s="187"/>
      <c r="Z41" s="187"/>
      <c r="AA41" s="187"/>
      <c r="AB41" s="187"/>
      <c r="AC41" s="187"/>
      <c r="AD41" s="187"/>
      <c r="AE41" s="187"/>
      <c r="AF41" s="187"/>
      <c r="AG41" s="187"/>
      <c r="AH41" s="187"/>
      <c r="AI41" s="187"/>
      <c r="AJ41" s="187"/>
      <c r="AK41" s="187"/>
      <c r="AL41" s="187"/>
      <c r="AM41" s="97"/>
      <c r="AU41" s="113"/>
    </row>
    <row r="42" spans="2:47" s="4" customFormat="1" ht="30">
      <c r="B42" s="98"/>
      <c r="C42" s="15" t="str">
        <f>'Project Release Optimizer (GA)'!B14</f>
        <v>Project Name</v>
      </c>
      <c r="D42" s="15" t="str">
        <f>'Project Release Optimizer (GA)'!X14</f>
        <v>Start Date</v>
      </c>
      <c r="E42" s="15" t="str">
        <f>'Project Release Optimizer (GA)'!Y14</f>
        <v>End Date</v>
      </c>
      <c r="F42" s="62" t="str">
        <f>'Project Release Optimizer (GA)'!AI14</f>
        <v>Code Base Version</v>
      </c>
      <c r="G42" s="23"/>
      <c r="H42" s="84" t="s">
        <v>95</v>
      </c>
      <c r="I42" s="84" t="s">
        <v>96</v>
      </c>
      <c r="J42" s="84" t="s">
        <v>97</v>
      </c>
      <c r="K42" s="84" t="s">
        <v>98</v>
      </c>
      <c r="L42" s="84" t="s">
        <v>99</v>
      </c>
      <c r="M42" s="84" t="s">
        <v>100</v>
      </c>
      <c r="N42" s="84" t="s">
        <v>101</v>
      </c>
      <c r="O42" s="84" t="s">
        <v>102</v>
      </c>
      <c r="P42" s="84" t="s">
        <v>103</v>
      </c>
      <c r="Q42" s="84" t="s">
        <v>104</v>
      </c>
      <c r="R42" s="84" t="s">
        <v>105</v>
      </c>
      <c r="S42" s="84" t="s">
        <v>106</v>
      </c>
      <c r="T42" s="84" t="s">
        <v>107</v>
      </c>
      <c r="U42" s="84" t="s">
        <v>108</v>
      </c>
      <c r="V42" s="84" t="s">
        <v>109</v>
      </c>
      <c r="W42" s="86"/>
      <c r="X42" s="84" t="s">
        <v>95</v>
      </c>
      <c r="Y42" s="84" t="s">
        <v>96</v>
      </c>
      <c r="Z42" s="84" t="s">
        <v>97</v>
      </c>
      <c r="AA42" s="84" t="s">
        <v>98</v>
      </c>
      <c r="AB42" s="84" t="s">
        <v>99</v>
      </c>
      <c r="AC42" s="84" t="s">
        <v>100</v>
      </c>
      <c r="AD42" s="84" t="s">
        <v>101</v>
      </c>
      <c r="AE42" s="84" t="s">
        <v>102</v>
      </c>
      <c r="AF42" s="84" t="s">
        <v>103</v>
      </c>
      <c r="AG42" s="84" t="s">
        <v>104</v>
      </c>
      <c r="AH42" s="84" t="s">
        <v>105</v>
      </c>
      <c r="AI42" s="84" t="s">
        <v>106</v>
      </c>
      <c r="AJ42" s="84" t="s">
        <v>107</v>
      </c>
      <c r="AK42" s="84" t="s">
        <v>108</v>
      </c>
      <c r="AL42" s="84" t="s">
        <v>109</v>
      </c>
      <c r="AM42" s="91"/>
      <c r="AU42" s="113"/>
    </row>
    <row r="43" spans="2:47" s="4" customFormat="1">
      <c r="B43" s="98"/>
      <c r="C43" s="16" t="str">
        <f>'Project Release Optimizer (GA)'!B15</f>
        <v>Project-A01</v>
      </c>
      <c r="D43" s="85">
        <f>'Project Release Optimizer (GA)'!X15</f>
        <v>42101.359065527227</v>
      </c>
      <c r="E43" s="85">
        <f>'Project Release Optimizer (GA)'!Y15</f>
        <v>42113.07017266973</v>
      </c>
      <c r="F43" s="59" t="str">
        <f>'Project Release Optimizer (GA)'!AI15</f>
        <v>v001</v>
      </c>
      <c r="G43" s="23"/>
      <c r="H43" s="16"/>
      <c r="I43" s="16">
        <f>IF(AND($E43&gt;$D44,$D43&lt;$E44,$F43&lt;&gt;$F44),1,0)</f>
        <v>0</v>
      </c>
      <c r="J43" s="16">
        <f>IF(AND($E43&gt;$D45,$D43&lt;$E45,$F43&lt;&gt;$F45),1,0)</f>
        <v>0</v>
      </c>
      <c r="K43" s="16">
        <f>IF(AND($E43&gt;$D46,$D43&lt;$E46,$F43&lt;&gt;$F46),1,0)</f>
        <v>0</v>
      </c>
      <c r="L43" s="16">
        <f>IF(AND($E43&gt;$D47,$D43&lt;$E47,$F43&lt;&gt;$F47),1,0)</f>
        <v>0</v>
      </c>
      <c r="M43" s="16">
        <f>IF(AND($E43&gt;$D48,$D43&lt;$E48,$F43&lt;&gt;$F48),1,0)</f>
        <v>0</v>
      </c>
      <c r="N43" s="16">
        <f>IF(AND($E43&gt;$D49,$D43&lt;$E49,$F43&lt;&gt;$F49),1,0)</f>
        <v>0</v>
      </c>
      <c r="O43" s="16">
        <f>IF(AND($E43&gt;$D50,$D43&lt;$E50,$F43&lt;&gt;$F50),1,0)</f>
        <v>0</v>
      </c>
      <c r="P43" s="16">
        <f>IF(AND($E43&gt;$D51,$D43&lt;$E51,$F43&lt;&gt;$F51),1,0)</f>
        <v>0</v>
      </c>
      <c r="Q43" s="16">
        <f>IF(AND($E43&gt;$D52,$D43&lt;$E52,$F43&lt;&gt;$F52),1,0)</f>
        <v>0</v>
      </c>
      <c r="R43" s="16">
        <f>IF(AND($E43&gt;$D53,$D43&lt;$E53,$F43&lt;&gt;$F53),1,0)</f>
        <v>0</v>
      </c>
      <c r="S43" s="16">
        <f>IF(AND($E43&gt;$D54,$D43&lt;$E54,$F43&lt;&gt;$F54),1,0)</f>
        <v>0</v>
      </c>
      <c r="T43" s="16">
        <f>IF(AND($E43&gt;$D55,$D43&lt;$E55,$F43&lt;&gt;$F55),1,0)</f>
        <v>0</v>
      </c>
      <c r="U43" s="16">
        <f>IF(AND($E43&gt;$D56,$D43&lt;$E56,$F43&lt;&gt;$F56),1,0)</f>
        <v>0</v>
      </c>
      <c r="V43" s="16">
        <f>IF(AND($E43&gt;$D57,$D43&lt;$E57,$F43&lt;&gt;$F57),1,0)</f>
        <v>0</v>
      </c>
      <c r="W43" s="101"/>
      <c r="X43" s="16"/>
      <c r="Y43" s="16">
        <f>IF(I43,MIN($E43-$D44,$E44-$D43),0)</f>
        <v>0</v>
      </c>
      <c r="Z43" s="16">
        <f>IF(J43,MIN($E43-$D45,$E45-$D43),0)</f>
        <v>0</v>
      </c>
      <c r="AA43" s="16">
        <f>IF(K43,MIN($E43-$D46,$E46-$D43),0)</f>
        <v>0</v>
      </c>
      <c r="AB43" s="16">
        <f>IF(L43,MIN($E43-$D47,$E47-$D43),0)</f>
        <v>0</v>
      </c>
      <c r="AC43" s="16">
        <f>IF(M43,MIN($E43-$D48,$E48-$D43),0)</f>
        <v>0</v>
      </c>
      <c r="AD43" s="16">
        <f>IF(N43,MIN($E43-$D49,$E49-$D43),0)</f>
        <v>0</v>
      </c>
      <c r="AE43" s="16">
        <f>IF(O43,MIN($E43-$D50,$E50-$D43),0)</f>
        <v>0</v>
      </c>
      <c r="AF43" s="16">
        <f>IF(P43,MIN($E43-$D51,$E51-$D43),0)</f>
        <v>0</v>
      </c>
      <c r="AG43" s="16">
        <f>IF(Q43,MIN($E43-$D52,$E52-$D43),0)</f>
        <v>0</v>
      </c>
      <c r="AH43" s="16">
        <f>IF(R43,MIN($E43-$D53,$E53-$D43),0)</f>
        <v>0</v>
      </c>
      <c r="AI43" s="16">
        <f>IF(S43,MIN($E43-$D54,$E54-$D43),0)</f>
        <v>0</v>
      </c>
      <c r="AJ43" s="16">
        <f>IF(T43,MIN($E43-$D55,$E55-$D43),0)</f>
        <v>0</v>
      </c>
      <c r="AK43" s="16">
        <f>IF(U43,MIN($E43-$D56,$E56-$D43),0)</f>
        <v>0</v>
      </c>
      <c r="AL43" s="16">
        <f>IF(V43,MIN($E43-$D57,$E57-$D43),0)</f>
        <v>0</v>
      </c>
      <c r="AM43" s="91"/>
      <c r="AU43" s="113"/>
    </row>
    <row r="44" spans="2:47" s="4" customFormat="1">
      <c r="B44" s="98"/>
      <c r="C44" s="16" t="str">
        <f>'Project Release Optimizer (GA)'!B16</f>
        <v>Project-A02</v>
      </c>
      <c r="D44" s="85">
        <f>'Project Release Optimizer (GA)'!X16</f>
        <v>41736.808742097666</v>
      </c>
      <c r="E44" s="85">
        <f>'Project Release Optimizer (GA)'!Y16</f>
        <v>41749.594466561139</v>
      </c>
      <c r="F44" s="59" t="str">
        <f>'Project Release Optimizer (GA)'!AI16</f>
        <v>v002</v>
      </c>
      <c r="G44" s="23"/>
      <c r="H44" s="16"/>
      <c r="I44" s="16"/>
      <c r="J44" s="16">
        <f>IF(AND($E44&gt;$D45,$D44&lt;$E45,$F44&lt;&gt;$F45),1,0)</f>
        <v>0</v>
      </c>
      <c r="K44" s="16">
        <f>IF(AND($E44&gt;$D46,$D44&lt;$E46,$F44&lt;&gt;$F46),1,0)</f>
        <v>0</v>
      </c>
      <c r="L44" s="16">
        <f>IF(AND($E44&gt;$D47,$D44&lt;$E47,$F44&lt;&gt;$F47),1,0)</f>
        <v>0</v>
      </c>
      <c r="M44" s="16">
        <f>IF(AND($E44&gt;$D48,$D44&lt;$E48,$F44&lt;&gt;$F48),1,0)</f>
        <v>0</v>
      </c>
      <c r="N44" s="16">
        <f>IF(AND($E44&gt;$D49,$D44&lt;$E49,$F44&lt;&gt;$F49),1,0)</f>
        <v>0</v>
      </c>
      <c r="O44" s="16">
        <f>IF(AND($E44&gt;$D50,$D44&lt;$E50,$F44&lt;&gt;$F50),1,0)</f>
        <v>0</v>
      </c>
      <c r="P44" s="16">
        <f>IF(AND($E44&gt;$D51,$D44&lt;$E51,$F44&lt;&gt;$F51),1,0)</f>
        <v>0</v>
      </c>
      <c r="Q44" s="16">
        <f>IF(AND($E44&gt;$D52,$D44&lt;$E52,$F44&lt;&gt;$F52),1,0)</f>
        <v>0</v>
      </c>
      <c r="R44" s="16">
        <f>IF(AND($E44&gt;$D53,$D44&lt;$E53,$F44&lt;&gt;$F53),1,0)</f>
        <v>0</v>
      </c>
      <c r="S44" s="16">
        <f>IF(AND($E44&gt;$D54,$D44&lt;$E54,$F44&lt;&gt;$F54),1,0)</f>
        <v>0</v>
      </c>
      <c r="T44" s="16">
        <f>IF(AND($E44&gt;$D55,$D44&lt;$E55,$F44&lt;&gt;$F55),1,0)</f>
        <v>0</v>
      </c>
      <c r="U44" s="16">
        <f>IF(AND($E44&gt;$D56,$D44&lt;$E56,$F44&lt;&gt;$F56),1,0)</f>
        <v>0</v>
      </c>
      <c r="V44" s="16">
        <f>IF(AND($E44&gt;$D57,$D44&lt;$E57,$F44&lt;&gt;$F57),1,0)</f>
        <v>0</v>
      </c>
      <c r="W44" s="101"/>
      <c r="X44" s="16"/>
      <c r="Y44" s="16"/>
      <c r="Z44" s="16">
        <f>IF(J44,MIN($E44-$D45,$E45-$D44),0)</f>
        <v>0</v>
      </c>
      <c r="AA44" s="16">
        <f>IF(K44,MIN($E44-$D46,$E46-$D44),0)</f>
        <v>0</v>
      </c>
      <c r="AB44" s="16">
        <f>IF(L44,MIN($E44-$D47,$E47-$D44),0)</f>
        <v>0</v>
      </c>
      <c r="AC44" s="16">
        <f>IF(M44,MIN($E44-$D48,$E48-$D44),0)</f>
        <v>0</v>
      </c>
      <c r="AD44" s="16">
        <f>IF(N44,MIN($E44-$D49,$E49-$D44),0)</f>
        <v>0</v>
      </c>
      <c r="AE44" s="16">
        <f>IF(O44,MIN($E44-$D50,$E50-$D44),0)</f>
        <v>0</v>
      </c>
      <c r="AF44" s="16">
        <f>IF(P44,MIN($E44-$D51,$E51-$D44),0)</f>
        <v>0</v>
      </c>
      <c r="AG44" s="16">
        <f>IF(Q44,MIN($E44-$D52,$E52-$D44),0)</f>
        <v>0</v>
      </c>
      <c r="AH44" s="16">
        <f>IF(R44,MIN($E44-$D53,$E53-$D44),0)</f>
        <v>0</v>
      </c>
      <c r="AI44" s="16">
        <f>IF(S44,MIN($E44-$D54,$E54-$D44),0)</f>
        <v>0</v>
      </c>
      <c r="AJ44" s="16">
        <f>IF(T44,MIN($E44-$D55,$E55-$D44),0)</f>
        <v>0</v>
      </c>
      <c r="AK44" s="16">
        <f>IF(U44,MIN($E44-$D56,$E56-$D44),0)</f>
        <v>0</v>
      </c>
      <c r="AL44" s="16">
        <f>IF(V44,MIN($E44-$D57,$E57-$D44),0)</f>
        <v>0</v>
      </c>
      <c r="AM44" s="91"/>
      <c r="AU44" s="113"/>
    </row>
    <row r="45" spans="2:47" s="4" customFormat="1">
      <c r="B45" s="98"/>
      <c r="C45" s="16" t="str">
        <f>'Project Release Optimizer (GA)'!B17</f>
        <v>Project-A03</v>
      </c>
      <c r="D45" s="85">
        <f>'Project Release Optimizer (GA)'!X17</f>
        <v>41698.503184902678</v>
      </c>
      <c r="E45" s="85">
        <f>'Project Release Optimizer (GA)'!Y17</f>
        <v>41705.569742862077</v>
      </c>
      <c r="F45" s="59" t="str">
        <f>'Project Release Optimizer (GA)'!AI17</f>
        <v>v003</v>
      </c>
      <c r="G45" s="23"/>
      <c r="H45" s="16"/>
      <c r="I45" s="16"/>
      <c r="J45" s="16"/>
      <c r="K45" s="16">
        <f>IF(AND($E45&gt;$D46,$D45&lt;$E46,$F45&lt;&gt;$F46),1,0)</f>
        <v>0</v>
      </c>
      <c r="L45" s="16">
        <f>IF(AND($E45&gt;$D47,$D45&lt;$E47,$F45&lt;&gt;$F47),1,0)</f>
        <v>0</v>
      </c>
      <c r="M45" s="16">
        <f>IF(AND($E45&gt;$D48,$D45&lt;$E48,$F45&lt;&gt;$F48),1,0)</f>
        <v>0</v>
      </c>
      <c r="N45" s="16">
        <f>IF(AND($E45&gt;$D49,$D45&lt;$E49,$F45&lt;&gt;$F49),1,0)</f>
        <v>0</v>
      </c>
      <c r="O45" s="16">
        <f>IF(AND($E45&gt;$D50,$D45&lt;$E50,$F45&lt;&gt;$F50),1,0)</f>
        <v>0</v>
      </c>
      <c r="P45" s="16">
        <f>IF(AND($E45&gt;$D51,$D45&lt;$E51,$F45&lt;&gt;$F51),1,0)</f>
        <v>0</v>
      </c>
      <c r="Q45" s="16">
        <f>IF(AND($E45&gt;$D52,$D45&lt;$E52,$F45&lt;&gt;$F52),1,0)</f>
        <v>0</v>
      </c>
      <c r="R45" s="16">
        <f>IF(AND($E45&gt;$D53,$D45&lt;$E53,$F45&lt;&gt;$F53),1,0)</f>
        <v>0</v>
      </c>
      <c r="S45" s="16">
        <f>IF(AND($E45&gt;$D54,$D45&lt;$E54,$F45&lt;&gt;$F54),1,0)</f>
        <v>0</v>
      </c>
      <c r="T45" s="16">
        <f>IF(AND($E45&gt;$D55,$D45&lt;$E55,$F45&lt;&gt;$F55),1,0)</f>
        <v>0</v>
      </c>
      <c r="U45" s="16">
        <f>IF(AND($E45&gt;$D56,$D45&lt;$E56,$F45&lt;&gt;$F56),1,0)</f>
        <v>0</v>
      </c>
      <c r="V45" s="16">
        <f>IF(AND($E45&gt;$D57,$D45&lt;$E57,$F45&lt;&gt;$F57),1,0)</f>
        <v>0</v>
      </c>
      <c r="W45" s="101"/>
      <c r="X45" s="16"/>
      <c r="Y45" s="16"/>
      <c r="Z45" s="16"/>
      <c r="AA45" s="16">
        <f>IF(K45,MIN($E45-$D46,$E46-$D45),0)</f>
        <v>0</v>
      </c>
      <c r="AB45" s="16">
        <f>IF(L45,MIN($E45-$D47,$E47-$D45),0)</f>
        <v>0</v>
      </c>
      <c r="AC45" s="16">
        <f>IF(M45,MIN($E45-$D48,$E48-$D45),0)</f>
        <v>0</v>
      </c>
      <c r="AD45" s="16">
        <f>IF(N45,MIN($E45-$D49,$E49-$D45),0)</f>
        <v>0</v>
      </c>
      <c r="AE45" s="16">
        <f>IF(O45,MIN($E45-$D50,$E50-$D45),0)</f>
        <v>0</v>
      </c>
      <c r="AF45" s="16">
        <f>IF(P45,MIN($E45-$D51,$E51-$D45),0)</f>
        <v>0</v>
      </c>
      <c r="AG45" s="16">
        <f>IF(Q45,MIN($E45-$D52,$E52-$D45),0)</f>
        <v>0</v>
      </c>
      <c r="AH45" s="16">
        <f>IF(R45,MIN($E45-$D53,$E53-$D45),0)</f>
        <v>0</v>
      </c>
      <c r="AI45" s="16">
        <f>IF(S45,MIN($E45-$D54,$E54-$D45),0)</f>
        <v>0</v>
      </c>
      <c r="AJ45" s="16">
        <f>IF(T45,MIN($E45-$D55,$E55-$D45),0)</f>
        <v>0</v>
      </c>
      <c r="AK45" s="16">
        <f>IF(U45,MIN($E45-$D56,$E56-$D45),0)</f>
        <v>0</v>
      </c>
      <c r="AL45" s="16">
        <f>IF(V45,MIN($E45-$D57,$E57-$D45),0)</f>
        <v>0</v>
      </c>
      <c r="AM45" s="91"/>
      <c r="AU45" s="113"/>
    </row>
    <row r="46" spans="2:47" s="4" customFormat="1">
      <c r="B46" s="98"/>
      <c r="C46" s="16" t="str">
        <f>'Project Release Optimizer (GA)'!B18</f>
        <v>Project-A04</v>
      </c>
      <c r="D46" s="85">
        <f>'Project Release Optimizer (GA)'!X18</f>
        <v>41783.971251262723</v>
      </c>
      <c r="E46" s="85">
        <f>'Project Release Optimizer (GA)'!Y18</f>
        <v>41800.831454170191</v>
      </c>
      <c r="F46" s="59" t="str">
        <f>'Project Release Optimizer (GA)'!AI18</f>
        <v>v004</v>
      </c>
      <c r="G46" s="23"/>
      <c r="H46" s="16"/>
      <c r="I46" s="16"/>
      <c r="J46" s="16"/>
      <c r="K46" s="16"/>
      <c r="L46" s="16">
        <f>IF(AND($E46&gt;$D47,$D46&lt;$E47,$F46&lt;&gt;$F47),1,0)</f>
        <v>0</v>
      </c>
      <c r="M46" s="16">
        <f>IF(AND($E46&gt;$D48,$D46&lt;$E48,$F46&lt;&gt;$F48),1,0)</f>
        <v>0</v>
      </c>
      <c r="N46" s="16">
        <f>IF(AND($E46&gt;$D49,$D46&lt;$E49,$F46&lt;&gt;$F49),1,0)</f>
        <v>0</v>
      </c>
      <c r="O46" s="16">
        <f>IF(AND($E46&gt;$D50,$D46&lt;$E50,$F46&lt;&gt;$F50),1,0)</f>
        <v>0</v>
      </c>
      <c r="P46" s="16">
        <f>IF(AND($E46&gt;$D51,$D46&lt;$E51,$F46&lt;&gt;$F51),1,0)</f>
        <v>0</v>
      </c>
      <c r="Q46" s="16">
        <f>IF(AND($E46&gt;$D52,$D46&lt;$E52,$F46&lt;&gt;$F52),1,0)</f>
        <v>0</v>
      </c>
      <c r="R46" s="16">
        <f>IF(AND($E46&gt;$D53,$D46&lt;$E53,$F46&lt;&gt;$F53),1,0)</f>
        <v>0</v>
      </c>
      <c r="S46" s="16">
        <f>IF(AND($E46&gt;$D54,$D46&lt;$E54,$F46&lt;&gt;$F54),1,0)</f>
        <v>0</v>
      </c>
      <c r="T46" s="16">
        <f>IF(AND($E46&gt;$D55,$D46&lt;$E55,$F46&lt;&gt;$F55),1,0)</f>
        <v>0</v>
      </c>
      <c r="U46" s="16">
        <f>IF(AND($E46&gt;$D56,$D46&lt;$E56,$F46&lt;&gt;$F56),1,0)</f>
        <v>0</v>
      </c>
      <c r="V46" s="16">
        <f>IF(AND($E46&gt;$D57,$D46&lt;$E57,$F46&lt;&gt;$F57),1,0)</f>
        <v>0</v>
      </c>
      <c r="W46" s="101"/>
      <c r="X46" s="16"/>
      <c r="Y46" s="16"/>
      <c r="Z46" s="16"/>
      <c r="AA46" s="16"/>
      <c r="AB46" s="16">
        <f>IF(L46,MIN($E46-$D47,$E47-$D46),0)</f>
        <v>0</v>
      </c>
      <c r="AC46" s="16">
        <f>IF(M46,MIN($E46-$D48,$E48-$D46),0)</f>
        <v>0</v>
      </c>
      <c r="AD46" s="16">
        <f>IF(N46,MIN($E46-$D49,$E49-$D46),0)</f>
        <v>0</v>
      </c>
      <c r="AE46" s="16">
        <f>IF(O46,MIN($E46-$D50,$E50-$D46),0)</f>
        <v>0</v>
      </c>
      <c r="AF46" s="16">
        <f>IF(P46,MIN($E46-$D51,$E51-$D46),0)</f>
        <v>0</v>
      </c>
      <c r="AG46" s="16">
        <f>IF(Q46,MIN($E46-$D52,$E52-$D46),0)</f>
        <v>0</v>
      </c>
      <c r="AH46" s="16">
        <f>IF(R46,MIN($E46-$D53,$E53-$D46),0)</f>
        <v>0</v>
      </c>
      <c r="AI46" s="16">
        <f>IF(S46,MIN($E46-$D54,$E54-$D46),0)</f>
        <v>0</v>
      </c>
      <c r="AJ46" s="16">
        <f>IF(T46,MIN($E46-$D55,$E55-$D46),0)</f>
        <v>0</v>
      </c>
      <c r="AK46" s="16">
        <f>IF(U46,MIN($E46-$D56,$E56-$D46),0)</f>
        <v>0</v>
      </c>
      <c r="AL46" s="16">
        <f>IF(V46,MIN($E46-$D57,$E57-$D46),0)</f>
        <v>0</v>
      </c>
      <c r="AM46" s="91"/>
      <c r="AU46" s="113"/>
    </row>
    <row r="47" spans="2:47" s="4" customFormat="1">
      <c r="B47" s="98"/>
      <c r="C47" s="16" t="str">
        <f>'Project Release Optimizer (GA)'!B19</f>
        <v>Project-A05</v>
      </c>
      <c r="D47" s="85">
        <f>'Project Release Optimizer (GA)'!X19</f>
        <v>41724.009757770487</v>
      </c>
      <c r="E47" s="85">
        <f>'Project Release Optimizer (GA)'!Y19</f>
        <v>41728.646191774897</v>
      </c>
      <c r="F47" s="59" t="str">
        <f>'Project Release Optimizer (GA)'!AI19</f>
        <v>v002</v>
      </c>
      <c r="G47" s="23"/>
      <c r="H47" s="16"/>
      <c r="I47" s="16"/>
      <c r="J47" s="16"/>
      <c r="K47" s="16"/>
      <c r="L47" s="16"/>
      <c r="M47" s="16">
        <f>IF(AND($E47&gt;$D48,$D47&lt;$E48,$F47&lt;&gt;$F48),1,0)</f>
        <v>0</v>
      </c>
      <c r="N47" s="16">
        <f>IF(AND($E47&gt;$D49,$D47&lt;$E49,$F47&lt;&gt;$F49),1,0)</f>
        <v>0</v>
      </c>
      <c r="O47" s="16">
        <f>IF(AND($E47&gt;$D50,$D47&lt;$E50,$F47&lt;&gt;$F50),1,0)</f>
        <v>0</v>
      </c>
      <c r="P47" s="16">
        <f>IF(AND($E47&gt;$D51,$D47&lt;$E51,$F47&lt;&gt;$F51),1,0)</f>
        <v>0</v>
      </c>
      <c r="Q47" s="16">
        <f>IF(AND($E47&gt;$D52,$D47&lt;$E52,$F47&lt;&gt;$F52),1,0)</f>
        <v>0</v>
      </c>
      <c r="R47" s="16">
        <f>IF(AND($E47&gt;$D53,$D47&lt;$E53,$F47&lt;&gt;$F53),1,0)</f>
        <v>0</v>
      </c>
      <c r="S47" s="16">
        <f>IF(AND($E47&gt;$D54,$D47&lt;$E54,$F47&lt;&gt;$F54),1,0)</f>
        <v>0</v>
      </c>
      <c r="T47" s="16">
        <f>IF(AND($E47&gt;$D55,$D47&lt;$E55,$F47&lt;&gt;$F55),1,0)</f>
        <v>0</v>
      </c>
      <c r="U47" s="16">
        <f>IF(AND($E47&gt;$D56,$D47&lt;$E56,$F47&lt;&gt;$F56),1,0)</f>
        <v>0</v>
      </c>
      <c r="V47" s="16">
        <f>IF(AND($E47&gt;$D57,$D47&lt;$E57,$F47&lt;&gt;$F57),1,0)</f>
        <v>0</v>
      </c>
      <c r="W47" s="101"/>
      <c r="X47" s="16"/>
      <c r="Y47" s="16"/>
      <c r="Z47" s="16"/>
      <c r="AA47" s="16"/>
      <c r="AB47" s="16"/>
      <c r="AC47" s="16">
        <f>IF(M47,MIN($E47-$D48,$E48-$D47),0)</f>
        <v>0</v>
      </c>
      <c r="AD47" s="16">
        <f>IF(N47,MIN($E47-$D49,$E49-$D47),0)</f>
        <v>0</v>
      </c>
      <c r="AE47" s="16">
        <f>IF(O47,MIN($E47-$D50,$E50-$D47),0)</f>
        <v>0</v>
      </c>
      <c r="AF47" s="16">
        <f>IF(P47,MIN($E47-$D51,$E51-$D47),0)</f>
        <v>0</v>
      </c>
      <c r="AG47" s="16">
        <f>IF(Q47,MIN($E47-$D52,$E52-$D47),0)</f>
        <v>0</v>
      </c>
      <c r="AH47" s="16">
        <f>IF(R47,MIN($E47-$D53,$E53-$D47),0)</f>
        <v>0</v>
      </c>
      <c r="AI47" s="16">
        <f>IF(S47,MIN($E47-$D54,$E54-$D47),0)</f>
        <v>0</v>
      </c>
      <c r="AJ47" s="16">
        <f>IF(T47,MIN($E47-$D55,$E55-$D47),0)</f>
        <v>0</v>
      </c>
      <c r="AK47" s="16">
        <f>IF(U47,MIN($E47-$D56,$E56-$D47),0)</f>
        <v>0</v>
      </c>
      <c r="AL47" s="16">
        <f>IF(V47,MIN($E47-$D57,$E57-$D47),0)</f>
        <v>0</v>
      </c>
      <c r="AM47" s="91"/>
      <c r="AU47" s="113"/>
    </row>
    <row r="48" spans="2:47" s="4" customFormat="1">
      <c r="B48" s="98"/>
      <c r="C48" s="16" t="str">
        <f>'Project Release Optimizer (GA)'!B20</f>
        <v>Project-A06</v>
      </c>
      <c r="D48" s="85">
        <f>'Project Release Optimizer (GA)'!X20</f>
        <v>41803.560285292435</v>
      </c>
      <c r="E48" s="85">
        <f>'Project Release Optimizer (GA)'!Y20</f>
        <v>41827.664329351552</v>
      </c>
      <c r="F48" s="59" t="str">
        <f>'Project Release Optimizer (GA)'!AI20</f>
        <v>v003</v>
      </c>
      <c r="G48" s="23"/>
      <c r="H48" s="16"/>
      <c r="I48" s="16"/>
      <c r="J48" s="16"/>
      <c r="K48" s="16"/>
      <c r="L48" s="16"/>
      <c r="M48" s="16"/>
      <c r="N48" s="16">
        <f>IF(AND($E48&gt;$D49,$D48&lt;$E49,$F48&lt;&gt;$F49),1,0)</f>
        <v>0</v>
      </c>
      <c r="O48" s="16">
        <f>IF(AND($E48&gt;$D50,$D48&lt;$E50,$F48&lt;&gt;$F50),1,0)</f>
        <v>0</v>
      </c>
      <c r="P48" s="16">
        <f>IF(AND($E48&gt;$D51,$D48&lt;$E51,$F48&lt;&gt;$F51),1,0)</f>
        <v>0</v>
      </c>
      <c r="Q48" s="16">
        <f>IF(AND($E48&gt;$D52,$D48&lt;$E52,$F48&lt;&gt;$F52),1,0)</f>
        <v>0</v>
      </c>
      <c r="R48" s="16">
        <f>IF(AND($E48&gt;$D53,$D48&lt;$E53,$F48&lt;&gt;$F53),1,0)</f>
        <v>0</v>
      </c>
      <c r="S48" s="16">
        <f>IF(AND($E48&gt;$D54,$D48&lt;$E54,$F48&lt;&gt;$F54),1,0)</f>
        <v>0</v>
      </c>
      <c r="T48" s="16">
        <f>IF(AND($E48&gt;$D55,$D48&lt;$E55,$F48&lt;&gt;$F55),1,0)</f>
        <v>0</v>
      </c>
      <c r="U48" s="16">
        <f>IF(AND($E48&gt;$D56,$D48&lt;$E56,$F48&lt;&gt;$F56),1,0)</f>
        <v>0</v>
      </c>
      <c r="V48" s="16">
        <f>IF(AND($E48&gt;$D57,$D48&lt;$E57,$F48&lt;&gt;$F57),1,0)</f>
        <v>0</v>
      </c>
      <c r="W48" s="101"/>
      <c r="X48" s="16"/>
      <c r="Y48" s="16"/>
      <c r="Z48" s="16"/>
      <c r="AA48" s="16"/>
      <c r="AB48" s="16"/>
      <c r="AC48" s="16"/>
      <c r="AD48" s="16">
        <f>IF(N48,MIN($E48-$D49,$E49-$D48),0)</f>
        <v>0</v>
      </c>
      <c r="AE48" s="16">
        <f>IF(O48,MIN($E48-$D50,$E50-$D48),0)</f>
        <v>0</v>
      </c>
      <c r="AF48" s="16">
        <f>IF(P48,MIN($E48-$D51,$E51-$D48),0)</f>
        <v>0</v>
      </c>
      <c r="AG48" s="16">
        <f>IF(Q48,MIN($E48-$D52,$E52-$D48),0)</f>
        <v>0</v>
      </c>
      <c r="AH48" s="16">
        <f>IF(R48,MIN($E48-$D53,$E53-$D48),0)</f>
        <v>0</v>
      </c>
      <c r="AI48" s="16">
        <f>IF(S48,MIN($E48-$D54,$E54-$D48),0)</f>
        <v>0</v>
      </c>
      <c r="AJ48" s="16">
        <f>IF(T48,MIN($E48-$D55,$E55-$D48),0)</f>
        <v>0</v>
      </c>
      <c r="AK48" s="16">
        <f>IF(U48,MIN($E48-$D56,$E56-$D48),0)</f>
        <v>0</v>
      </c>
      <c r="AL48" s="16">
        <f>IF(V48,MIN($E48-$D57,$E57-$D48),0)</f>
        <v>0</v>
      </c>
      <c r="AM48" s="91"/>
      <c r="AU48" s="113"/>
    </row>
    <row r="49" spans="2:47" s="4" customFormat="1">
      <c r="B49" s="98"/>
      <c r="C49" s="16" t="str">
        <f>'Project Release Optimizer (GA)'!B21</f>
        <v>Project-A07</v>
      </c>
      <c r="D49" s="85">
        <f>'Project Release Optimizer (GA)'!X21</f>
        <v>42239.143009058927</v>
      </c>
      <c r="E49" s="85">
        <f>'Project Release Optimizer (GA)'!Y21</f>
        <v>42304.999459400417</v>
      </c>
      <c r="F49" s="59" t="str">
        <f>'Project Release Optimizer (GA)'!AI21</f>
        <v>v005</v>
      </c>
      <c r="G49" s="23"/>
      <c r="H49" s="16"/>
      <c r="I49" s="16"/>
      <c r="J49" s="16"/>
      <c r="K49" s="16"/>
      <c r="L49" s="16"/>
      <c r="M49" s="16"/>
      <c r="N49" s="16"/>
      <c r="O49" s="16">
        <f>IF(AND($E49&gt;$D50,$D49&lt;$E50,$F49&lt;&gt;$F50),1,0)</f>
        <v>0</v>
      </c>
      <c r="P49" s="16">
        <f>IF(AND($E49&gt;$D51,$D49&lt;$E51,$F49&lt;&gt;$F51),1,0)</f>
        <v>0</v>
      </c>
      <c r="Q49" s="16">
        <f>IF(AND($E49&gt;$D52,$D49&lt;$E52,$F49&lt;&gt;$F52),1,0)</f>
        <v>0</v>
      </c>
      <c r="R49" s="16">
        <f>IF(AND($E49&gt;$D53,$D49&lt;$E53,$F49&lt;&gt;$F53),1,0)</f>
        <v>0</v>
      </c>
      <c r="S49" s="16">
        <f>IF(AND($E49&gt;$D54,$D49&lt;$E54,$F49&lt;&gt;$F54),1,0)</f>
        <v>0</v>
      </c>
      <c r="T49" s="16">
        <f>IF(AND($E49&gt;$D55,$D49&lt;$E55,$F49&lt;&gt;$F55),1,0)</f>
        <v>0</v>
      </c>
      <c r="U49" s="16">
        <f>IF(AND($E49&gt;$D56,$D49&lt;$E56,$F49&lt;&gt;$F56),1,0)</f>
        <v>0</v>
      </c>
      <c r="V49" s="16">
        <f>IF(AND($E49&gt;$D57,$D49&lt;$E57,$F49&lt;&gt;$F57),1,0)</f>
        <v>0</v>
      </c>
      <c r="W49" s="101"/>
      <c r="X49" s="16"/>
      <c r="Y49" s="16"/>
      <c r="Z49" s="16"/>
      <c r="AA49" s="16"/>
      <c r="AB49" s="16"/>
      <c r="AC49" s="16"/>
      <c r="AD49" s="16"/>
      <c r="AE49" s="16">
        <f>IF(O49,MIN($E49-$D50,$E50-$D49),0)</f>
        <v>0</v>
      </c>
      <c r="AF49" s="16">
        <f>IF(P49,MIN($E49-$D51,$E51-$D49),0)</f>
        <v>0</v>
      </c>
      <c r="AG49" s="16">
        <f>IF(Q49,MIN($E49-$D52,$E52-$D49),0)</f>
        <v>0</v>
      </c>
      <c r="AH49" s="16">
        <f>IF(R49,MIN($E49-$D53,$E53-$D49),0)</f>
        <v>0</v>
      </c>
      <c r="AI49" s="16">
        <f>IF(S49,MIN($E49-$D54,$E54-$D49),0)</f>
        <v>0</v>
      </c>
      <c r="AJ49" s="16">
        <f>IF(T49,MIN($E49-$D55,$E55-$D49),0)</f>
        <v>0</v>
      </c>
      <c r="AK49" s="16">
        <f>IF(U49,MIN($E49-$D56,$E56-$D49),0)</f>
        <v>0</v>
      </c>
      <c r="AL49" s="16">
        <f>IF(V49,MIN($E49-$D57,$E57-$D49),0)</f>
        <v>0</v>
      </c>
      <c r="AM49" s="91"/>
      <c r="AU49" s="113"/>
    </row>
    <row r="50" spans="2:47" s="4" customFormat="1">
      <c r="B50" s="98"/>
      <c r="C50" s="16" t="str">
        <f>'Project Release Optimizer (GA)'!B22</f>
        <v>Project-A08</v>
      </c>
      <c r="D50" s="85">
        <f>'Project Release Optimizer (GA)'!X22</f>
        <v>41663.858172784632</v>
      </c>
      <c r="E50" s="85">
        <f>'Project Release Optimizer (GA)'!Y22</f>
        <v>41666.271097990786</v>
      </c>
      <c r="F50" s="59" t="str">
        <f>'Project Release Optimizer (GA)'!AI22</f>
        <v>v006</v>
      </c>
      <c r="G50" s="23"/>
      <c r="H50" s="16"/>
      <c r="I50" s="16"/>
      <c r="J50" s="16"/>
      <c r="K50" s="16"/>
      <c r="L50" s="16"/>
      <c r="M50" s="16"/>
      <c r="N50" s="16"/>
      <c r="O50" s="16"/>
      <c r="P50" s="16">
        <f>IF(AND($E50&gt;$D51,$D50&lt;$E51,$F50&lt;&gt;$F51),1,0)</f>
        <v>0</v>
      </c>
      <c r="Q50" s="16">
        <f>IF(AND($E50&gt;$D52,$D50&lt;$E52,$F50&lt;&gt;$F52),1,0)</f>
        <v>0</v>
      </c>
      <c r="R50" s="16">
        <f>IF(AND($E50&gt;$D53,$D50&lt;$E53,$F50&lt;&gt;$F53),1,0)</f>
        <v>0</v>
      </c>
      <c r="S50" s="16">
        <f>IF(AND($E50&gt;$D54,$D50&lt;$E54,$F50&lt;&gt;$F54),1,0)</f>
        <v>0</v>
      </c>
      <c r="T50" s="16">
        <f>IF(AND($E50&gt;$D55,$D50&lt;$E55,$F50&lt;&gt;$F55),1,0)</f>
        <v>0</v>
      </c>
      <c r="U50" s="16">
        <f>IF(AND($E50&gt;$D56,$D50&lt;$E56,$F50&lt;&gt;$F56),1,0)</f>
        <v>0</v>
      </c>
      <c r="V50" s="16">
        <f>IF(AND($E50&gt;$D57,$D50&lt;$E57,$F50&lt;&gt;$F57),1,0)</f>
        <v>0</v>
      </c>
      <c r="W50" s="101"/>
      <c r="X50" s="16"/>
      <c r="Y50" s="16"/>
      <c r="Z50" s="16"/>
      <c r="AA50" s="16"/>
      <c r="AB50" s="16"/>
      <c r="AC50" s="16"/>
      <c r="AD50" s="16"/>
      <c r="AE50" s="16"/>
      <c r="AF50" s="16">
        <f>IF(P50,MIN($E50-$D51,$E51-$D50),0)</f>
        <v>0</v>
      </c>
      <c r="AG50" s="16">
        <f>IF(Q50,MIN($E50-$D52,$E52-$D50),0)</f>
        <v>0</v>
      </c>
      <c r="AH50" s="16">
        <f>IF(R50,MIN($E50-$D53,$E53-$D50),0)</f>
        <v>0</v>
      </c>
      <c r="AI50" s="16">
        <f>IF(S50,MIN($E50-$D54,$E54-$D50),0)</f>
        <v>0</v>
      </c>
      <c r="AJ50" s="16">
        <f>IF(T50,MIN($E50-$D55,$E55-$D50),0)</f>
        <v>0</v>
      </c>
      <c r="AK50" s="16">
        <f>IF(U50,MIN($E50-$D56,$E56-$D50),0)</f>
        <v>0</v>
      </c>
      <c r="AL50" s="16">
        <f>IF(V50,MIN($E50-$D57,$E57-$D50),0)</f>
        <v>0</v>
      </c>
      <c r="AM50" s="91"/>
      <c r="AU50" s="113"/>
    </row>
    <row r="51" spans="2:47" s="4" customFormat="1">
      <c r="B51" s="98"/>
      <c r="C51" s="16" t="str">
        <f>'Project Release Optimizer (GA)'!B23</f>
        <v>Project-A09</v>
      </c>
      <c r="D51" s="85">
        <f>'Project Release Optimizer (GA)'!X23</f>
        <v>41808.609410134624</v>
      </c>
      <c r="E51" s="85">
        <f>'Project Release Optimizer (GA)'!Y23</f>
        <v>41830.648640360596</v>
      </c>
      <c r="F51" s="59" t="str">
        <f>'Project Release Optimizer (GA)'!AI23</f>
        <v>v003</v>
      </c>
      <c r="G51" s="23"/>
      <c r="H51" s="16"/>
      <c r="I51" s="16"/>
      <c r="J51" s="16"/>
      <c r="K51" s="16"/>
      <c r="L51" s="16"/>
      <c r="M51" s="16"/>
      <c r="N51" s="16"/>
      <c r="O51" s="16"/>
      <c r="P51" s="16"/>
      <c r="Q51" s="16">
        <f>IF(AND($E51&gt;$D52,$D51&lt;$E52,$F51&lt;&gt;$F52),1,0)</f>
        <v>0</v>
      </c>
      <c r="R51" s="16">
        <f>IF(AND($E51&gt;$D53,$D51&lt;$E53,$F51&lt;&gt;$F53),1,0)</f>
        <v>0</v>
      </c>
      <c r="S51" s="16">
        <f>IF(AND($E51&gt;$D54,$D51&lt;$E54,$F51&lt;&gt;$F54),1,0)</f>
        <v>0</v>
      </c>
      <c r="T51" s="16">
        <f>IF(AND($E51&gt;$D55,$D51&lt;$E55,$F51&lt;&gt;$F55),1,0)</f>
        <v>0</v>
      </c>
      <c r="U51" s="16">
        <f>IF(AND($E51&gt;$D56,$D51&lt;$E56,$F51&lt;&gt;$F56),1,0)</f>
        <v>0</v>
      </c>
      <c r="V51" s="16">
        <f>IF(AND($E51&gt;$D57,$D51&lt;$E57,$F51&lt;&gt;$F57),1,0)</f>
        <v>0</v>
      </c>
      <c r="W51" s="101"/>
      <c r="X51" s="16"/>
      <c r="Y51" s="16"/>
      <c r="Z51" s="16"/>
      <c r="AA51" s="16"/>
      <c r="AB51" s="16"/>
      <c r="AC51" s="16"/>
      <c r="AD51" s="16"/>
      <c r="AE51" s="16"/>
      <c r="AF51" s="16"/>
      <c r="AG51" s="16">
        <f>IF(Q51,MIN($E51-$D52,$E52-$D51),0)</f>
        <v>0</v>
      </c>
      <c r="AH51" s="16">
        <f>IF(R51,MIN($E51-$D53,$E53-$D51),0)</f>
        <v>0</v>
      </c>
      <c r="AI51" s="16">
        <f>IF(S51,MIN($E51-$D54,$E54-$D51),0)</f>
        <v>0</v>
      </c>
      <c r="AJ51" s="16">
        <f>IF(T51,MIN($E51-$D55,$E55-$D51),0)</f>
        <v>0</v>
      </c>
      <c r="AK51" s="16">
        <f>IF(U51,MIN($E51-$D56,$E56-$D51),0)</f>
        <v>0</v>
      </c>
      <c r="AL51" s="16">
        <f>IF(V51,MIN($E51-$D57,$E57-$D51),0)</f>
        <v>0</v>
      </c>
      <c r="AM51" s="91"/>
      <c r="AU51" s="113"/>
    </row>
    <row r="52" spans="2:47" s="4" customFormat="1">
      <c r="B52" s="98"/>
      <c r="C52" s="16" t="str">
        <f>'Project Release Optimizer (GA)'!B24</f>
        <v>Project-A10</v>
      </c>
      <c r="D52" s="85">
        <f>'Project Release Optimizer (GA)'!X24</f>
        <v>42078.528157151333</v>
      </c>
      <c r="E52" s="85">
        <f>'Project Release Optimizer (GA)'!Y24</f>
        <v>42148.992182635331</v>
      </c>
      <c r="F52" s="59" t="str">
        <f>'Project Release Optimizer (GA)'!AI24</f>
        <v>v001</v>
      </c>
      <c r="G52" s="23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>
        <f>IF(AND($E52&gt;$D53,$D52&lt;$E53,$F52&lt;&gt;$F53),1,0)</f>
        <v>0</v>
      </c>
      <c r="S52" s="16">
        <f>IF(AND($E52&gt;$D54,$D52&lt;$E54,$F52&lt;&gt;$F54),1,0)</f>
        <v>0</v>
      </c>
      <c r="T52" s="16">
        <f>IF(AND($E52&gt;$D55,$D52&lt;$E55,$F52&lt;&gt;$F55),1,0)</f>
        <v>0</v>
      </c>
      <c r="U52" s="16">
        <f>IF(AND($E52&gt;$D56,$D52&lt;$E56,$F52&lt;&gt;$F56),1,0)</f>
        <v>0</v>
      </c>
      <c r="V52" s="16">
        <f>IF(AND($E52&gt;$D57,$D52&lt;$E57,$F52&lt;&gt;$F57),1,0)</f>
        <v>0</v>
      </c>
      <c r="W52" s="101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>
        <f>IF(R52,MIN($E52-$D53,$E53-$D52),0)</f>
        <v>0</v>
      </c>
      <c r="AI52" s="16">
        <f>IF(S52,MIN($E52-$D54,$E54-$D52),0)</f>
        <v>0</v>
      </c>
      <c r="AJ52" s="16">
        <f>IF(T52,MIN($E52-$D55,$E55-$D52),0)</f>
        <v>0</v>
      </c>
      <c r="AK52" s="16">
        <f>IF(U52,MIN($E52-$D56,$E56-$D52),0)</f>
        <v>0</v>
      </c>
      <c r="AL52" s="16">
        <f>IF(V52,MIN($E52-$D57,$E57-$D52),0)</f>
        <v>0</v>
      </c>
      <c r="AM52" s="91"/>
      <c r="AU52" s="113"/>
    </row>
    <row r="53" spans="2:47" s="4" customFormat="1">
      <c r="B53" s="98"/>
      <c r="C53" s="16" t="str">
        <f>'Project Release Optimizer (GA)'!B25</f>
        <v>Project-A11</v>
      </c>
      <c r="D53" s="85">
        <f>'Project Release Optimizer (GA)'!X25</f>
        <v>41887.563239001538</v>
      </c>
      <c r="E53" s="85">
        <f>'Project Release Optimizer (GA)'!Y25</f>
        <v>41917.524654791661</v>
      </c>
      <c r="F53" s="59" t="str">
        <f>'Project Release Optimizer (GA)'!AI25</f>
        <v>v002</v>
      </c>
      <c r="G53" s="23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>
        <f>IF(AND($E53&gt;$D54,$D53&lt;$E54,$F53&lt;&gt;$F54),1,0)</f>
        <v>0</v>
      </c>
      <c r="T53" s="16">
        <f>IF(AND($E53&gt;$D55,$D53&lt;$E55,$F53&lt;&gt;$F55),1,0)</f>
        <v>0</v>
      </c>
      <c r="U53" s="16">
        <f>IF(AND($E53&gt;$D56,$D53&lt;$E56,$F53&lt;&gt;$F56),1,0)</f>
        <v>0</v>
      </c>
      <c r="V53" s="16">
        <f>IF(AND($E53&gt;$D57,$D53&lt;$E57,$F53&lt;&gt;$F57),1,0)</f>
        <v>0</v>
      </c>
      <c r="W53" s="101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>
        <f>IF(S53,MIN($E53-$D54,$E54-$D53),0)</f>
        <v>0</v>
      </c>
      <c r="AJ53" s="16">
        <f>IF(T53,MIN($E53-$D55,$E55-$D53),0)</f>
        <v>0</v>
      </c>
      <c r="AK53" s="16">
        <f>IF(U53,MIN($E53-$D56,$E56-$D53),0)</f>
        <v>0</v>
      </c>
      <c r="AL53" s="16">
        <f>IF(V53,MIN($E53-$D57,$E57-$D53),0)</f>
        <v>0</v>
      </c>
      <c r="AM53" s="91"/>
      <c r="AU53" s="113"/>
    </row>
    <row r="54" spans="2:47" s="4" customFormat="1">
      <c r="B54" s="98"/>
      <c r="C54" s="16" t="str">
        <f>'Project Release Optimizer (GA)'!B26</f>
        <v>Project-A12</v>
      </c>
      <c r="D54" s="85">
        <f>'Project Release Optimizer (GA)'!X26</f>
        <v>42326.810178491898</v>
      </c>
      <c r="E54" s="85">
        <f>'Project Release Optimizer (GA)'!Y26</f>
        <v>42408.938918153101</v>
      </c>
      <c r="F54" s="59" t="str">
        <f>'Project Release Optimizer (GA)'!AI26</f>
        <v>v004</v>
      </c>
      <c r="G54" s="23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>
        <f>IF(AND($E54&gt;$D55,$D54&lt;$E55,$F54&lt;&gt;$F55),1,0)</f>
        <v>0</v>
      </c>
      <c r="U54" s="16">
        <f>IF(AND($E54&gt;$D56,$D54&lt;$E56,$F54&lt;&gt;$F56),1,0)</f>
        <v>0</v>
      </c>
      <c r="V54" s="16">
        <f>IF(AND($E54&gt;$D57,$D54&lt;$E57,$F54&lt;&gt;$F57),1,0)</f>
        <v>0</v>
      </c>
      <c r="W54" s="101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>
        <f>IF(T54,MIN($E54-$D55,$E55-$D54),0)</f>
        <v>0</v>
      </c>
      <c r="AK54" s="16">
        <f>IF(U54,MIN($E54-$D56,$E56-$D54),0)</f>
        <v>0</v>
      </c>
      <c r="AL54" s="16">
        <f>IF(V54,MIN($E54-$D57,$E57-$D54),0)</f>
        <v>0</v>
      </c>
      <c r="AM54" s="91"/>
      <c r="AU54" s="113"/>
    </row>
    <row r="55" spans="2:47" s="4" customFormat="1">
      <c r="B55" s="98"/>
      <c r="C55" s="16" t="str">
        <f>'Project Release Optimizer (GA)'!B27</f>
        <v>Project-A13</v>
      </c>
      <c r="D55" s="85">
        <f>'Project Release Optimizer (GA)'!X27</f>
        <v>41986.000750124047</v>
      </c>
      <c r="E55" s="85">
        <f>'Project Release Optimizer (GA)'!Y27</f>
        <v>42032.379250144164</v>
      </c>
      <c r="F55" s="59" t="str">
        <f>'Project Release Optimizer (GA)'!AI27</f>
        <v>v007</v>
      </c>
      <c r="G55" s="23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>
        <f>IF(AND($E55&gt;$D56,$D55&lt;$E56,$F55&lt;&gt;$F56),1,0)</f>
        <v>0</v>
      </c>
      <c r="V55" s="16">
        <f>IF(AND($E55&gt;$D57,$D55&lt;$E57,$F55&lt;&gt;$F57),1,0)</f>
        <v>0</v>
      </c>
      <c r="W55" s="101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>
        <f>IF(U55,MIN($E55-$D56,$E56-$D55),0)</f>
        <v>0</v>
      </c>
      <c r="AL55" s="16">
        <f>IF(V55,MIN($E55-$D57,$E57-$D55),0)</f>
        <v>0</v>
      </c>
      <c r="AM55" s="91"/>
      <c r="AU55" s="113"/>
    </row>
    <row r="56" spans="2:47" s="4" customFormat="1">
      <c r="B56" s="98"/>
      <c r="C56" s="16" t="str">
        <f>'Project Release Optimizer (GA)'!B28</f>
        <v>Project-A14</v>
      </c>
      <c r="D56" s="85">
        <f>'Project Release Optimizer (GA)'!X28</f>
        <v>41941.532974660637</v>
      </c>
      <c r="E56" s="85">
        <f>'Project Release Optimizer (GA)'!Y28</f>
        <v>41978.592375956956</v>
      </c>
      <c r="F56" s="59" t="str">
        <f>'Project Release Optimizer (GA)'!AI28</f>
        <v>v006</v>
      </c>
      <c r="G56" s="23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>
        <f>IF(AND($E56&gt;$D57,$D56&lt;$E57,$F56&lt;&gt;$F57),1,0)</f>
        <v>0</v>
      </c>
      <c r="W56" s="101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>
        <f>IF(V56,MIN($E56-$D57,$E57-$D56),0)</f>
        <v>0</v>
      </c>
      <c r="AM56" s="91"/>
      <c r="AU56" s="113"/>
    </row>
    <row r="57" spans="2:47" s="4" customFormat="1">
      <c r="B57" s="98"/>
      <c r="C57" s="16" t="str">
        <f>'Project Release Optimizer (GA)'!B29</f>
        <v>Project-A15</v>
      </c>
      <c r="D57" s="85">
        <f>'Project Release Optimizer (GA)'!X29</f>
        <v>41847.633681398671</v>
      </c>
      <c r="E57" s="85">
        <f>'Project Release Optimizer (GA)'!Y29</f>
        <v>41862.685835830562</v>
      </c>
      <c r="F57" s="59" t="str">
        <f>'Project Release Optimizer (GA)'!AI29</f>
        <v>v008</v>
      </c>
      <c r="G57" s="23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01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91"/>
      <c r="AU57" s="113"/>
    </row>
    <row r="58" spans="2:47" s="4" customFormat="1" ht="15.75" thickBot="1">
      <c r="B58" s="99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  <c r="AG58" s="93"/>
      <c r="AH58" s="93"/>
      <c r="AI58" s="93"/>
      <c r="AJ58" s="93"/>
      <c r="AK58" s="93"/>
      <c r="AL58" s="93"/>
      <c r="AM58" s="100"/>
      <c r="AU58" s="113"/>
    </row>
    <row r="59" spans="2:47" ht="15.75" thickBot="1">
      <c r="B59" s="10"/>
      <c r="C59" s="10"/>
      <c r="AU59" s="113"/>
    </row>
    <row r="60" spans="2:47">
      <c r="B60" s="94"/>
      <c r="C60" s="95"/>
      <c r="D60" s="89"/>
      <c r="E60" s="89"/>
      <c r="F60" s="88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90"/>
      <c r="AU60" s="113"/>
    </row>
    <row r="61" spans="2:47">
      <c r="B61" s="96"/>
      <c r="C61" s="185" t="s">
        <v>117</v>
      </c>
      <c r="D61" s="8" t="s">
        <v>112</v>
      </c>
      <c r="E61" s="34">
        <f>SUM(H65:V79)</f>
        <v>0</v>
      </c>
      <c r="F61" s="33"/>
      <c r="G61" s="23"/>
      <c r="H61" s="23" t="s">
        <v>151</v>
      </c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97"/>
      <c r="AU61" s="113"/>
    </row>
    <row r="62" spans="2:47" s="4" customFormat="1">
      <c r="B62" s="98"/>
      <c r="C62" s="186"/>
      <c r="D62" s="8" t="s">
        <v>113</v>
      </c>
      <c r="E62" s="103">
        <f>SUM(X65:AL79)</f>
        <v>0</v>
      </c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91"/>
      <c r="AU62" s="113"/>
    </row>
    <row r="63" spans="2:47">
      <c r="B63" s="92"/>
      <c r="C63" s="23"/>
      <c r="D63" s="23"/>
      <c r="E63" s="23"/>
      <c r="F63" s="33"/>
      <c r="G63" s="23"/>
      <c r="H63" s="187" t="s">
        <v>111</v>
      </c>
      <c r="I63" s="187"/>
      <c r="J63" s="187"/>
      <c r="K63" s="187"/>
      <c r="L63" s="187"/>
      <c r="M63" s="187"/>
      <c r="N63" s="187"/>
      <c r="O63" s="187"/>
      <c r="P63" s="187"/>
      <c r="Q63" s="187"/>
      <c r="R63" s="187"/>
      <c r="S63" s="187"/>
      <c r="T63" s="187"/>
      <c r="U63" s="187"/>
      <c r="V63" s="187"/>
      <c r="W63" s="23"/>
      <c r="X63" s="187" t="s">
        <v>115</v>
      </c>
      <c r="Y63" s="187"/>
      <c r="Z63" s="187"/>
      <c r="AA63" s="187"/>
      <c r="AB63" s="187"/>
      <c r="AC63" s="187"/>
      <c r="AD63" s="187"/>
      <c r="AE63" s="187"/>
      <c r="AF63" s="187"/>
      <c r="AG63" s="187"/>
      <c r="AH63" s="187"/>
      <c r="AI63" s="187"/>
      <c r="AJ63" s="187"/>
      <c r="AK63" s="187"/>
      <c r="AL63" s="187"/>
      <c r="AM63" s="97"/>
      <c r="AU63" s="113"/>
    </row>
    <row r="64" spans="2:47" s="4" customFormat="1" ht="30">
      <c r="B64" s="98"/>
      <c r="C64" s="15" t="str">
        <f>'Project Release Optimizer (GA)'!B14</f>
        <v>Project Name</v>
      </c>
      <c r="D64" s="15" t="str">
        <f>'Project Release Optimizer (GA)'!AB14</f>
        <v>Start Date</v>
      </c>
      <c r="E64" s="15" t="str">
        <f>'Project Release Optimizer (GA)'!AC14</f>
        <v>End Date</v>
      </c>
      <c r="F64" s="62" t="str">
        <f>'Project Release Optimizer (GA)'!AI14</f>
        <v>Code Base Version</v>
      </c>
      <c r="G64" s="23"/>
      <c r="H64" s="84" t="s">
        <v>95</v>
      </c>
      <c r="I64" s="84" t="s">
        <v>96</v>
      </c>
      <c r="J64" s="84" t="s">
        <v>97</v>
      </c>
      <c r="K64" s="84" t="s">
        <v>98</v>
      </c>
      <c r="L64" s="84" t="s">
        <v>99</v>
      </c>
      <c r="M64" s="84" t="s">
        <v>100</v>
      </c>
      <c r="N64" s="84" t="s">
        <v>101</v>
      </c>
      <c r="O64" s="84" t="s">
        <v>102</v>
      </c>
      <c r="P64" s="84" t="s">
        <v>103</v>
      </c>
      <c r="Q64" s="84" t="s">
        <v>104</v>
      </c>
      <c r="R64" s="84" t="s">
        <v>105</v>
      </c>
      <c r="S64" s="84" t="s">
        <v>106</v>
      </c>
      <c r="T64" s="84" t="s">
        <v>107</v>
      </c>
      <c r="U64" s="84" t="s">
        <v>108</v>
      </c>
      <c r="V64" s="84" t="s">
        <v>109</v>
      </c>
      <c r="W64" s="86"/>
      <c r="X64" s="84" t="s">
        <v>95</v>
      </c>
      <c r="Y64" s="84" t="s">
        <v>96</v>
      </c>
      <c r="Z64" s="84" t="s">
        <v>97</v>
      </c>
      <c r="AA64" s="84" t="s">
        <v>98</v>
      </c>
      <c r="AB64" s="84" t="s">
        <v>99</v>
      </c>
      <c r="AC64" s="84" t="s">
        <v>100</v>
      </c>
      <c r="AD64" s="84" t="s">
        <v>101</v>
      </c>
      <c r="AE64" s="84" t="s">
        <v>102</v>
      </c>
      <c r="AF64" s="84" t="s">
        <v>103</v>
      </c>
      <c r="AG64" s="84" t="s">
        <v>104</v>
      </c>
      <c r="AH64" s="84" t="s">
        <v>105</v>
      </c>
      <c r="AI64" s="84" t="s">
        <v>106</v>
      </c>
      <c r="AJ64" s="84" t="s">
        <v>107</v>
      </c>
      <c r="AK64" s="84" t="s">
        <v>108</v>
      </c>
      <c r="AL64" s="84" t="s">
        <v>109</v>
      </c>
      <c r="AM64" s="91"/>
      <c r="AU64" s="113"/>
    </row>
    <row r="65" spans="2:47" s="4" customFormat="1">
      <c r="B65" s="98"/>
      <c r="C65" s="16" t="str">
        <f>'Project Release Optimizer (GA)'!B15</f>
        <v>Project-A01</v>
      </c>
      <c r="D65" s="85">
        <f>'Project Release Optimizer (GA)'!AB15</f>
        <v>42118.07017266973</v>
      </c>
      <c r="E65" s="85">
        <f>'Project Release Optimizer (GA)'!AC15</f>
        <v>42129.781279812232</v>
      </c>
      <c r="F65" s="59" t="str">
        <f>'Project Release Optimizer (GA)'!AI15</f>
        <v>v001</v>
      </c>
      <c r="G65" s="23"/>
      <c r="H65" s="16"/>
      <c r="I65" s="16">
        <f>IF(AND($E65&gt;$D66,$D65&lt;$E66,$F65&lt;&gt;$F66),1,0)</f>
        <v>0</v>
      </c>
      <c r="J65" s="16">
        <f>IF(AND($E65&gt;$D67,$D65&lt;$E67,$F65&lt;&gt;$F67),1,0)</f>
        <v>0</v>
      </c>
      <c r="K65" s="16">
        <f>IF(AND($E65&gt;$D68,$D65&lt;$E68,$F65&lt;&gt;$F68),1,0)</f>
        <v>0</v>
      </c>
      <c r="L65" s="16">
        <f>IF(AND($E65&gt;$D69,$D65&lt;$E69,$F65&lt;&gt;$F69),1,0)</f>
        <v>0</v>
      </c>
      <c r="M65" s="16">
        <f>IF(AND($E65&gt;$D70,$D65&lt;$E70,$F65&lt;&gt;$F70),1,0)</f>
        <v>0</v>
      </c>
      <c r="N65" s="16">
        <f>IF(AND($E65&gt;$D71,$D65&lt;$E71,$F65&lt;&gt;$F71),1,0)</f>
        <v>0</v>
      </c>
      <c r="O65" s="16">
        <f>IF(AND($E65&gt;$D72,$D65&lt;$E72,$F65&lt;&gt;$F72),1,0)</f>
        <v>0</v>
      </c>
      <c r="P65" s="16">
        <f>IF(AND($E65&gt;$D73,$D65&lt;$E73,$F65&lt;&gt;$F73),1,0)</f>
        <v>0</v>
      </c>
      <c r="Q65" s="16">
        <f>IF(AND($E65&gt;$D74,$D65&lt;$E74,$F65&lt;&gt;$F74),1,0)</f>
        <v>0</v>
      </c>
      <c r="R65" s="16">
        <f>IF(AND($E65&gt;$D75,$D65&lt;$E75,$F65&lt;&gt;$F75),1,0)</f>
        <v>0</v>
      </c>
      <c r="S65" s="16">
        <f>IF(AND($E65&gt;$D76,$D65&lt;$E76,$F65&lt;&gt;$F76),1,0)</f>
        <v>0</v>
      </c>
      <c r="T65" s="16">
        <f>IF(AND($E65&gt;$D77,$D65&lt;$E77,$F65&lt;&gt;$F77),1,0)</f>
        <v>0</v>
      </c>
      <c r="U65" s="16">
        <f>IF(AND($E65&gt;$D78,$D65&lt;$E78,$F65&lt;&gt;$F78),1,0)</f>
        <v>0</v>
      </c>
      <c r="V65" s="16">
        <f>IF(AND($E65&gt;$D79,$D65&lt;$E79,$F65&lt;&gt;$F79),1,0)</f>
        <v>0</v>
      </c>
      <c r="W65" s="101"/>
      <c r="X65" s="16"/>
      <c r="Y65" s="16">
        <f>IF(I65,MIN($E65-$D66,$E66-$D65),0)</f>
        <v>0</v>
      </c>
      <c r="Z65" s="16">
        <f>IF(J65,MIN($E65-$D67,$E67-$D65),0)</f>
        <v>0</v>
      </c>
      <c r="AA65" s="16">
        <f>IF(K65,MIN($E65-$D68,$E68-$D65),0)</f>
        <v>0</v>
      </c>
      <c r="AB65" s="16">
        <f>IF(L65,MIN($E65-$D69,$E69-$D65),0)</f>
        <v>0</v>
      </c>
      <c r="AC65" s="16">
        <f>IF(M65,MIN($E65-$D70,$E70-$D65),0)</f>
        <v>0</v>
      </c>
      <c r="AD65" s="16">
        <f>IF(N65,MIN($E65-$D71,$E71-$D65),0)</f>
        <v>0</v>
      </c>
      <c r="AE65" s="16">
        <f>IF(O65,MIN($E65-$D72,$E72-$D65),0)</f>
        <v>0</v>
      </c>
      <c r="AF65" s="16">
        <f>IF(P65,MIN($E65-$D73,$E73-$D65),0)</f>
        <v>0</v>
      </c>
      <c r="AG65" s="16">
        <f>IF(Q65,MIN($E65-$D74,$E74-$D65),0)</f>
        <v>0</v>
      </c>
      <c r="AH65" s="16">
        <f>IF(R65,MIN($E65-$D75,$E75-$D65),0)</f>
        <v>0</v>
      </c>
      <c r="AI65" s="16">
        <f>IF(S65,MIN($E65-$D76,$E76-$D65),0)</f>
        <v>0</v>
      </c>
      <c r="AJ65" s="16">
        <f>IF(T65,MIN($E65-$D77,$E77-$D65),0)</f>
        <v>0</v>
      </c>
      <c r="AK65" s="16">
        <f>IF(U65,MIN($E65-$D78,$E78-$D65),0)</f>
        <v>0</v>
      </c>
      <c r="AL65" s="16">
        <f>IF(V65,MIN($E65-$D79,$E79-$D65),0)</f>
        <v>0</v>
      </c>
      <c r="AM65" s="91"/>
      <c r="AU65" s="113"/>
    </row>
    <row r="66" spans="2:47" s="4" customFormat="1">
      <c r="B66" s="98"/>
      <c r="C66" s="16" t="str">
        <f>'Project Release Optimizer (GA)'!B16</f>
        <v>Project-A02</v>
      </c>
      <c r="D66" s="85">
        <f>'Project Release Optimizer (GA)'!AB16</f>
        <v>41750.594466561139</v>
      </c>
      <c r="E66" s="85">
        <f>'Project Release Optimizer (GA)'!AC16</f>
        <v>41763.380191024611</v>
      </c>
      <c r="F66" s="59" t="str">
        <f>'Project Release Optimizer (GA)'!AI16</f>
        <v>v002</v>
      </c>
      <c r="G66" s="23"/>
      <c r="H66" s="16"/>
      <c r="I66" s="16"/>
      <c r="J66" s="16">
        <f>IF(AND($E66&gt;$D67,$D66&lt;$E67,$F66&lt;&gt;$F67),1,0)</f>
        <v>0</v>
      </c>
      <c r="K66" s="16">
        <f>IF(AND($E66&gt;$D68,$D66&lt;$E68,$F66&lt;&gt;$F68),1,0)</f>
        <v>0</v>
      </c>
      <c r="L66" s="16">
        <f>IF(AND($E66&gt;$D69,$D66&lt;$E69,$F66&lt;&gt;$F69),1,0)</f>
        <v>0</v>
      </c>
      <c r="M66" s="16">
        <f>IF(AND($E66&gt;$D70,$D66&lt;$E70,$F66&lt;&gt;$F70),1,0)</f>
        <v>0</v>
      </c>
      <c r="N66" s="16">
        <f>IF(AND($E66&gt;$D71,$D66&lt;$E71,$F66&lt;&gt;$F71),1,0)</f>
        <v>0</v>
      </c>
      <c r="O66" s="16">
        <f>IF(AND($E66&gt;$D72,$D66&lt;$E72,$F66&lt;&gt;$F72),1,0)</f>
        <v>0</v>
      </c>
      <c r="P66" s="16">
        <f>IF(AND($E66&gt;$D73,$D66&lt;$E73,$F66&lt;&gt;$F73),1,0)</f>
        <v>0</v>
      </c>
      <c r="Q66" s="16">
        <f>IF(AND($E66&gt;$D74,$D66&lt;$E74,$F66&lt;&gt;$F74),1,0)</f>
        <v>0</v>
      </c>
      <c r="R66" s="16">
        <f>IF(AND($E66&gt;$D75,$D66&lt;$E75,$F66&lt;&gt;$F75),1,0)</f>
        <v>0</v>
      </c>
      <c r="S66" s="16">
        <f>IF(AND($E66&gt;$D76,$D66&lt;$E76,$F66&lt;&gt;$F76),1,0)</f>
        <v>0</v>
      </c>
      <c r="T66" s="16">
        <f>IF(AND($E66&gt;$D77,$D66&lt;$E77,$F66&lt;&gt;$F77),1,0)</f>
        <v>0</v>
      </c>
      <c r="U66" s="16">
        <f>IF(AND($E66&gt;$D78,$D66&lt;$E78,$F66&lt;&gt;$F78),1,0)</f>
        <v>0</v>
      </c>
      <c r="V66" s="16">
        <f>IF(AND($E66&gt;$D79,$D66&lt;$E79,$F66&lt;&gt;$F79),1,0)</f>
        <v>0</v>
      </c>
      <c r="W66" s="101"/>
      <c r="X66" s="16"/>
      <c r="Y66" s="16"/>
      <c r="Z66" s="16">
        <f>IF(J66,MIN($E66-$D67,$E67-$D66),0)</f>
        <v>0</v>
      </c>
      <c r="AA66" s="16">
        <f>IF(K66,MIN($E66-$D68,$E68-$D66),0)</f>
        <v>0</v>
      </c>
      <c r="AB66" s="16">
        <f>IF(L66,MIN($E66-$D69,$E69-$D66),0)</f>
        <v>0</v>
      </c>
      <c r="AC66" s="16">
        <f>IF(M66,MIN($E66-$D70,$E70-$D66),0)</f>
        <v>0</v>
      </c>
      <c r="AD66" s="16">
        <f>IF(N66,MIN($E66-$D71,$E71-$D66),0)</f>
        <v>0</v>
      </c>
      <c r="AE66" s="16">
        <f>IF(O66,MIN($E66-$D72,$E72-$D66),0)</f>
        <v>0</v>
      </c>
      <c r="AF66" s="16">
        <f>IF(P66,MIN($E66-$D73,$E73-$D66),0)</f>
        <v>0</v>
      </c>
      <c r="AG66" s="16">
        <f>IF(Q66,MIN($E66-$D74,$E74-$D66),0)</f>
        <v>0</v>
      </c>
      <c r="AH66" s="16">
        <f>IF(R66,MIN($E66-$D75,$E75-$D66),0)</f>
        <v>0</v>
      </c>
      <c r="AI66" s="16">
        <f>IF(S66,MIN($E66-$D76,$E76-$D66),0)</f>
        <v>0</v>
      </c>
      <c r="AJ66" s="16">
        <f>IF(T66,MIN($E66-$D77,$E77-$D66),0)</f>
        <v>0</v>
      </c>
      <c r="AK66" s="16">
        <f>IF(U66,MIN($E66-$D78,$E78-$D66),0)</f>
        <v>0</v>
      </c>
      <c r="AL66" s="16">
        <f>IF(V66,MIN($E66-$D79,$E79-$D66),0)</f>
        <v>0</v>
      </c>
      <c r="AM66" s="91"/>
      <c r="AU66" s="113"/>
    </row>
    <row r="67" spans="2:47" s="4" customFormat="1">
      <c r="B67" s="98"/>
      <c r="C67" s="16" t="str">
        <f>'Project Release Optimizer (GA)'!B17</f>
        <v>Project-A03</v>
      </c>
      <c r="D67" s="85">
        <f>'Project Release Optimizer (GA)'!AB17</f>
        <v>41706.569742862077</v>
      </c>
      <c r="E67" s="85">
        <f>'Project Release Optimizer (GA)'!AC17</f>
        <v>41713.636300821476</v>
      </c>
      <c r="F67" s="59" t="str">
        <f>'Project Release Optimizer (GA)'!AI17</f>
        <v>v003</v>
      </c>
      <c r="G67" s="23"/>
      <c r="H67" s="16"/>
      <c r="I67" s="16"/>
      <c r="J67" s="16"/>
      <c r="K67" s="16">
        <f>IF(AND($E67&gt;$D68,$D67&lt;$E68,$F67&lt;&gt;$F68),1,0)</f>
        <v>0</v>
      </c>
      <c r="L67" s="16">
        <f>IF(AND($E67&gt;$D69,$D67&lt;$E69,$F67&lt;&gt;$F69),1,0)</f>
        <v>0</v>
      </c>
      <c r="M67" s="16">
        <f>IF(AND($E67&gt;$D70,$D67&lt;$E70,$F67&lt;&gt;$F70),1,0)</f>
        <v>0</v>
      </c>
      <c r="N67" s="16">
        <f>IF(AND($E67&gt;$D71,$D67&lt;$E71,$F67&lt;&gt;$F71),1,0)</f>
        <v>0</v>
      </c>
      <c r="O67" s="16">
        <f>IF(AND($E67&gt;$D72,$D67&lt;$E72,$F67&lt;&gt;$F72),1,0)</f>
        <v>0</v>
      </c>
      <c r="P67" s="16">
        <f>IF(AND($E67&gt;$D73,$D67&lt;$E73,$F67&lt;&gt;$F73),1,0)</f>
        <v>0</v>
      </c>
      <c r="Q67" s="16">
        <f>IF(AND($E67&gt;$D74,$D67&lt;$E74,$F67&lt;&gt;$F74),1,0)</f>
        <v>0</v>
      </c>
      <c r="R67" s="16">
        <f>IF(AND($E67&gt;$D75,$D67&lt;$E75,$F67&lt;&gt;$F75),1,0)</f>
        <v>0</v>
      </c>
      <c r="S67" s="16">
        <f>IF(AND($E67&gt;$D76,$D67&lt;$E76,$F67&lt;&gt;$F76),1,0)</f>
        <v>0</v>
      </c>
      <c r="T67" s="16">
        <f>IF(AND($E67&gt;$D77,$D67&lt;$E77,$F67&lt;&gt;$F77),1,0)</f>
        <v>0</v>
      </c>
      <c r="U67" s="16">
        <f>IF(AND($E67&gt;$D78,$D67&lt;$E78,$F67&lt;&gt;$F78),1,0)</f>
        <v>0</v>
      </c>
      <c r="V67" s="16">
        <f>IF(AND($E67&gt;$D79,$D67&lt;$E79,$F67&lt;&gt;$F79),1,0)</f>
        <v>0</v>
      </c>
      <c r="W67" s="101"/>
      <c r="X67" s="16"/>
      <c r="Y67" s="16"/>
      <c r="Z67" s="16"/>
      <c r="AA67" s="16">
        <f>IF(K67,MIN($E67-$D68,$E68-$D67),0)</f>
        <v>0</v>
      </c>
      <c r="AB67" s="16">
        <f>IF(L67,MIN($E67-$D69,$E69-$D67),0)</f>
        <v>0</v>
      </c>
      <c r="AC67" s="16">
        <f>IF(M67,MIN($E67-$D70,$E70-$D67),0)</f>
        <v>0</v>
      </c>
      <c r="AD67" s="16">
        <f>IF(N67,MIN($E67-$D71,$E71-$D67),0)</f>
        <v>0</v>
      </c>
      <c r="AE67" s="16">
        <f>IF(O67,MIN($E67-$D72,$E72-$D67),0)</f>
        <v>0</v>
      </c>
      <c r="AF67" s="16">
        <f>IF(P67,MIN($E67-$D73,$E73-$D67),0)</f>
        <v>0</v>
      </c>
      <c r="AG67" s="16">
        <f>IF(Q67,MIN($E67-$D74,$E74-$D67),0)</f>
        <v>0</v>
      </c>
      <c r="AH67" s="16">
        <f>IF(R67,MIN($E67-$D75,$E75-$D67),0)</f>
        <v>0</v>
      </c>
      <c r="AI67" s="16">
        <f>IF(S67,MIN($E67-$D76,$E76-$D67),0)</f>
        <v>0</v>
      </c>
      <c r="AJ67" s="16">
        <f>IF(T67,MIN($E67-$D77,$E77-$D67),0)</f>
        <v>0</v>
      </c>
      <c r="AK67" s="16">
        <f>IF(U67,MIN($E67-$D78,$E78-$D67),0)</f>
        <v>0</v>
      </c>
      <c r="AL67" s="16">
        <f>IF(V67,MIN($E67-$D79,$E79-$D67),0)</f>
        <v>0</v>
      </c>
      <c r="AM67" s="91"/>
      <c r="AU67" s="113"/>
    </row>
    <row r="68" spans="2:47" s="4" customFormat="1">
      <c r="B68" s="98"/>
      <c r="C68" s="16" t="str">
        <f>'Project Release Optimizer (GA)'!B18</f>
        <v>Project-A04</v>
      </c>
      <c r="D68" s="85">
        <f>'Project Release Optimizer (GA)'!AB18</f>
        <v>41801.831454170191</v>
      </c>
      <c r="E68" s="85">
        <f>'Project Release Optimizer (GA)'!AC18</f>
        <v>41818.691657077659</v>
      </c>
      <c r="F68" s="59" t="str">
        <f>'Project Release Optimizer (GA)'!AI18</f>
        <v>v004</v>
      </c>
      <c r="G68" s="23"/>
      <c r="H68" s="16"/>
      <c r="I68" s="16"/>
      <c r="J68" s="16"/>
      <c r="K68" s="16"/>
      <c r="L68" s="16">
        <f>IF(AND($E68&gt;$D69,$D68&lt;$E69,$F68&lt;&gt;$F69),1,0)</f>
        <v>0</v>
      </c>
      <c r="M68" s="16">
        <f>IF(AND($E68&gt;$D70,$D68&lt;$E70,$F68&lt;&gt;$F70),1,0)</f>
        <v>0</v>
      </c>
      <c r="N68" s="16">
        <f>IF(AND($E68&gt;$D71,$D68&lt;$E71,$F68&lt;&gt;$F71),1,0)</f>
        <v>0</v>
      </c>
      <c r="O68" s="16">
        <f>IF(AND($E68&gt;$D72,$D68&lt;$E72,$F68&lt;&gt;$F72),1,0)</f>
        <v>0</v>
      </c>
      <c r="P68" s="16">
        <f>IF(AND($E68&gt;$D73,$D68&lt;$E73,$F68&lt;&gt;$F73),1,0)</f>
        <v>0</v>
      </c>
      <c r="Q68" s="16">
        <f>IF(AND($E68&gt;$D74,$D68&lt;$E74,$F68&lt;&gt;$F74),1,0)</f>
        <v>0</v>
      </c>
      <c r="R68" s="16">
        <f>IF(AND($E68&gt;$D75,$D68&lt;$E75,$F68&lt;&gt;$F75),1,0)</f>
        <v>0</v>
      </c>
      <c r="S68" s="16">
        <f>IF(AND($E68&gt;$D76,$D68&lt;$E76,$F68&lt;&gt;$F76),1,0)</f>
        <v>0</v>
      </c>
      <c r="T68" s="16">
        <f>IF(AND($E68&gt;$D77,$D68&lt;$E77,$F68&lt;&gt;$F77),1,0)</f>
        <v>0</v>
      </c>
      <c r="U68" s="16">
        <f>IF(AND($E68&gt;$D78,$D68&lt;$E78,$F68&lt;&gt;$F78),1,0)</f>
        <v>0</v>
      </c>
      <c r="V68" s="16">
        <f>IF(AND($E68&gt;$D79,$D68&lt;$E79,$F68&lt;&gt;$F79),1,0)</f>
        <v>0</v>
      </c>
      <c r="W68" s="101"/>
      <c r="X68" s="16"/>
      <c r="Y68" s="16"/>
      <c r="Z68" s="16"/>
      <c r="AA68" s="16"/>
      <c r="AB68" s="16">
        <f>IF(L68,MIN($E68-$D69,$E69-$D68),0)</f>
        <v>0</v>
      </c>
      <c r="AC68" s="16">
        <f>IF(M68,MIN($E68-$D70,$E70-$D68),0)</f>
        <v>0</v>
      </c>
      <c r="AD68" s="16">
        <f>IF(N68,MIN($E68-$D71,$E71-$D68),0)</f>
        <v>0</v>
      </c>
      <c r="AE68" s="16">
        <f>IF(O68,MIN($E68-$D72,$E72-$D68),0)</f>
        <v>0</v>
      </c>
      <c r="AF68" s="16">
        <f>IF(P68,MIN($E68-$D73,$E73-$D68),0)</f>
        <v>0</v>
      </c>
      <c r="AG68" s="16">
        <f>IF(Q68,MIN($E68-$D74,$E74-$D68),0)</f>
        <v>0</v>
      </c>
      <c r="AH68" s="16">
        <f>IF(R68,MIN($E68-$D75,$E75-$D68),0)</f>
        <v>0</v>
      </c>
      <c r="AI68" s="16">
        <f>IF(S68,MIN($E68-$D76,$E76-$D68),0)</f>
        <v>0</v>
      </c>
      <c r="AJ68" s="16">
        <f>IF(T68,MIN($E68-$D77,$E77-$D68),0)</f>
        <v>0</v>
      </c>
      <c r="AK68" s="16">
        <f>IF(U68,MIN($E68-$D78,$E78-$D68),0)</f>
        <v>0</v>
      </c>
      <c r="AL68" s="16">
        <f>IF(V68,MIN($E68-$D79,$E79-$D68),0)</f>
        <v>0</v>
      </c>
      <c r="AM68" s="91"/>
      <c r="AU68" s="113"/>
    </row>
    <row r="69" spans="2:47" s="4" customFormat="1">
      <c r="B69" s="98"/>
      <c r="C69" s="16" t="str">
        <f>'Project Release Optimizer (GA)'!B19</f>
        <v>Project-A05</v>
      </c>
      <c r="D69" s="85">
        <f>'Project Release Optimizer (GA)'!AB19</f>
        <v>41729.646191774897</v>
      </c>
      <c r="E69" s="85">
        <f>'Project Release Optimizer (GA)'!AC19</f>
        <v>41734.282625779306</v>
      </c>
      <c r="F69" s="59" t="str">
        <f>'Project Release Optimizer (GA)'!AI19</f>
        <v>v002</v>
      </c>
      <c r="G69" s="23"/>
      <c r="H69" s="16"/>
      <c r="I69" s="16"/>
      <c r="J69" s="16"/>
      <c r="K69" s="16"/>
      <c r="L69" s="16"/>
      <c r="M69" s="16">
        <f>IF(AND($E69&gt;$D70,$D69&lt;$E70,$F69&lt;&gt;$F70),1,0)</f>
        <v>0</v>
      </c>
      <c r="N69" s="16">
        <f>IF(AND($E69&gt;$D71,$D69&lt;$E71,$F69&lt;&gt;$F71),1,0)</f>
        <v>0</v>
      </c>
      <c r="O69" s="16">
        <f>IF(AND($E69&gt;$D72,$D69&lt;$E72,$F69&lt;&gt;$F72),1,0)</f>
        <v>0</v>
      </c>
      <c r="P69" s="16">
        <f>IF(AND($E69&gt;$D73,$D69&lt;$E73,$F69&lt;&gt;$F73),1,0)</f>
        <v>0</v>
      </c>
      <c r="Q69" s="16">
        <f>IF(AND($E69&gt;$D74,$D69&lt;$E74,$F69&lt;&gt;$F74),1,0)</f>
        <v>0</v>
      </c>
      <c r="R69" s="16">
        <f>IF(AND($E69&gt;$D75,$D69&lt;$E75,$F69&lt;&gt;$F75),1,0)</f>
        <v>0</v>
      </c>
      <c r="S69" s="16">
        <f>IF(AND($E69&gt;$D76,$D69&lt;$E76,$F69&lt;&gt;$F76),1,0)</f>
        <v>0</v>
      </c>
      <c r="T69" s="16">
        <f>IF(AND($E69&gt;$D77,$D69&lt;$E77,$F69&lt;&gt;$F77),1,0)</f>
        <v>0</v>
      </c>
      <c r="U69" s="16">
        <f>IF(AND($E69&gt;$D78,$D69&lt;$E78,$F69&lt;&gt;$F78),1,0)</f>
        <v>0</v>
      </c>
      <c r="V69" s="16">
        <f>IF(AND($E69&gt;$D79,$D69&lt;$E79,$F69&lt;&gt;$F79),1,0)</f>
        <v>0</v>
      </c>
      <c r="W69" s="101"/>
      <c r="X69" s="16"/>
      <c r="Y69" s="16"/>
      <c r="Z69" s="16"/>
      <c r="AA69" s="16"/>
      <c r="AB69" s="16"/>
      <c r="AC69" s="16">
        <f>IF(M69,MIN($E69-$D70,$E70-$D69),0)</f>
        <v>0</v>
      </c>
      <c r="AD69" s="16">
        <f>IF(N69,MIN($E69-$D71,$E71-$D69),0)</f>
        <v>0</v>
      </c>
      <c r="AE69" s="16">
        <f>IF(O69,MIN($E69-$D72,$E72-$D69),0)</f>
        <v>0</v>
      </c>
      <c r="AF69" s="16">
        <f>IF(P69,MIN($E69-$D73,$E73-$D69),0)</f>
        <v>0</v>
      </c>
      <c r="AG69" s="16">
        <f>IF(Q69,MIN($E69-$D74,$E74-$D69),0)</f>
        <v>0</v>
      </c>
      <c r="AH69" s="16">
        <f>IF(R69,MIN($E69-$D75,$E75-$D69),0)</f>
        <v>0</v>
      </c>
      <c r="AI69" s="16">
        <f>IF(S69,MIN($E69-$D76,$E76-$D69),0)</f>
        <v>0</v>
      </c>
      <c r="AJ69" s="16">
        <f>IF(T69,MIN($E69-$D77,$E77-$D69),0)</f>
        <v>0</v>
      </c>
      <c r="AK69" s="16">
        <f>IF(U69,MIN($E69-$D78,$E78-$D69),0)</f>
        <v>0</v>
      </c>
      <c r="AL69" s="16">
        <f>IF(V69,MIN($E69-$D79,$E79-$D69),0)</f>
        <v>0</v>
      </c>
      <c r="AM69" s="91"/>
      <c r="AU69" s="113"/>
    </row>
    <row r="70" spans="2:47" s="4" customFormat="1">
      <c r="B70" s="98"/>
      <c r="C70" s="16" t="str">
        <f>'Project Release Optimizer (GA)'!B20</f>
        <v>Project-A06</v>
      </c>
      <c r="D70" s="85">
        <f>'Project Release Optimizer (GA)'!AB20</f>
        <v>41828.664329351552</v>
      </c>
      <c r="E70" s="85">
        <f>'Project Release Optimizer (GA)'!AC20</f>
        <v>41852.768373410669</v>
      </c>
      <c r="F70" s="59" t="str">
        <f>'Project Release Optimizer (GA)'!AI20</f>
        <v>v003</v>
      </c>
      <c r="G70" s="23"/>
      <c r="H70" s="16"/>
      <c r="I70" s="16"/>
      <c r="J70" s="16"/>
      <c r="K70" s="16"/>
      <c r="L70" s="16"/>
      <c r="M70" s="16"/>
      <c r="N70" s="16">
        <f>IF(AND($E70&gt;$D71,$D70&lt;$E71,$F70&lt;&gt;$F71),1,0)</f>
        <v>0</v>
      </c>
      <c r="O70" s="16">
        <f>IF(AND($E70&gt;$D72,$D70&lt;$E72,$F70&lt;&gt;$F72),1,0)</f>
        <v>0</v>
      </c>
      <c r="P70" s="16">
        <f>IF(AND($E70&gt;$D73,$D70&lt;$E73,$F70&lt;&gt;$F73),1,0)</f>
        <v>0</v>
      </c>
      <c r="Q70" s="16">
        <f>IF(AND($E70&gt;$D74,$D70&lt;$E74,$F70&lt;&gt;$F74),1,0)</f>
        <v>0</v>
      </c>
      <c r="R70" s="16">
        <f>IF(AND($E70&gt;$D75,$D70&lt;$E75,$F70&lt;&gt;$F75),1,0)</f>
        <v>0</v>
      </c>
      <c r="S70" s="16">
        <f>IF(AND($E70&gt;$D76,$D70&lt;$E76,$F70&lt;&gt;$F76),1,0)</f>
        <v>0</v>
      </c>
      <c r="T70" s="16">
        <f>IF(AND($E70&gt;$D77,$D70&lt;$E77,$F70&lt;&gt;$F77),1,0)</f>
        <v>0</v>
      </c>
      <c r="U70" s="16">
        <f>IF(AND($E70&gt;$D78,$D70&lt;$E78,$F70&lt;&gt;$F78),1,0)</f>
        <v>0</v>
      </c>
      <c r="V70" s="16">
        <f>IF(AND($E70&gt;$D79,$D70&lt;$E79,$F70&lt;&gt;$F79),1,0)</f>
        <v>0</v>
      </c>
      <c r="W70" s="101"/>
      <c r="X70" s="16"/>
      <c r="Y70" s="16"/>
      <c r="Z70" s="16"/>
      <c r="AA70" s="16"/>
      <c r="AB70" s="16"/>
      <c r="AC70" s="16"/>
      <c r="AD70" s="16">
        <f>IF(N70,MIN($E70-$D71,$E71-$D70),0)</f>
        <v>0</v>
      </c>
      <c r="AE70" s="16">
        <f>IF(O70,MIN($E70-$D72,$E72-$D70),0)</f>
        <v>0</v>
      </c>
      <c r="AF70" s="16">
        <f>IF(P70,MIN($E70-$D73,$E73-$D70),0)</f>
        <v>0</v>
      </c>
      <c r="AG70" s="16">
        <f>IF(Q70,MIN($E70-$D74,$E74-$D70),0)</f>
        <v>0</v>
      </c>
      <c r="AH70" s="16">
        <f>IF(R70,MIN($E70-$D75,$E75-$D70),0)</f>
        <v>0</v>
      </c>
      <c r="AI70" s="16">
        <f>IF(S70,MIN($E70-$D76,$E76-$D70),0)</f>
        <v>0</v>
      </c>
      <c r="AJ70" s="16">
        <f>IF(T70,MIN($E70-$D77,$E77-$D70),0)</f>
        <v>0</v>
      </c>
      <c r="AK70" s="16">
        <f>IF(U70,MIN($E70-$D78,$E78-$D70),0)</f>
        <v>0</v>
      </c>
      <c r="AL70" s="16">
        <f>IF(V70,MIN($E70-$D79,$E79-$D70),0)</f>
        <v>0</v>
      </c>
      <c r="AM70" s="91"/>
      <c r="AU70" s="113"/>
    </row>
    <row r="71" spans="2:47" s="4" customFormat="1">
      <c r="B71" s="98"/>
      <c r="C71" s="16" t="str">
        <f>'Project Release Optimizer (GA)'!B21</f>
        <v>Project-A07</v>
      </c>
      <c r="D71" s="85">
        <f>'Project Release Optimizer (GA)'!AB21</f>
        <v>42305.999459400417</v>
      </c>
      <c r="E71" s="85">
        <f>'Project Release Optimizer (GA)'!AC21</f>
        <v>42371.855909741906</v>
      </c>
      <c r="F71" s="59" t="str">
        <f>'Project Release Optimizer (GA)'!AI21</f>
        <v>v005</v>
      </c>
      <c r="G71" s="23"/>
      <c r="H71" s="16"/>
      <c r="I71" s="16"/>
      <c r="J71" s="16"/>
      <c r="K71" s="16"/>
      <c r="L71" s="16"/>
      <c r="M71" s="16"/>
      <c r="N71" s="16"/>
      <c r="O71" s="16">
        <f>IF(AND($E71&gt;$D72,$D71&lt;$E72,$F71&lt;&gt;$F72),1,0)</f>
        <v>0</v>
      </c>
      <c r="P71" s="16">
        <f>IF(AND($E71&gt;$D73,$D71&lt;$E73,$F71&lt;&gt;$F73),1,0)</f>
        <v>0</v>
      </c>
      <c r="Q71" s="16">
        <f>IF(AND($E71&gt;$D74,$D71&lt;$E74,$F71&lt;&gt;$F74),1,0)</f>
        <v>0</v>
      </c>
      <c r="R71" s="16">
        <f>IF(AND($E71&gt;$D75,$D71&lt;$E75,$F71&lt;&gt;$F75),1,0)</f>
        <v>0</v>
      </c>
      <c r="S71" s="16">
        <f>IF(AND($E71&gt;$D76,$D71&lt;$E76,$F71&lt;&gt;$F76),1,0)</f>
        <v>0</v>
      </c>
      <c r="T71" s="16">
        <f>IF(AND($E71&gt;$D77,$D71&lt;$E77,$F71&lt;&gt;$F77),1,0)</f>
        <v>0</v>
      </c>
      <c r="U71" s="16">
        <f>IF(AND($E71&gt;$D78,$D71&lt;$E78,$F71&lt;&gt;$F78),1,0)</f>
        <v>0</v>
      </c>
      <c r="V71" s="16">
        <f>IF(AND($E71&gt;$D79,$D71&lt;$E79,$F71&lt;&gt;$F79),1,0)</f>
        <v>0</v>
      </c>
      <c r="W71" s="101"/>
      <c r="X71" s="16"/>
      <c r="Y71" s="16"/>
      <c r="Z71" s="16"/>
      <c r="AA71" s="16"/>
      <c r="AB71" s="16"/>
      <c r="AC71" s="16"/>
      <c r="AD71" s="16"/>
      <c r="AE71" s="16">
        <f>IF(O71,MIN($E71-$D72,$E72-$D71),0)</f>
        <v>0</v>
      </c>
      <c r="AF71" s="16">
        <f>IF(P71,MIN($E71-$D73,$E73-$D71),0)</f>
        <v>0</v>
      </c>
      <c r="AG71" s="16">
        <f>IF(Q71,MIN($E71-$D74,$E74-$D71),0)</f>
        <v>0</v>
      </c>
      <c r="AH71" s="16">
        <f>IF(R71,MIN($E71-$D75,$E75-$D71),0)</f>
        <v>0</v>
      </c>
      <c r="AI71" s="16">
        <f>IF(S71,MIN($E71-$D76,$E76-$D71),0)</f>
        <v>0</v>
      </c>
      <c r="AJ71" s="16">
        <f>IF(T71,MIN($E71-$D77,$E77-$D71),0)</f>
        <v>0</v>
      </c>
      <c r="AK71" s="16">
        <f>IF(U71,MIN($E71-$D78,$E78-$D71),0)</f>
        <v>0</v>
      </c>
      <c r="AL71" s="16">
        <f>IF(V71,MIN($E71-$D79,$E79-$D71),0)</f>
        <v>0</v>
      </c>
      <c r="AM71" s="91"/>
      <c r="AU71" s="113"/>
    </row>
    <row r="72" spans="2:47" s="4" customFormat="1">
      <c r="B72" s="98"/>
      <c r="C72" s="16" t="str">
        <f>'Project Release Optimizer (GA)'!B22</f>
        <v>Project-A08</v>
      </c>
      <c r="D72" s="85">
        <f>'Project Release Optimizer (GA)'!AB22</f>
        <v>41667.271097990786</v>
      </c>
      <c r="E72" s="85">
        <f>'Project Release Optimizer (GA)'!AC22</f>
        <v>41669.68402319694</v>
      </c>
      <c r="F72" s="59" t="str">
        <f>'Project Release Optimizer (GA)'!AI22</f>
        <v>v006</v>
      </c>
      <c r="G72" s="23"/>
      <c r="H72" s="16"/>
      <c r="I72" s="16"/>
      <c r="J72" s="16"/>
      <c r="K72" s="16"/>
      <c r="L72" s="16"/>
      <c r="M72" s="16"/>
      <c r="N72" s="16"/>
      <c r="O72" s="16"/>
      <c r="P72" s="16">
        <f>IF(AND($E72&gt;$D73,$D72&lt;$E73,$F72&lt;&gt;$F73),1,0)</f>
        <v>0</v>
      </c>
      <c r="Q72" s="16">
        <f>IF(AND($E72&gt;$D74,$D72&lt;$E74,$F72&lt;&gt;$F74),1,0)</f>
        <v>0</v>
      </c>
      <c r="R72" s="16">
        <f>IF(AND($E72&gt;$D75,$D72&lt;$E75,$F72&lt;&gt;$F75),1,0)</f>
        <v>0</v>
      </c>
      <c r="S72" s="16">
        <f>IF(AND($E72&gt;$D76,$D72&lt;$E76,$F72&lt;&gt;$F76),1,0)</f>
        <v>0</v>
      </c>
      <c r="T72" s="16">
        <f>IF(AND($E72&gt;$D77,$D72&lt;$E77,$F72&lt;&gt;$F77),1,0)</f>
        <v>0</v>
      </c>
      <c r="U72" s="16">
        <f>IF(AND($E72&gt;$D78,$D72&lt;$E78,$F72&lt;&gt;$F78),1,0)</f>
        <v>0</v>
      </c>
      <c r="V72" s="16">
        <f>IF(AND($E72&gt;$D79,$D72&lt;$E79,$F72&lt;&gt;$F79),1,0)</f>
        <v>0</v>
      </c>
      <c r="W72" s="101"/>
      <c r="X72" s="16"/>
      <c r="Y72" s="16"/>
      <c r="Z72" s="16"/>
      <c r="AA72" s="16"/>
      <c r="AB72" s="16"/>
      <c r="AC72" s="16"/>
      <c r="AD72" s="16"/>
      <c r="AE72" s="16"/>
      <c r="AF72" s="16">
        <f>IF(P72,MIN($E72-$D73,$E73-$D72),0)</f>
        <v>0</v>
      </c>
      <c r="AG72" s="16">
        <f>IF(Q72,MIN($E72-$D74,$E74-$D72),0)</f>
        <v>0</v>
      </c>
      <c r="AH72" s="16">
        <f>IF(R72,MIN($E72-$D75,$E75-$D72),0)</f>
        <v>0</v>
      </c>
      <c r="AI72" s="16">
        <f>IF(S72,MIN($E72-$D76,$E76-$D72),0)</f>
        <v>0</v>
      </c>
      <c r="AJ72" s="16">
        <f>IF(T72,MIN($E72-$D77,$E77-$D72),0)</f>
        <v>0</v>
      </c>
      <c r="AK72" s="16">
        <f>IF(U72,MIN($E72-$D78,$E78-$D72),0)</f>
        <v>0</v>
      </c>
      <c r="AL72" s="16">
        <f>IF(V72,MIN($E72-$D79,$E79-$D72),0)</f>
        <v>0</v>
      </c>
      <c r="AM72" s="91"/>
      <c r="AU72" s="113"/>
    </row>
    <row r="73" spans="2:47" s="4" customFormat="1">
      <c r="B73" s="98"/>
      <c r="C73" s="16" t="str">
        <f>'Project Release Optimizer (GA)'!B23</f>
        <v>Project-A09</v>
      </c>
      <c r="D73" s="85">
        <f>'Project Release Optimizer (GA)'!AB23</f>
        <v>41831.648640360596</v>
      </c>
      <c r="E73" s="85">
        <f>'Project Release Optimizer (GA)'!AC23</f>
        <v>41853.687870586567</v>
      </c>
      <c r="F73" s="59" t="str">
        <f>'Project Release Optimizer (GA)'!AI23</f>
        <v>v003</v>
      </c>
      <c r="G73" s="23"/>
      <c r="H73" s="16"/>
      <c r="I73" s="16"/>
      <c r="J73" s="16"/>
      <c r="K73" s="16"/>
      <c r="L73" s="16"/>
      <c r="M73" s="16"/>
      <c r="N73" s="16"/>
      <c r="O73" s="16"/>
      <c r="P73" s="16"/>
      <c r="Q73" s="16">
        <f>IF(AND($E73&gt;$D74,$D73&lt;$E74,$F73&lt;&gt;$F74),1,0)</f>
        <v>0</v>
      </c>
      <c r="R73" s="16">
        <f>IF(AND($E73&gt;$D75,$D73&lt;$E75,$F73&lt;&gt;$F75),1,0)</f>
        <v>0</v>
      </c>
      <c r="S73" s="16">
        <f>IF(AND($E73&gt;$D76,$D73&lt;$E76,$F73&lt;&gt;$F76),1,0)</f>
        <v>0</v>
      </c>
      <c r="T73" s="16">
        <f>IF(AND($E73&gt;$D77,$D73&lt;$E77,$F73&lt;&gt;$F77),1,0)</f>
        <v>0</v>
      </c>
      <c r="U73" s="16">
        <f>IF(AND($E73&gt;$D78,$D73&lt;$E78,$F73&lt;&gt;$F78),1,0)</f>
        <v>0</v>
      </c>
      <c r="V73" s="16">
        <f>IF(AND($E73&gt;$D79,$D73&lt;$E79,$F73&lt;&gt;$F79),1,0)</f>
        <v>0</v>
      </c>
      <c r="W73" s="101"/>
      <c r="X73" s="16"/>
      <c r="Y73" s="16"/>
      <c r="Z73" s="16"/>
      <c r="AA73" s="16"/>
      <c r="AB73" s="16"/>
      <c r="AC73" s="16"/>
      <c r="AD73" s="16"/>
      <c r="AE73" s="16"/>
      <c r="AF73" s="16"/>
      <c r="AG73" s="16">
        <f>IF(Q73,MIN($E73-$D74,$E74-$D73),0)</f>
        <v>0</v>
      </c>
      <c r="AH73" s="16">
        <f>IF(R73,MIN($E73-$D75,$E75-$D73),0)</f>
        <v>0</v>
      </c>
      <c r="AI73" s="16">
        <f>IF(S73,MIN($E73-$D76,$E76-$D73),0)</f>
        <v>0</v>
      </c>
      <c r="AJ73" s="16">
        <f>IF(T73,MIN($E73-$D77,$E77-$D73),0)</f>
        <v>0</v>
      </c>
      <c r="AK73" s="16">
        <f>IF(U73,MIN($E73-$D78,$E78-$D73),0)</f>
        <v>0</v>
      </c>
      <c r="AL73" s="16">
        <f>IF(V73,MIN($E73-$D79,$E79-$D73),0)</f>
        <v>0</v>
      </c>
      <c r="AM73" s="91"/>
      <c r="AU73" s="113"/>
    </row>
    <row r="74" spans="2:47" s="4" customFormat="1">
      <c r="B74" s="98"/>
      <c r="C74" s="16" t="str">
        <f>'Project Release Optimizer (GA)'!B24</f>
        <v>Project-A10</v>
      </c>
      <c r="D74" s="85">
        <f>'Project Release Optimizer (GA)'!AB24</f>
        <v>42149.992182635331</v>
      </c>
      <c r="E74" s="85">
        <f>'Project Release Optimizer (GA)'!AC24</f>
        <v>42220.456208119329</v>
      </c>
      <c r="F74" s="59" t="str">
        <f>'Project Release Optimizer (GA)'!AI24</f>
        <v>v001</v>
      </c>
      <c r="G74" s="23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>
        <f>IF(AND($E74&gt;$D75,$D74&lt;$E75,$F74&lt;&gt;$F75),1,0)</f>
        <v>0</v>
      </c>
      <c r="S74" s="16">
        <f>IF(AND($E74&gt;$D76,$D74&lt;$E76,$F74&lt;&gt;$F76),1,0)</f>
        <v>0</v>
      </c>
      <c r="T74" s="16">
        <f>IF(AND($E74&gt;$D77,$D74&lt;$E77,$F74&lt;&gt;$F77),1,0)</f>
        <v>0</v>
      </c>
      <c r="U74" s="16">
        <f>IF(AND($E74&gt;$D78,$D74&lt;$E78,$F74&lt;&gt;$F78),1,0)</f>
        <v>0</v>
      </c>
      <c r="V74" s="16">
        <f>IF(AND($E74&gt;$D79,$D74&lt;$E79,$F74&lt;&gt;$F79),1,0)</f>
        <v>0</v>
      </c>
      <c r="W74" s="101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>
        <f>IF(R74,MIN($E74-$D75,$E75-$D74),0)</f>
        <v>0</v>
      </c>
      <c r="AI74" s="16">
        <f>IF(S74,MIN($E74-$D76,$E76-$D74),0)</f>
        <v>0</v>
      </c>
      <c r="AJ74" s="16">
        <f>IF(T74,MIN($E74-$D77,$E77-$D74),0)</f>
        <v>0</v>
      </c>
      <c r="AK74" s="16">
        <f>IF(U74,MIN($E74-$D78,$E78-$D74),0)</f>
        <v>0</v>
      </c>
      <c r="AL74" s="16">
        <f>IF(V74,MIN($E74-$D79,$E79-$D74),0)</f>
        <v>0</v>
      </c>
      <c r="AM74" s="91"/>
      <c r="AU74" s="113"/>
    </row>
    <row r="75" spans="2:47" s="4" customFormat="1">
      <c r="B75" s="98"/>
      <c r="C75" s="16" t="str">
        <f>'Project Release Optimizer (GA)'!B25</f>
        <v>Project-A11</v>
      </c>
      <c r="D75" s="85">
        <f>'Project Release Optimizer (GA)'!AB25</f>
        <v>41918.524654791661</v>
      </c>
      <c r="E75" s="85">
        <f>'Project Release Optimizer (GA)'!AC25</f>
        <v>41948.486070581785</v>
      </c>
      <c r="F75" s="59" t="str">
        <f>'Project Release Optimizer (GA)'!AI25</f>
        <v>v002</v>
      </c>
      <c r="G75" s="23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>
        <f>IF(AND($E75&gt;$D76,$D75&lt;$E76,$F75&lt;&gt;$F76),1,0)</f>
        <v>0</v>
      </c>
      <c r="T75" s="16">
        <f>IF(AND($E75&gt;$D77,$D75&lt;$E77,$F75&lt;&gt;$F77),1,0)</f>
        <v>0</v>
      </c>
      <c r="U75" s="16">
        <f>IF(AND($E75&gt;$D78,$D75&lt;$E78,$F75&lt;&gt;$F78),1,0)</f>
        <v>0</v>
      </c>
      <c r="V75" s="16">
        <f>IF(AND($E75&gt;$D79,$D75&lt;$E79,$F75&lt;&gt;$F79),1,0)</f>
        <v>0</v>
      </c>
      <c r="W75" s="101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>
        <f>IF(S75,MIN($E75-$D76,$E76-$D75),0)</f>
        <v>0</v>
      </c>
      <c r="AJ75" s="16">
        <f>IF(T75,MIN($E75-$D77,$E77-$D75),0)</f>
        <v>0</v>
      </c>
      <c r="AK75" s="16">
        <f>IF(U75,MIN($E75-$D78,$E78-$D75),0)</f>
        <v>0</v>
      </c>
      <c r="AL75" s="16">
        <f>IF(V75,MIN($E75-$D79,$E79-$D75),0)</f>
        <v>0</v>
      </c>
      <c r="AM75" s="91"/>
      <c r="AU75" s="113"/>
    </row>
    <row r="76" spans="2:47" s="4" customFormat="1">
      <c r="B76" s="98"/>
      <c r="C76" s="16" t="str">
        <f>'Project Release Optimizer (GA)'!B26</f>
        <v>Project-A12</v>
      </c>
      <c r="D76" s="85">
        <f>'Project Release Optimizer (GA)'!AB26</f>
        <v>42409.938918153101</v>
      </c>
      <c r="E76" s="85">
        <f>'Project Release Optimizer (GA)'!AC26</f>
        <v>42492.067657814303</v>
      </c>
      <c r="F76" s="59" t="str">
        <f>'Project Release Optimizer (GA)'!AI26</f>
        <v>v004</v>
      </c>
      <c r="G76" s="23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>
        <f>IF(AND($E76&gt;$D77,$D76&lt;$E77,$F76&lt;&gt;$F77),1,0)</f>
        <v>0</v>
      </c>
      <c r="U76" s="16">
        <f>IF(AND($E76&gt;$D78,$D76&lt;$E78,$F76&lt;&gt;$F78),1,0)</f>
        <v>0</v>
      </c>
      <c r="V76" s="16">
        <f>IF(AND($E76&gt;$D79,$D76&lt;$E79,$F76&lt;&gt;$F79),1,0)</f>
        <v>0</v>
      </c>
      <c r="W76" s="101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>
        <f>IF(T76,MIN($E76-$D77,$E77-$D76),0)</f>
        <v>0</v>
      </c>
      <c r="AK76" s="16">
        <f>IF(U76,MIN($E76-$D78,$E78-$D76),0)</f>
        <v>0</v>
      </c>
      <c r="AL76" s="16">
        <f>IF(V76,MIN($E76-$D79,$E79-$D76),0)</f>
        <v>0</v>
      </c>
      <c r="AM76" s="91"/>
      <c r="AU76" s="113"/>
    </row>
    <row r="77" spans="2:47" s="4" customFormat="1">
      <c r="B77" s="98"/>
      <c r="C77" s="16" t="str">
        <f>'Project Release Optimizer (GA)'!B27</f>
        <v>Project-A13</v>
      </c>
      <c r="D77" s="85">
        <f>'Project Release Optimizer (GA)'!AB27</f>
        <v>42033.379250144164</v>
      </c>
      <c r="E77" s="85">
        <f>'Project Release Optimizer (GA)'!AC27</f>
        <v>42079.757750164281</v>
      </c>
      <c r="F77" s="59" t="str">
        <f>'Project Release Optimizer (GA)'!AI27</f>
        <v>v007</v>
      </c>
      <c r="G77" s="23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>
        <f>IF(AND($E77&gt;$D78,$D77&lt;$E78,$F77&lt;&gt;$F78),1,0)</f>
        <v>0</v>
      </c>
      <c r="V77" s="16">
        <f>IF(AND($E77&gt;$D79,$D77&lt;$E79,$F77&lt;&gt;$F79),1,0)</f>
        <v>0</v>
      </c>
      <c r="W77" s="101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>
        <f>IF(U77,MIN($E77-$D78,$E78-$D77),0)</f>
        <v>0</v>
      </c>
      <c r="AL77" s="16">
        <f>IF(V77,MIN($E77-$D79,$E79-$D77),0)</f>
        <v>0</v>
      </c>
      <c r="AM77" s="91"/>
      <c r="AU77" s="113"/>
    </row>
    <row r="78" spans="2:47" s="4" customFormat="1">
      <c r="B78" s="98"/>
      <c r="C78" s="16" t="str">
        <f>'Project Release Optimizer (GA)'!B28</f>
        <v>Project-A14</v>
      </c>
      <c r="D78" s="85">
        <f>'Project Release Optimizer (GA)'!AB28</f>
        <v>41979.592375956956</v>
      </c>
      <c r="E78" s="85">
        <f>'Project Release Optimizer (GA)'!AC28</f>
        <v>42016.651777253275</v>
      </c>
      <c r="F78" s="59" t="str">
        <f>'Project Release Optimizer (GA)'!AI28</f>
        <v>v006</v>
      </c>
      <c r="G78" s="23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>
        <f>IF(AND($E78&gt;$D79,$D78&lt;$E79,$F78&lt;&gt;$F79),1,0)</f>
        <v>0</v>
      </c>
      <c r="W78" s="101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>
        <f>IF(V78,MIN($E78-$D79,$E79-$D78),0)</f>
        <v>0</v>
      </c>
      <c r="AM78" s="91"/>
      <c r="AU78" s="113"/>
    </row>
    <row r="79" spans="2:47" s="4" customFormat="1">
      <c r="B79" s="98"/>
      <c r="C79" s="16" t="str">
        <f>'Project Release Optimizer (GA)'!B29</f>
        <v>Project-A15</v>
      </c>
      <c r="D79" s="85">
        <f>'Project Release Optimizer (GA)'!AB29</f>
        <v>41863.685835830562</v>
      </c>
      <c r="E79" s="85">
        <f>'Project Release Optimizer (GA)'!AC29</f>
        <v>41878.737990262453</v>
      </c>
      <c r="F79" s="59" t="str">
        <f>'Project Release Optimizer (GA)'!AI29</f>
        <v>v008</v>
      </c>
      <c r="G79" s="23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01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91"/>
      <c r="AU79" s="113"/>
    </row>
    <row r="80" spans="2:47" s="4" customFormat="1" ht="15.75" thickBot="1">
      <c r="B80" s="99"/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100"/>
      <c r="AU80" s="113"/>
    </row>
    <row r="81" spans="2:47" ht="15.75" thickBot="1">
      <c r="B81" s="10"/>
      <c r="C81" s="10"/>
      <c r="AU81" s="113"/>
    </row>
    <row r="82" spans="2:47">
      <c r="B82" s="94"/>
      <c r="C82" s="95"/>
      <c r="D82" s="89"/>
      <c r="E82" s="89"/>
      <c r="F82" s="88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90"/>
      <c r="AU82" s="113"/>
    </row>
    <row r="83" spans="2:47">
      <c r="B83" s="96"/>
      <c r="C83" s="185" t="s">
        <v>118</v>
      </c>
      <c r="D83" s="8" t="s">
        <v>112</v>
      </c>
      <c r="E83" s="34">
        <f>SUM(H87:V101)</f>
        <v>0</v>
      </c>
      <c r="F83" s="33"/>
      <c r="G83" s="23"/>
      <c r="H83" s="23" t="s">
        <v>151</v>
      </c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97"/>
      <c r="AU83" s="113"/>
    </row>
    <row r="84" spans="2:47" s="4" customFormat="1">
      <c r="B84" s="98"/>
      <c r="C84" s="186"/>
      <c r="D84" s="8" t="s">
        <v>113</v>
      </c>
      <c r="E84" s="103">
        <f>SUM(X87:AL101)</f>
        <v>0</v>
      </c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91"/>
      <c r="AU84" s="113"/>
    </row>
    <row r="85" spans="2:47">
      <c r="B85" s="92"/>
      <c r="C85" s="23"/>
      <c r="D85" s="23"/>
      <c r="E85" s="23"/>
      <c r="F85" s="33"/>
      <c r="G85" s="23"/>
      <c r="H85" s="187" t="s">
        <v>111</v>
      </c>
      <c r="I85" s="187"/>
      <c r="J85" s="187"/>
      <c r="K85" s="187"/>
      <c r="L85" s="187"/>
      <c r="M85" s="187"/>
      <c r="N85" s="187"/>
      <c r="O85" s="187"/>
      <c r="P85" s="187"/>
      <c r="Q85" s="187"/>
      <c r="R85" s="187"/>
      <c r="S85" s="187"/>
      <c r="T85" s="187"/>
      <c r="U85" s="187"/>
      <c r="V85" s="187"/>
      <c r="W85" s="23"/>
      <c r="X85" s="187" t="s">
        <v>115</v>
      </c>
      <c r="Y85" s="187"/>
      <c r="Z85" s="187"/>
      <c r="AA85" s="187"/>
      <c r="AB85" s="187"/>
      <c r="AC85" s="187"/>
      <c r="AD85" s="187"/>
      <c r="AE85" s="187"/>
      <c r="AF85" s="187"/>
      <c r="AG85" s="187"/>
      <c r="AH85" s="187"/>
      <c r="AI85" s="187"/>
      <c r="AJ85" s="187"/>
      <c r="AK85" s="187"/>
      <c r="AL85" s="187"/>
      <c r="AM85" s="97"/>
      <c r="AU85" s="113"/>
    </row>
    <row r="86" spans="2:47" s="4" customFormat="1" ht="30">
      <c r="B86" s="98"/>
      <c r="C86" s="15" t="str">
        <f>'Project Release Optimizer (GA)'!B14</f>
        <v>Project Name</v>
      </c>
      <c r="D86" s="15" t="str">
        <f>'Project Release Optimizer (GA)'!AF14</f>
        <v>Start Date</v>
      </c>
      <c r="E86" s="15" t="str">
        <f>'Project Release Optimizer (GA)'!AG14</f>
        <v>End Date</v>
      </c>
      <c r="F86" s="62" t="str">
        <f>'Project Release Optimizer (GA)'!AI14</f>
        <v>Code Base Version</v>
      </c>
      <c r="G86" s="23"/>
      <c r="H86" s="84" t="s">
        <v>95</v>
      </c>
      <c r="I86" s="84" t="s">
        <v>96</v>
      </c>
      <c r="J86" s="84" t="s">
        <v>97</v>
      </c>
      <c r="K86" s="84" t="s">
        <v>98</v>
      </c>
      <c r="L86" s="84" t="s">
        <v>99</v>
      </c>
      <c r="M86" s="84" t="s">
        <v>100</v>
      </c>
      <c r="N86" s="84" t="s">
        <v>101</v>
      </c>
      <c r="O86" s="84" t="s">
        <v>102</v>
      </c>
      <c r="P86" s="84" t="s">
        <v>103</v>
      </c>
      <c r="Q86" s="84" t="s">
        <v>104</v>
      </c>
      <c r="R86" s="84" t="s">
        <v>105</v>
      </c>
      <c r="S86" s="84" t="s">
        <v>106</v>
      </c>
      <c r="T86" s="84" t="s">
        <v>107</v>
      </c>
      <c r="U86" s="84" t="s">
        <v>108</v>
      </c>
      <c r="V86" s="84" t="s">
        <v>109</v>
      </c>
      <c r="W86" s="86"/>
      <c r="X86" s="84" t="s">
        <v>95</v>
      </c>
      <c r="Y86" s="84" t="s">
        <v>96</v>
      </c>
      <c r="Z86" s="84" t="s">
        <v>97</v>
      </c>
      <c r="AA86" s="84" t="s">
        <v>98</v>
      </c>
      <c r="AB86" s="84" t="s">
        <v>99</v>
      </c>
      <c r="AC86" s="84" t="s">
        <v>100</v>
      </c>
      <c r="AD86" s="84" t="s">
        <v>101</v>
      </c>
      <c r="AE86" s="84" t="s">
        <v>102</v>
      </c>
      <c r="AF86" s="84" t="s">
        <v>103</v>
      </c>
      <c r="AG86" s="84" t="s">
        <v>104</v>
      </c>
      <c r="AH86" s="84" t="s">
        <v>105</v>
      </c>
      <c r="AI86" s="84" t="s">
        <v>106</v>
      </c>
      <c r="AJ86" s="84" t="s">
        <v>107</v>
      </c>
      <c r="AK86" s="84" t="s">
        <v>108</v>
      </c>
      <c r="AL86" s="84" t="s">
        <v>109</v>
      </c>
      <c r="AM86" s="91"/>
      <c r="AU86" s="113"/>
    </row>
    <row r="87" spans="2:47" s="4" customFormat="1">
      <c r="B87" s="98"/>
      <c r="C87" s="16" t="str">
        <f>'Project Release Optimizer (GA)'!B15</f>
        <v>Project-A01</v>
      </c>
      <c r="D87" s="85">
        <f>'Project Release Optimizer (GA)'!AF15</f>
        <v>42133.781279812232</v>
      </c>
      <c r="E87" s="85">
        <f>'Project Release Optimizer (GA)'!AG15</f>
        <v>42145.492386954735</v>
      </c>
      <c r="F87" s="59" t="str">
        <f>'Project Release Optimizer (GA)'!AI15</f>
        <v>v001</v>
      </c>
      <c r="G87" s="23"/>
      <c r="H87" s="16"/>
      <c r="I87" s="16">
        <f>IF(AND($E87&gt;$D88,$D87&lt;$E88,$F87&lt;&gt;$F88),1,0)</f>
        <v>0</v>
      </c>
      <c r="J87" s="16">
        <f>IF(AND($E87&gt;$D89,$D87&lt;$E89,$F87&lt;&gt;$F89),1,0)</f>
        <v>0</v>
      </c>
      <c r="K87" s="16">
        <f>IF(AND($E87&gt;$D90,$D87&lt;$E90,$F87&lt;&gt;$F90),1,0)</f>
        <v>0</v>
      </c>
      <c r="L87" s="16">
        <f>IF(AND($E87&gt;$D91,$D87&lt;$E91,$F87&lt;&gt;$F91),1,0)</f>
        <v>0</v>
      </c>
      <c r="M87" s="16">
        <f>IF(AND($E87&gt;$D92,$D87&lt;$E92,$F87&lt;&gt;$F92),1,0)</f>
        <v>0</v>
      </c>
      <c r="N87" s="16">
        <f>IF(AND($E87&gt;$D93,$D87&lt;$E93,$F87&lt;&gt;$F93),1,0)</f>
        <v>0</v>
      </c>
      <c r="O87" s="16">
        <f>IF(AND($E87&gt;$D94,$D87&lt;$E94,$F87&lt;&gt;$F94),1,0)</f>
        <v>0</v>
      </c>
      <c r="P87" s="16">
        <f>IF(AND($E87&gt;$D95,$D87&lt;$E95,$F87&lt;&gt;$F95),1,0)</f>
        <v>0</v>
      </c>
      <c r="Q87" s="16">
        <f>IF(AND($E87&gt;$D96,$D87&lt;$E96,$F87&lt;&gt;$F96),1,0)</f>
        <v>0</v>
      </c>
      <c r="R87" s="16">
        <f>IF(AND($E87&gt;$D97,$D87&lt;$E97,$F87&lt;&gt;$F97),1,0)</f>
        <v>0</v>
      </c>
      <c r="S87" s="16">
        <f>IF(AND($E87&gt;$D98,$D87&lt;$E98,$F87&lt;&gt;$F98),1,0)</f>
        <v>0</v>
      </c>
      <c r="T87" s="16">
        <f>IF(AND($E87&gt;$D99,$D87&lt;$E99,$F87&lt;&gt;$F99),1,0)</f>
        <v>0</v>
      </c>
      <c r="U87" s="16">
        <f>IF(AND($E87&gt;$D100,$D87&lt;$E100,$F87&lt;&gt;$F100),1,0)</f>
        <v>0</v>
      </c>
      <c r="V87" s="16">
        <f>IF(AND($E87&gt;$D101,$D87&lt;$E101,$F87&lt;&gt;$F101),1,0)</f>
        <v>0</v>
      </c>
      <c r="W87" s="101"/>
      <c r="X87" s="16"/>
      <c r="Y87" s="16">
        <f>IF(I87,MIN($E87-$D88,$E88-$D87),0)</f>
        <v>0</v>
      </c>
      <c r="Z87" s="16">
        <f>IF(J87,MIN($E87-$D89,$E89-$D87),0)</f>
        <v>0</v>
      </c>
      <c r="AA87" s="16">
        <f>IF(K87,MIN($E87-$D90,$E90-$D87),0)</f>
        <v>0</v>
      </c>
      <c r="AB87" s="16">
        <f>IF(L87,MIN($E87-$D91,$E91-$D87),0)</f>
        <v>0</v>
      </c>
      <c r="AC87" s="16">
        <f>IF(M87,MIN($E87-$D92,$E92-$D87),0)</f>
        <v>0</v>
      </c>
      <c r="AD87" s="16">
        <f>IF(N87,MIN($E87-$D93,$E93-$D87),0)</f>
        <v>0</v>
      </c>
      <c r="AE87" s="16">
        <f>IF(O87,MIN($E87-$D94,$E94-$D87),0)</f>
        <v>0</v>
      </c>
      <c r="AF87" s="16">
        <f>IF(P87,MIN($E87-$D95,$E95-$D87),0)</f>
        <v>0</v>
      </c>
      <c r="AG87" s="16">
        <f>IF(Q87,MIN($E87-$D96,$E96-$D87),0)</f>
        <v>0</v>
      </c>
      <c r="AH87" s="16">
        <f>IF(R87,MIN($E87-$D97,$E97-$D87),0)</f>
        <v>0</v>
      </c>
      <c r="AI87" s="16">
        <f>IF(S87,MIN($E87-$D98,$E98-$D87),0)</f>
        <v>0</v>
      </c>
      <c r="AJ87" s="16">
        <f>IF(T87,MIN($E87-$D99,$E99-$D87),0)</f>
        <v>0</v>
      </c>
      <c r="AK87" s="16">
        <f>IF(U87,MIN($E87-$D100,$E100-$D87),0)</f>
        <v>0</v>
      </c>
      <c r="AL87" s="16">
        <f>IF(V87,MIN($E87-$D101,$E101-$D87),0)</f>
        <v>0</v>
      </c>
      <c r="AM87" s="91"/>
      <c r="AU87" s="113"/>
    </row>
    <row r="88" spans="2:47" s="4" customFormat="1">
      <c r="B88" s="98"/>
      <c r="C88" s="16" t="str">
        <f>'Project Release Optimizer (GA)'!B16</f>
        <v>Project-A02</v>
      </c>
      <c r="D88" s="85">
        <f>'Project Release Optimizer (GA)'!AF16</f>
        <v>41764.380191024611</v>
      </c>
      <c r="E88" s="85">
        <f>'Project Release Optimizer (GA)'!AG16</f>
        <v>41777.165915488084</v>
      </c>
      <c r="F88" s="59" t="str">
        <f>'Project Release Optimizer (GA)'!AI16</f>
        <v>v002</v>
      </c>
      <c r="G88" s="23"/>
      <c r="H88" s="16"/>
      <c r="I88" s="16"/>
      <c r="J88" s="16">
        <f>IF(AND($E88&gt;$D89,$D88&lt;$E89,$F88&lt;&gt;$F89),1,0)</f>
        <v>0</v>
      </c>
      <c r="K88" s="16">
        <f>IF(AND($E88&gt;$D90,$D88&lt;$E90,$F88&lt;&gt;$F90),1,0)</f>
        <v>0</v>
      </c>
      <c r="L88" s="16">
        <f>IF(AND($E88&gt;$D91,$D88&lt;$E91,$F88&lt;&gt;$F91),1,0)</f>
        <v>0</v>
      </c>
      <c r="M88" s="16">
        <f>IF(AND($E88&gt;$D92,$D88&lt;$E92,$F88&lt;&gt;$F92),1,0)</f>
        <v>0</v>
      </c>
      <c r="N88" s="16">
        <f>IF(AND($E88&gt;$D93,$D88&lt;$E93,$F88&lt;&gt;$F93),1,0)</f>
        <v>0</v>
      </c>
      <c r="O88" s="16">
        <f>IF(AND($E88&gt;$D94,$D88&lt;$E94,$F88&lt;&gt;$F94),1,0)</f>
        <v>0</v>
      </c>
      <c r="P88" s="16">
        <f>IF(AND($E88&gt;$D95,$D88&lt;$E95,$F88&lt;&gt;$F95),1,0)</f>
        <v>0</v>
      </c>
      <c r="Q88" s="16">
        <f>IF(AND($E88&gt;$D96,$D88&lt;$E96,$F88&lt;&gt;$F96),1,0)</f>
        <v>0</v>
      </c>
      <c r="R88" s="16">
        <f>IF(AND($E88&gt;$D97,$D88&lt;$E97,$F88&lt;&gt;$F97),1,0)</f>
        <v>0</v>
      </c>
      <c r="S88" s="16">
        <f>IF(AND($E88&gt;$D98,$D88&lt;$E98,$F88&lt;&gt;$F98),1,0)</f>
        <v>0</v>
      </c>
      <c r="T88" s="16">
        <f>IF(AND($E88&gt;$D99,$D88&lt;$E99,$F88&lt;&gt;$F99),1,0)</f>
        <v>0</v>
      </c>
      <c r="U88" s="16">
        <f>IF(AND($E88&gt;$D100,$D88&lt;$E100,$F88&lt;&gt;$F100),1,0)</f>
        <v>0</v>
      </c>
      <c r="V88" s="16">
        <f>IF(AND($E88&gt;$D101,$D88&lt;$E101,$F88&lt;&gt;$F101),1,0)</f>
        <v>0</v>
      </c>
      <c r="W88" s="101"/>
      <c r="X88" s="16"/>
      <c r="Y88" s="16"/>
      <c r="Z88" s="16">
        <f>IF(J88,MIN($E88-$D89,$E89-$D88),0)</f>
        <v>0</v>
      </c>
      <c r="AA88" s="16">
        <f>IF(K88,MIN($E88-$D90,$E90-$D88),0)</f>
        <v>0</v>
      </c>
      <c r="AB88" s="16">
        <f>IF(L88,MIN($E88-$D91,$E91-$D88),0)</f>
        <v>0</v>
      </c>
      <c r="AC88" s="16">
        <f>IF(M88,MIN($E88-$D92,$E92-$D88),0)</f>
        <v>0</v>
      </c>
      <c r="AD88" s="16">
        <f>IF(N88,MIN($E88-$D93,$E93-$D88),0)</f>
        <v>0</v>
      </c>
      <c r="AE88" s="16">
        <f>IF(O88,MIN($E88-$D94,$E94-$D88),0)</f>
        <v>0</v>
      </c>
      <c r="AF88" s="16">
        <f>IF(P88,MIN($E88-$D95,$E95-$D88),0)</f>
        <v>0</v>
      </c>
      <c r="AG88" s="16">
        <f>IF(Q88,MIN($E88-$D96,$E96-$D88),0)</f>
        <v>0</v>
      </c>
      <c r="AH88" s="16">
        <f>IF(R88,MIN($E88-$D97,$E97-$D88),0)</f>
        <v>0</v>
      </c>
      <c r="AI88" s="16">
        <f>IF(S88,MIN($E88-$D98,$E98-$D88),0)</f>
        <v>0</v>
      </c>
      <c r="AJ88" s="16">
        <f>IF(T88,MIN($E88-$D99,$E99-$D88),0)</f>
        <v>0</v>
      </c>
      <c r="AK88" s="16">
        <f>IF(U88,MIN($E88-$D100,$E100-$D88),0)</f>
        <v>0</v>
      </c>
      <c r="AL88" s="16">
        <f>IF(V88,MIN($E88-$D101,$E101-$D88),0)</f>
        <v>0</v>
      </c>
      <c r="AM88" s="91"/>
      <c r="AU88" s="113"/>
    </row>
    <row r="89" spans="2:47" s="4" customFormat="1">
      <c r="B89" s="98"/>
      <c r="C89" s="16" t="str">
        <f>'Project Release Optimizer (GA)'!B17</f>
        <v>Project-A03</v>
      </c>
      <c r="D89" s="85">
        <f>'Project Release Optimizer (GA)'!AF17</f>
        <v>41714.636300821476</v>
      </c>
      <c r="E89" s="85">
        <f>'Project Release Optimizer (GA)'!AG17</f>
        <v>41721.702858780875</v>
      </c>
      <c r="F89" s="59" t="str">
        <f>'Project Release Optimizer (GA)'!AI17</f>
        <v>v003</v>
      </c>
      <c r="G89" s="23"/>
      <c r="H89" s="16"/>
      <c r="I89" s="16"/>
      <c r="J89" s="16"/>
      <c r="K89" s="16">
        <f>IF(AND($E89&gt;$D90,$D89&lt;$E90,$F89&lt;&gt;$F90),1,0)</f>
        <v>0</v>
      </c>
      <c r="L89" s="16">
        <f>IF(AND($E89&gt;$D91,$D89&lt;$E91,$F89&lt;&gt;$F91),1,0)</f>
        <v>0</v>
      </c>
      <c r="M89" s="16">
        <f>IF(AND($E89&gt;$D92,$D89&lt;$E92,$F89&lt;&gt;$F92),1,0)</f>
        <v>0</v>
      </c>
      <c r="N89" s="16">
        <f>IF(AND($E89&gt;$D93,$D89&lt;$E93,$F89&lt;&gt;$F93),1,0)</f>
        <v>0</v>
      </c>
      <c r="O89" s="16">
        <f>IF(AND($E89&gt;$D94,$D89&lt;$E94,$F89&lt;&gt;$F94),1,0)</f>
        <v>0</v>
      </c>
      <c r="P89" s="16">
        <f>IF(AND($E89&gt;$D95,$D89&lt;$E95,$F89&lt;&gt;$F95),1,0)</f>
        <v>0</v>
      </c>
      <c r="Q89" s="16">
        <f>IF(AND($E89&gt;$D96,$D89&lt;$E96,$F89&lt;&gt;$F96),1,0)</f>
        <v>0</v>
      </c>
      <c r="R89" s="16">
        <f>IF(AND($E89&gt;$D97,$D89&lt;$E97,$F89&lt;&gt;$F97),1,0)</f>
        <v>0</v>
      </c>
      <c r="S89" s="16">
        <f>IF(AND($E89&gt;$D98,$D89&lt;$E98,$F89&lt;&gt;$F98),1,0)</f>
        <v>0</v>
      </c>
      <c r="T89" s="16">
        <f>IF(AND($E89&gt;$D99,$D89&lt;$E99,$F89&lt;&gt;$F99),1,0)</f>
        <v>0</v>
      </c>
      <c r="U89" s="16">
        <f>IF(AND($E89&gt;$D100,$D89&lt;$E100,$F89&lt;&gt;$F100),1,0)</f>
        <v>0</v>
      </c>
      <c r="V89" s="16">
        <f>IF(AND($E89&gt;$D101,$D89&lt;$E101,$F89&lt;&gt;$F101),1,0)</f>
        <v>0</v>
      </c>
      <c r="W89" s="101"/>
      <c r="X89" s="16"/>
      <c r="Y89" s="16"/>
      <c r="Z89" s="16"/>
      <c r="AA89" s="16">
        <f>IF(K89,MIN($E89-$D90,$E90-$D89),0)</f>
        <v>0</v>
      </c>
      <c r="AB89" s="16">
        <f>IF(L89,MIN($E89-$D91,$E91-$D89),0)</f>
        <v>0</v>
      </c>
      <c r="AC89" s="16">
        <f>IF(M89,MIN($E89-$D92,$E92-$D89),0)</f>
        <v>0</v>
      </c>
      <c r="AD89" s="16">
        <f>IF(N89,MIN($E89-$D93,$E93-$D89),0)</f>
        <v>0</v>
      </c>
      <c r="AE89" s="16">
        <f>IF(O89,MIN($E89-$D94,$E94-$D89),0)</f>
        <v>0</v>
      </c>
      <c r="AF89" s="16">
        <f>IF(P89,MIN($E89-$D95,$E95-$D89),0)</f>
        <v>0</v>
      </c>
      <c r="AG89" s="16">
        <f>IF(Q89,MIN($E89-$D96,$E96-$D89),0)</f>
        <v>0</v>
      </c>
      <c r="AH89" s="16">
        <f>IF(R89,MIN($E89-$D97,$E97-$D89),0)</f>
        <v>0</v>
      </c>
      <c r="AI89" s="16">
        <f>IF(S89,MIN($E89-$D98,$E98-$D89),0)</f>
        <v>0</v>
      </c>
      <c r="AJ89" s="16">
        <f>IF(T89,MIN($E89-$D99,$E99-$D89),0)</f>
        <v>0</v>
      </c>
      <c r="AK89" s="16">
        <f>IF(U89,MIN($E89-$D100,$E100-$D89),0)</f>
        <v>0</v>
      </c>
      <c r="AL89" s="16">
        <f>IF(V89,MIN($E89-$D101,$E101-$D89),0)</f>
        <v>0</v>
      </c>
      <c r="AM89" s="91"/>
      <c r="AU89" s="113"/>
    </row>
    <row r="90" spans="2:47" s="4" customFormat="1">
      <c r="B90" s="98"/>
      <c r="C90" s="16" t="str">
        <f>'Project Release Optimizer (GA)'!B18</f>
        <v>Project-A04</v>
      </c>
      <c r="D90" s="85">
        <f>'Project Release Optimizer (GA)'!AF18</f>
        <v>41819.691657077659</v>
      </c>
      <c r="E90" s="85">
        <f>'Project Release Optimizer (GA)'!AG18</f>
        <v>41836.551859985128</v>
      </c>
      <c r="F90" s="59" t="str">
        <f>'Project Release Optimizer (GA)'!AI18</f>
        <v>v004</v>
      </c>
      <c r="G90" s="23"/>
      <c r="H90" s="16"/>
      <c r="I90" s="16"/>
      <c r="J90" s="16"/>
      <c r="K90" s="16"/>
      <c r="L90" s="16">
        <f>IF(AND($E90&gt;$D91,$D90&lt;$E91,$F90&lt;&gt;$F91),1,0)</f>
        <v>0</v>
      </c>
      <c r="M90" s="16">
        <f>IF(AND($E90&gt;$D92,$D90&lt;$E92,$F90&lt;&gt;$F92),1,0)</f>
        <v>0</v>
      </c>
      <c r="N90" s="16">
        <f>IF(AND($E90&gt;$D93,$D90&lt;$E93,$F90&lt;&gt;$F93),1,0)</f>
        <v>0</v>
      </c>
      <c r="O90" s="16">
        <f>IF(AND($E90&gt;$D94,$D90&lt;$E94,$F90&lt;&gt;$F94),1,0)</f>
        <v>0</v>
      </c>
      <c r="P90" s="16">
        <f>IF(AND($E90&gt;$D95,$D90&lt;$E95,$F90&lt;&gt;$F95),1,0)</f>
        <v>0</v>
      </c>
      <c r="Q90" s="16">
        <f>IF(AND($E90&gt;$D96,$D90&lt;$E96,$F90&lt;&gt;$F96),1,0)</f>
        <v>0</v>
      </c>
      <c r="R90" s="16">
        <f>IF(AND($E90&gt;$D97,$D90&lt;$E97,$F90&lt;&gt;$F97),1,0)</f>
        <v>0</v>
      </c>
      <c r="S90" s="16">
        <f>IF(AND($E90&gt;$D98,$D90&lt;$E98,$F90&lt;&gt;$F98),1,0)</f>
        <v>0</v>
      </c>
      <c r="T90" s="16">
        <f>IF(AND($E90&gt;$D99,$D90&lt;$E99,$F90&lt;&gt;$F99),1,0)</f>
        <v>0</v>
      </c>
      <c r="U90" s="16">
        <f>IF(AND($E90&gt;$D100,$D90&lt;$E100,$F90&lt;&gt;$F100),1,0)</f>
        <v>0</v>
      </c>
      <c r="V90" s="16">
        <f>IF(AND($E90&gt;$D101,$D90&lt;$E101,$F90&lt;&gt;$F101),1,0)</f>
        <v>0</v>
      </c>
      <c r="W90" s="101"/>
      <c r="X90" s="16"/>
      <c r="Y90" s="16"/>
      <c r="Z90" s="16"/>
      <c r="AA90" s="16"/>
      <c r="AB90" s="16">
        <f>IF(L90,MIN($E90-$D91,$E91-$D90),0)</f>
        <v>0</v>
      </c>
      <c r="AC90" s="16">
        <f>IF(M90,MIN($E90-$D92,$E92-$D90),0)</f>
        <v>0</v>
      </c>
      <c r="AD90" s="16">
        <f>IF(N90,MIN($E90-$D93,$E93-$D90),0)</f>
        <v>0</v>
      </c>
      <c r="AE90" s="16">
        <f>IF(O90,MIN($E90-$D94,$E94-$D90),0)</f>
        <v>0</v>
      </c>
      <c r="AF90" s="16">
        <f>IF(P90,MIN($E90-$D95,$E95-$D90),0)</f>
        <v>0</v>
      </c>
      <c r="AG90" s="16">
        <f>IF(Q90,MIN($E90-$D96,$E96-$D90),0)</f>
        <v>0</v>
      </c>
      <c r="AH90" s="16">
        <f>IF(R90,MIN($E90-$D97,$E97-$D90),0)</f>
        <v>0</v>
      </c>
      <c r="AI90" s="16">
        <f>IF(S90,MIN($E90-$D98,$E98-$D90),0)</f>
        <v>0</v>
      </c>
      <c r="AJ90" s="16">
        <f>IF(T90,MIN($E90-$D99,$E99-$D90),0)</f>
        <v>0</v>
      </c>
      <c r="AK90" s="16">
        <f>IF(U90,MIN($E90-$D100,$E100-$D90),0)</f>
        <v>0</v>
      </c>
      <c r="AL90" s="16">
        <f>IF(V90,MIN($E90-$D101,$E101-$D90),0)</f>
        <v>0</v>
      </c>
      <c r="AM90" s="91"/>
      <c r="AU90" s="113"/>
    </row>
    <row r="91" spans="2:47" s="4" customFormat="1">
      <c r="B91" s="98"/>
      <c r="C91" s="16" t="str">
        <f>'Project Release Optimizer (GA)'!B19</f>
        <v>Project-A05</v>
      </c>
      <c r="D91" s="85">
        <f>'Project Release Optimizer (GA)'!AF19</f>
        <v>41735.282625779306</v>
      </c>
      <c r="E91" s="85">
        <f>'Project Release Optimizer (GA)'!AG19</f>
        <v>41739.919059783715</v>
      </c>
      <c r="F91" s="59" t="str">
        <f>'Project Release Optimizer (GA)'!AI19</f>
        <v>v002</v>
      </c>
      <c r="G91" s="23"/>
      <c r="H91" s="16"/>
      <c r="I91" s="16"/>
      <c r="J91" s="16"/>
      <c r="K91" s="16"/>
      <c r="L91" s="16"/>
      <c r="M91" s="16">
        <f>IF(AND($E91&gt;$D92,$D91&lt;$E92,$F91&lt;&gt;$F92),1,0)</f>
        <v>0</v>
      </c>
      <c r="N91" s="16">
        <f>IF(AND($E91&gt;$D93,$D91&lt;$E93,$F91&lt;&gt;$F93),1,0)</f>
        <v>0</v>
      </c>
      <c r="O91" s="16">
        <f>IF(AND($E91&gt;$D94,$D91&lt;$E94,$F91&lt;&gt;$F94),1,0)</f>
        <v>0</v>
      </c>
      <c r="P91" s="16">
        <f>IF(AND($E91&gt;$D95,$D91&lt;$E95,$F91&lt;&gt;$F95),1,0)</f>
        <v>0</v>
      </c>
      <c r="Q91" s="16">
        <f>IF(AND($E91&gt;$D96,$D91&lt;$E96,$F91&lt;&gt;$F96),1,0)</f>
        <v>0</v>
      </c>
      <c r="R91" s="16">
        <f>IF(AND($E91&gt;$D97,$D91&lt;$E97,$F91&lt;&gt;$F97),1,0)</f>
        <v>0</v>
      </c>
      <c r="S91" s="16">
        <f>IF(AND($E91&gt;$D98,$D91&lt;$E98,$F91&lt;&gt;$F98),1,0)</f>
        <v>0</v>
      </c>
      <c r="T91" s="16">
        <f>IF(AND($E91&gt;$D99,$D91&lt;$E99,$F91&lt;&gt;$F99),1,0)</f>
        <v>0</v>
      </c>
      <c r="U91" s="16">
        <f>IF(AND($E91&gt;$D100,$D91&lt;$E100,$F91&lt;&gt;$F100),1,0)</f>
        <v>0</v>
      </c>
      <c r="V91" s="16">
        <f>IF(AND($E91&gt;$D101,$D91&lt;$E101,$F91&lt;&gt;$F101),1,0)</f>
        <v>0</v>
      </c>
      <c r="W91" s="101"/>
      <c r="X91" s="16"/>
      <c r="Y91" s="16"/>
      <c r="Z91" s="16"/>
      <c r="AA91" s="16"/>
      <c r="AB91" s="16"/>
      <c r="AC91" s="16">
        <f>IF(M91,MIN($E91-$D92,$E92-$D91),0)</f>
        <v>0</v>
      </c>
      <c r="AD91" s="16">
        <f>IF(N91,MIN($E91-$D93,$E93-$D91),0)</f>
        <v>0</v>
      </c>
      <c r="AE91" s="16">
        <f>IF(O91,MIN($E91-$D94,$E94-$D91),0)</f>
        <v>0</v>
      </c>
      <c r="AF91" s="16">
        <f>IF(P91,MIN($E91-$D95,$E95-$D91),0)</f>
        <v>0</v>
      </c>
      <c r="AG91" s="16">
        <f>IF(Q91,MIN($E91-$D96,$E96-$D91),0)</f>
        <v>0</v>
      </c>
      <c r="AH91" s="16">
        <f>IF(R91,MIN($E91-$D97,$E97-$D91),0)</f>
        <v>0</v>
      </c>
      <c r="AI91" s="16">
        <f>IF(S91,MIN($E91-$D98,$E98-$D91),0)</f>
        <v>0</v>
      </c>
      <c r="AJ91" s="16">
        <f>IF(T91,MIN($E91-$D99,$E99-$D91),0)</f>
        <v>0</v>
      </c>
      <c r="AK91" s="16">
        <f>IF(U91,MIN($E91-$D100,$E100-$D91),0)</f>
        <v>0</v>
      </c>
      <c r="AL91" s="16">
        <f>IF(V91,MIN($E91-$D101,$E101-$D91),0)</f>
        <v>0</v>
      </c>
      <c r="AM91" s="91"/>
      <c r="AU91" s="113"/>
    </row>
    <row r="92" spans="2:47" s="4" customFormat="1">
      <c r="B92" s="98"/>
      <c r="C92" s="16" t="str">
        <f>'Project Release Optimizer (GA)'!B20</f>
        <v>Project-A06</v>
      </c>
      <c r="D92" s="85">
        <f>'Project Release Optimizer (GA)'!AF20</f>
        <v>41853.768373410669</v>
      </c>
      <c r="E92" s="85">
        <f>'Project Release Optimizer (GA)'!AG20</f>
        <v>41877.872417469785</v>
      </c>
      <c r="F92" s="59" t="str">
        <f>'Project Release Optimizer (GA)'!AI20</f>
        <v>v003</v>
      </c>
      <c r="G92" s="23"/>
      <c r="H92" s="16"/>
      <c r="I92" s="16"/>
      <c r="J92" s="16"/>
      <c r="K92" s="16"/>
      <c r="L92" s="16"/>
      <c r="M92" s="16"/>
      <c r="N92" s="16">
        <f>IF(AND($E92&gt;$D93,$D92&lt;$E93,$F92&lt;&gt;$F93),1,0)</f>
        <v>0</v>
      </c>
      <c r="O92" s="16">
        <f>IF(AND($E92&gt;$D94,$D92&lt;$E94,$F92&lt;&gt;$F94),1,0)</f>
        <v>0</v>
      </c>
      <c r="P92" s="16">
        <f>IF(AND($E92&gt;$D95,$D92&lt;$E95,$F92&lt;&gt;$F95),1,0)</f>
        <v>0</v>
      </c>
      <c r="Q92" s="16">
        <f>IF(AND($E92&gt;$D96,$D92&lt;$E96,$F92&lt;&gt;$F96),1,0)</f>
        <v>0</v>
      </c>
      <c r="R92" s="16">
        <f>IF(AND($E92&gt;$D97,$D92&lt;$E97,$F92&lt;&gt;$F97),1,0)</f>
        <v>0</v>
      </c>
      <c r="S92" s="16">
        <f>IF(AND($E92&gt;$D98,$D92&lt;$E98,$F92&lt;&gt;$F98),1,0)</f>
        <v>0</v>
      </c>
      <c r="T92" s="16">
        <f>IF(AND($E92&gt;$D99,$D92&lt;$E99,$F92&lt;&gt;$F99),1,0)</f>
        <v>0</v>
      </c>
      <c r="U92" s="16">
        <f>IF(AND($E92&gt;$D100,$D92&lt;$E100,$F92&lt;&gt;$F100),1,0)</f>
        <v>0</v>
      </c>
      <c r="V92" s="16">
        <f>IF(AND($E92&gt;$D101,$D92&lt;$E101,$F92&lt;&gt;$F101),1,0)</f>
        <v>0</v>
      </c>
      <c r="W92" s="101"/>
      <c r="X92" s="16"/>
      <c r="Y92" s="16"/>
      <c r="Z92" s="16"/>
      <c r="AA92" s="16"/>
      <c r="AB92" s="16"/>
      <c r="AC92" s="16"/>
      <c r="AD92" s="16">
        <f>IF(N92,MIN($E92-$D93,$E93-$D92),0)</f>
        <v>0</v>
      </c>
      <c r="AE92" s="16">
        <f>IF(O92,MIN($E92-$D94,$E94-$D92),0)</f>
        <v>0</v>
      </c>
      <c r="AF92" s="16">
        <f>IF(P92,MIN($E92-$D95,$E95-$D92),0)</f>
        <v>0</v>
      </c>
      <c r="AG92" s="16">
        <f>IF(Q92,MIN($E92-$D96,$E96-$D92),0)</f>
        <v>0</v>
      </c>
      <c r="AH92" s="16">
        <f>IF(R92,MIN($E92-$D97,$E97-$D92),0)</f>
        <v>0</v>
      </c>
      <c r="AI92" s="16">
        <f>IF(S92,MIN($E92-$D98,$E98-$D92),0)</f>
        <v>0</v>
      </c>
      <c r="AJ92" s="16">
        <f>IF(T92,MIN($E92-$D99,$E99-$D92),0)</f>
        <v>0</v>
      </c>
      <c r="AK92" s="16">
        <f>IF(U92,MIN($E92-$D100,$E100-$D92),0)</f>
        <v>0</v>
      </c>
      <c r="AL92" s="16">
        <f>IF(V92,MIN($E92-$D101,$E101-$D92),0)</f>
        <v>0</v>
      </c>
      <c r="AM92" s="91"/>
      <c r="AU92" s="113"/>
    </row>
    <row r="93" spans="2:47" s="4" customFormat="1">
      <c r="B93" s="98"/>
      <c r="C93" s="16" t="str">
        <f>'Project Release Optimizer (GA)'!B21</f>
        <v>Project-A07</v>
      </c>
      <c r="D93" s="85">
        <f>'Project Release Optimizer (GA)'!AF21</f>
        <v>42372.855909741906</v>
      </c>
      <c r="E93" s="85">
        <f>'Project Release Optimizer (GA)'!AG21</f>
        <v>42438.712360083395</v>
      </c>
      <c r="F93" s="59" t="str">
        <f>'Project Release Optimizer (GA)'!AI21</f>
        <v>v005</v>
      </c>
      <c r="G93" s="23"/>
      <c r="H93" s="16"/>
      <c r="I93" s="16"/>
      <c r="J93" s="16"/>
      <c r="K93" s="16"/>
      <c r="L93" s="16"/>
      <c r="M93" s="16"/>
      <c r="N93" s="16"/>
      <c r="O93" s="16">
        <f>IF(AND($E93&gt;$D94,$D93&lt;$E94,$F93&lt;&gt;$F94),1,0)</f>
        <v>0</v>
      </c>
      <c r="P93" s="16">
        <f>IF(AND($E93&gt;$D95,$D93&lt;$E95,$F93&lt;&gt;$F95),1,0)</f>
        <v>0</v>
      </c>
      <c r="Q93" s="16">
        <f>IF(AND($E93&gt;$D96,$D93&lt;$E96,$F93&lt;&gt;$F96),1,0)</f>
        <v>0</v>
      </c>
      <c r="R93" s="16">
        <f>IF(AND($E93&gt;$D97,$D93&lt;$E97,$F93&lt;&gt;$F97),1,0)</f>
        <v>0</v>
      </c>
      <c r="S93" s="16">
        <f>IF(AND($E93&gt;$D98,$D93&lt;$E98,$F93&lt;&gt;$F98),1,0)</f>
        <v>0</v>
      </c>
      <c r="T93" s="16">
        <f>IF(AND($E93&gt;$D99,$D93&lt;$E99,$F93&lt;&gt;$F99),1,0)</f>
        <v>0</v>
      </c>
      <c r="U93" s="16">
        <f>IF(AND($E93&gt;$D100,$D93&lt;$E100,$F93&lt;&gt;$F100),1,0)</f>
        <v>0</v>
      </c>
      <c r="V93" s="16">
        <f>IF(AND($E93&gt;$D101,$D93&lt;$E101,$F93&lt;&gt;$F101),1,0)</f>
        <v>0</v>
      </c>
      <c r="W93" s="101"/>
      <c r="X93" s="16"/>
      <c r="Y93" s="16"/>
      <c r="Z93" s="16"/>
      <c r="AA93" s="16"/>
      <c r="AB93" s="16"/>
      <c r="AC93" s="16"/>
      <c r="AD93" s="16"/>
      <c r="AE93" s="16">
        <f>IF(O93,MIN($E93-$D94,$E94-$D93),0)</f>
        <v>0</v>
      </c>
      <c r="AF93" s="16">
        <f>IF(P93,MIN($E93-$D95,$E95-$D93),0)</f>
        <v>0</v>
      </c>
      <c r="AG93" s="16">
        <f>IF(Q93,MIN($E93-$D96,$E96-$D93),0)</f>
        <v>0</v>
      </c>
      <c r="AH93" s="16">
        <f>IF(R93,MIN($E93-$D97,$E97-$D93),0)</f>
        <v>0</v>
      </c>
      <c r="AI93" s="16">
        <f>IF(S93,MIN($E93-$D98,$E98-$D93),0)</f>
        <v>0</v>
      </c>
      <c r="AJ93" s="16">
        <f>IF(T93,MIN($E93-$D99,$E99-$D93),0)</f>
        <v>0</v>
      </c>
      <c r="AK93" s="16">
        <f>IF(U93,MIN($E93-$D100,$E100-$D93),0)</f>
        <v>0</v>
      </c>
      <c r="AL93" s="16">
        <f>IF(V93,MIN($E93-$D101,$E101-$D93),0)</f>
        <v>0</v>
      </c>
      <c r="AM93" s="91"/>
      <c r="AU93" s="113"/>
    </row>
    <row r="94" spans="2:47" s="4" customFormat="1">
      <c r="B94" s="98"/>
      <c r="C94" s="16" t="str">
        <f>'Project Release Optimizer (GA)'!B22</f>
        <v>Project-A08</v>
      </c>
      <c r="D94" s="85">
        <f>'Project Release Optimizer (GA)'!AF22</f>
        <v>41670.68402319694</v>
      </c>
      <c r="E94" s="85">
        <f>'Project Release Optimizer (GA)'!AG22</f>
        <v>41673.096948403094</v>
      </c>
      <c r="F94" s="59" t="str">
        <f>'Project Release Optimizer (GA)'!AI22</f>
        <v>v006</v>
      </c>
      <c r="G94" s="23"/>
      <c r="H94" s="16"/>
      <c r="I94" s="16"/>
      <c r="J94" s="16"/>
      <c r="K94" s="16"/>
      <c r="L94" s="16"/>
      <c r="M94" s="16"/>
      <c r="N94" s="16"/>
      <c r="O94" s="16"/>
      <c r="P94" s="16">
        <f>IF(AND($E94&gt;$D95,$D94&lt;$E95,$F94&lt;&gt;$F95),1,0)</f>
        <v>0</v>
      </c>
      <c r="Q94" s="16">
        <f>IF(AND($E94&gt;$D96,$D94&lt;$E96,$F94&lt;&gt;$F96),1,0)</f>
        <v>0</v>
      </c>
      <c r="R94" s="16">
        <f>IF(AND($E94&gt;$D97,$D94&lt;$E97,$F94&lt;&gt;$F97),1,0)</f>
        <v>0</v>
      </c>
      <c r="S94" s="16">
        <f>IF(AND($E94&gt;$D98,$D94&lt;$E98,$F94&lt;&gt;$F98),1,0)</f>
        <v>0</v>
      </c>
      <c r="T94" s="16">
        <f>IF(AND($E94&gt;$D99,$D94&lt;$E99,$F94&lt;&gt;$F99),1,0)</f>
        <v>0</v>
      </c>
      <c r="U94" s="16">
        <f>IF(AND($E94&gt;$D100,$D94&lt;$E100,$F94&lt;&gt;$F100),1,0)</f>
        <v>0</v>
      </c>
      <c r="V94" s="16">
        <f>IF(AND($E94&gt;$D101,$D94&lt;$E101,$F94&lt;&gt;$F101),1,0)</f>
        <v>0</v>
      </c>
      <c r="W94" s="101"/>
      <c r="X94" s="16"/>
      <c r="Y94" s="16"/>
      <c r="Z94" s="16"/>
      <c r="AA94" s="16"/>
      <c r="AB94" s="16"/>
      <c r="AC94" s="16"/>
      <c r="AD94" s="16"/>
      <c r="AE94" s="16"/>
      <c r="AF94" s="16">
        <f>IF(P94,MIN($E94-$D95,$E95-$D94),0)</f>
        <v>0</v>
      </c>
      <c r="AG94" s="16">
        <f>IF(Q94,MIN($E94-$D96,$E96-$D94),0)</f>
        <v>0</v>
      </c>
      <c r="AH94" s="16">
        <f>IF(R94,MIN($E94-$D97,$E97-$D94),0)</f>
        <v>0</v>
      </c>
      <c r="AI94" s="16">
        <f>IF(S94,MIN($E94-$D98,$E98-$D94),0)</f>
        <v>0</v>
      </c>
      <c r="AJ94" s="16">
        <f>IF(T94,MIN($E94-$D99,$E99-$D94),0)</f>
        <v>0</v>
      </c>
      <c r="AK94" s="16">
        <f>IF(U94,MIN($E94-$D100,$E100-$D94),0)</f>
        <v>0</v>
      </c>
      <c r="AL94" s="16">
        <f>IF(V94,MIN($E94-$D101,$E101-$D94),0)</f>
        <v>0</v>
      </c>
      <c r="AM94" s="91"/>
      <c r="AU94" s="113"/>
    </row>
    <row r="95" spans="2:47" s="4" customFormat="1">
      <c r="B95" s="98"/>
      <c r="C95" s="16" t="str">
        <f>'Project Release Optimizer (GA)'!B23</f>
        <v>Project-A09</v>
      </c>
      <c r="D95" s="85">
        <f>'Project Release Optimizer (GA)'!AF23</f>
        <v>41854.687870586567</v>
      </c>
      <c r="E95" s="85">
        <f>'Project Release Optimizer (GA)'!AG23</f>
        <v>41876.727100812539</v>
      </c>
      <c r="F95" s="59" t="str">
        <f>'Project Release Optimizer (GA)'!AI23</f>
        <v>v003</v>
      </c>
      <c r="G95" s="23"/>
      <c r="H95" s="16"/>
      <c r="I95" s="16"/>
      <c r="J95" s="16"/>
      <c r="K95" s="16"/>
      <c r="L95" s="16"/>
      <c r="M95" s="16"/>
      <c r="N95" s="16"/>
      <c r="O95" s="16"/>
      <c r="P95" s="16"/>
      <c r="Q95" s="16">
        <f>IF(AND($E95&gt;$D96,$D95&lt;$E96,$F95&lt;&gt;$F96),1,0)</f>
        <v>0</v>
      </c>
      <c r="R95" s="16">
        <f>IF(AND($E95&gt;$D97,$D95&lt;$E97,$F95&lt;&gt;$F97),1,0)</f>
        <v>0</v>
      </c>
      <c r="S95" s="16">
        <f>IF(AND($E95&gt;$D98,$D95&lt;$E98,$F95&lt;&gt;$F98),1,0)</f>
        <v>0</v>
      </c>
      <c r="T95" s="16">
        <f>IF(AND($E95&gt;$D99,$D95&lt;$E99,$F95&lt;&gt;$F99),1,0)</f>
        <v>0</v>
      </c>
      <c r="U95" s="16">
        <f>IF(AND($E95&gt;$D100,$D95&lt;$E100,$F95&lt;&gt;$F100),1,0)</f>
        <v>0</v>
      </c>
      <c r="V95" s="16">
        <f>IF(AND($E95&gt;$D101,$D95&lt;$E101,$F95&lt;&gt;$F101),1,0)</f>
        <v>0</v>
      </c>
      <c r="W95" s="101"/>
      <c r="X95" s="16"/>
      <c r="Y95" s="16"/>
      <c r="Z95" s="16"/>
      <c r="AA95" s="16"/>
      <c r="AB95" s="16"/>
      <c r="AC95" s="16"/>
      <c r="AD95" s="16"/>
      <c r="AE95" s="16"/>
      <c r="AF95" s="16"/>
      <c r="AG95" s="16">
        <f>IF(Q95,MIN($E95-$D96,$E96-$D95),0)</f>
        <v>0</v>
      </c>
      <c r="AH95" s="16">
        <f>IF(R95,MIN($E95-$D97,$E97-$D95),0)</f>
        <v>0</v>
      </c>
      <c r="AI95" s="16">
        <f>IF(S95,MIN($E95-$D98,$E98-$D95),0)</f>
        <v>0</v>
      </c>
      <c r="AJ95" s="16">
        <f>IF(T95,MIN($E95-$D99,$E99-$D95),0)</f>
        <v>0</v>
      </c>
      <c r="AK95" s="16">
        <f>IF(U95,MIN($E95-$D100,$E100-$D95),0)</f>
        <v>0</v>
      </c>
      <c r="AL95" s="16">
        <f>IF(V95,MIN($E95-$D101,$E101-$D95),0)</f>
        <v>0</v>
      </c>
      <c r="AM95" s="91"/>
      <c r="AU95" s="113"/>
    </row>
    <row r="96" spans="2:47" s="4" customFormat="1">
      <c r="B96" s="98"/>
      <c r="C96" s="16" t="str">
        <f>'Project Release Optimizer (GA)'!B24</f>
        <v>Project-A10</v>
      </c>
      <c r="D96" s="85">
        <f>'Project Release Optimizer (GA)'!AF24</f>
        <v>42221.456208119329</v>
      </c>
      <c r="E96" s="85">
        <f>'Project Release Optimizer (GA)'!AG24</f>
        <v>42291.920233603327</v>
      </c>
      <c r="F96" s="59" t="str">
        <f>'Project Release Optimizer (GA)'!AI24</f>
        <v>v001</v>
      </c>
      <c r="G96" s="23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>
        <f>IF(AND($E96&gt;$D97,$D96&lt;$E97,$F96&lt;&gt;$F97),1,0)</f>
        <v>0</v>
      </c>
      <c r="S96" s="16">
        <f>IF(AND($E96&gt;$D98,$D96&lt;$E98,$F96&lt;&gt;$F98),1,0)</f>
        <v>0</v>
      </c>
      <c r="T96" s="16">
        <f>IF(AND($E96&gt;$D99,$D96&lt;$E99,$F96&lt;&gt;$F99),1,0)</f>
        <v>0</v>
      </c>
      <c r="U96" s="16">
        <f>IF(AND($E96&gt;$D100,$D96&lt;$E100,$F96&lt;&gt;$F100),1,0)</f>
        <v>0</v>
      </c>
      <c r="V96" s="16">
        <f>IF(AND($E96&gt;$D101,$D96&lt;$E101,$F96&lt;&gt;$F101),1,0)</f>
        <v>0</v>
      </c>
      <c r="W96" s="101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>
        <f>IF(R96,MIN($E96-$D97,$E97-$D96),0)</f>
        <v>0</v>
      </c>
      <c r="AI96" s="16">
        <f>IF(S96,MIN($E96-$D98,$E98-$D96),0)</f>
        <v>0</v>
      </c>
      <c r="AJ96" s="16">
        <f>IF(T96,MIN($E96-$D99,$E99-$D96),0)</f>
        <v>0</v>
      </c>
      <c r="AK96" s="16">
        <f>IF(U96,MIN($E96-$D100,$E100-$D96),0)</f>
        <v>0</v>
      </c>
      <c r="AL96" s="16">
        <f>IF(V96,MIN($E96-$D101,$E101-$D96),0)</f>
        <v>0</v>
      </c>
      <c r="AM96" s="91"/>
      <c r="AU96" s="113"/>
    </row>
    <row r="97" spans="1:69" s="4" customFormat="1">
      <c r="B97" s="98"/>
      <c r="C97" s="16" t="str">
        <f>'Project Release Optimizer (GA)'!B25</f>
        <v>Project-A11</v>
      </c>
      <c r="D97" s="85">
        <f>'Project Release Optimizer (GA)'!AF25</f>
        <v>41949.486070581785</v>
      </c>
      <c r="E97" s="85">
        <f>'Project Release Optimizer (GA)'!AG25</f>
        <v>41979.447486371908</v>
      </c>
      <c r="F97" s="59" t="str">
        <f>'Project Release Optimizer (GA)'!AI25</f>
        <v>v002</v>
      </c>
      <c r="G97" s="23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>
        <f>IF(AND($E97&gt;$D98,$D97&lt;$E98,$F97&lt;&gt;$F98),1,0)</f>
        <v>0</v>
      </c>
      <c r="T97" s="16">
        <f>IF(AND($E97&gt;$D99,$D97&lt;$E99,$F97&lt;&gt;$F99),1,0)</f>
        <v>0</v>
      </c>
      <c r="U97" s="16">
        <f>IF(AND($E97&gt;$D100,$D97&lt;$E100,$F97&lt;&gt;$F100),1,0)</f>
        <v>0</v>
      </c>
      <c r="V97" s="16">
        <f>IF(AND($E97&gt;$D101,$D97&lt;$E101,$F97&lt;&gt;$F101),1,0)</f>
        <v>0</v>
      </c>
      <c r="W97" s="101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>
        <f>IF(S97,MIN($E97-$D98,$E98-$D97),0)</f>
        <v>0</v>
      </c>
      <c r="AJ97" s="16">
        <f>IF(T97,MIN($E97-$D99,$E99-$D97),0)</f>
        <v>0</v>
      </c>
      <c r="AK97" s="16">
        <f>IF(U97,MIN($E97-$D100,$E100-$D97),0)</f>
        <v>0</v>
      </c>
      <c r="AL97" s="16">
        <f>IF(V97,MIN($E97-$D101,$E101-$D97),0)</f>
        <v>0</v>
      </c>
      <c r="AM97" s="91"/>
      <c r="AU97" s="113"/>
    </row>
    <row r="98" spans="1:69" s="4" customFormat="1">
      <c r="B98" s="98"/>
      <c r="C98" s="16" t="str">
        <f>'Project Release Optimizer (GA)'!B26</f>
        <v>Project-A12</v>
      </c>
      <c r="D98" s="85">
        <f>'Project Release Optimizer (GA)'!AF26</f>
        <v>42493.067657814303</v>
      </c>
      <c r="E98" s="85">
        <f>'Project Release Optimizer (GA)'!AG26</f>
        <v>42575.196397475505</v>
      </c>
      <c r="F98" s="59" t="str">
        <f>'Project Release Optimizer (GA)'!AI26</f>
        <v>v004</v>
      </c>
      <c r="G98" s="23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>
        <f>IF(AND($E98&gt;$D99,$D98&lt;$E99,$F98&lt;&gt;$F99),1,0)</f>
        <v>0</v>
      </c>
      <c r="U98" s="16">
        <f>IF(AND($E98&gt;$D100,$D98&lt;$E100,$F98&lt;&gt;$F100),1,0)</f>
        <v>0</v>
      </c>
      <c r="V98" s="16">
        <f>IF(AND($E98&gt;$D101,$D98&lt;$E101,$F98&lt;&gt;$F101),1,0)</f>
        <v>0</v>
      </c>
      <c r="W98" s="101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>
        <f>IF(T98,MIN($E98-$D99,$E99-$D98),0)</f>
        <v>0</v>
      </c>
      <c r="AK98" s="16">
        <f>IF(U98,MIN($E98-$D100,$E100-$D98),0)</f>
        <v>0</v>
      </c>
      <c r="AL98" s="16">
        <f>IF(V98,MIN($E98-$D101,$E101-$D98),0)</f>
        <v>0</v>
      </c>
      <c r="AM98" s="91"/>
      <c r="AU98" s="113"/>
    </row>
    <row r="99" spans="1:69" s="4" customFormat="1">
      <c r="B99" s="98"/>
      <c r="C99" s="16" t="str">
        <f>'Project Release Optimizer (GA)'!B27</f>
        <v>Project-A13</v>
      </c>
      <c r="D99" s="85">
        <f>'Project Release Optimizer (GA)'!AF27</f>
        <v>42080.757750164281</v>
      </c>
      <c r="E99" s="85">
        <f>'Project Release Optimizer (GA)'!AG27</f>
        <v>42127.136250184398</v>
      </c>
      <c r="F99" s="59" t="str">
        <f>'Project Release Optimizer (GA)'!AI27</f>
        <v>v007</v>
      </c>
      <c r="G99" s="23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>
        <f>IF(AND($E99&gt;$D100,$D99&lt;$E100,$F99&lt;&gt;$F100),1,0)</f>
        <v>0</v>
      </c>
      <c r="V99" s="16">
        <f>IF(AND($E99&gt;$D101,$D99&lt;$E101,$F99&lt;&gt;$F101),1,0)</f>
        <v>0</v>
      </c>
      <c r="W99" s="101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>
        <f>IF(U99,MIN($E99-$D100,$E100-$D99),0)</f>
        <v>0</v>
      </c>
      <c r="AL99" s="16">
        <f>IF(V99,MIN($E99-$D101,$E101-$D99),0)</f>
        <v>0</v>
      </c>
      <c r="AM99" s="91"/>
      <c r="AU99" s="113"/>
    </row>
    <row r="100" spans="1:69" s="4" customFormat="1">
      <c r="B100" s="98"/>
      <c r="C100" s="16" t="str">
        <f>'Project Release Optimizer (GA)'!B28</f>
        <v>Project-A14</v>
      </c>
      <c r="D100" s="85">
        <f>'Project Release Optimizer (GA)'!AF28</f>
        <v>42017.651777253275</v>
      </c>
      <c r="E100" s="85">
        <f>'Project Release Optimizer (GA)'!AG28</f>
        <v>42054.711178549594</v>
      </c>
      <c r="F100" s="59" t="str">
        <f>'Project Release Optimizer (GA)'!AI28</f>
        <v>v006</v>
      </c>
      <c r="G100" s="23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>
        <f>IF(AND($E100&gt;$D101,$D100&lt;$E101,$F100&lt;&gt;$F101),1,0)</f>
        <v>0</v>
      </c>
      <c r="W100" s="101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>
        <f>IF(V100,MIN($E100-$D101,$E101-$D100),0)</f>
        <v>0</v>
      </c>
      <c r="AM100" s="91"/>
      <c r="AU100" s="113"/>
    </row>
    <row r="101" spans="1:69" s="4" customFormat="1">
      <c r="B101" s="98"/>
      <c r="C101" s="16" t="str">
        <f>'Project Release Optimizer (GA)'!B29</f>
        <v>Project-A15</v>
      </c>
      <c r="D101" s="85">
        <f>'Project Release Optimizer (GA)'!AF29</f>
        <v>41879.737990262453</v>
      </c>
      <c r="E101" s="85">
        <f>'Project Release Optimizer (GA)'!AG29</f>
        <v>41894.790144694343</v>
      </c>
      <c r="F101" s="59" t="str">
        <f>'Project Release Optimizer (GA)'!AI29</f>
        <v>v008</v>
      </c>
      <c r="G101" s="23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01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91"/>
      <c r="AU101" s="113"/>
    </row>
    <row r="102" spans="1:69" s="4" customFormat="1" ht="15.75" thickBot="1">
      <c r="B102" s="99"/>
      <c r="C102" s="93"/>
      <c r="D102" s="93"/>
      <c r="E102" s="93"/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  <c r="AA102" s="93"/>
      <c r="AB102" s="93"/>
      <c r="AC102" s="93"/>
      <c r="AD102" s="93"/>
      <c r="AE102" s="93"/>
      <c r="AF102" s="93"/>
      <c r="AG102" s="93"/>
      <c r="AH102" s="93"/>
      <c r="AI102" s="93"/>
      <c r="AJ102" s="93"/>
      <c r="AK102" s="93"/>
      <c r="AL102" s="93"/>
      <c r="AM102" s="100"/>
      <c r="AU102" s="113"/>
    </row>
    <row r="103" spans="1:69">
      <c r="AU103" s="113"/>
    </row>
    <row r="104" spans="1:69">
      <c r="AU104" s="113"/>
    </row>
    <row r="105" spans="1:69" ht="34.5" customHeight="1">
      <c r="A105" s="1"/>
      <c r="B105" s="1"/>
      <c r="C105" s="1"/>
      <c r="D105" s="113" t="s">
        <v>138</v>
      </c>
      <c r="E105" s="113" t="s">
        <v>139</v>
      </c>
      <c r="F105" s="113" t="s">
        <v>140</v>
      </c>
      <c r="G105" s="117" t="s">
        <v>141</v>
      </c>
      <c r="H105" s="113"/>
      <c r="I105" s="113"/>
      <c r="J105" s="113"/>
      <c r="K105" s="113"/>
      <c r="L105" s="113"/>
      <c r="M105" s="113"/>
      <c r="N105" s="115"/>
      <c r="O105" s="115"/>
      <c r="P105" s="115"/>
      <c r="Q105" s="113"/>
      <c r="R105" s="113"/>
      <c r="S105" s="113"/>
      <c r="T105" s="113"/>
      <c r="U105" s="113"/>
      <c r="V105" s="113"/>
      <c r="W105" s="113"/>
      <c r="X105" s="113"/>
      <c r="Y105" s="1"/>
      <c r="Z105" s="19"/>
      <c r="AA105" s="1"/>
      <c r="AB105" s="1"/>
      <c r="AC105" s="1"/>
      <c r="AD105" s="19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13"/>
      <c r="AV105" s="112"/>
      <c r="AW105" s="112"/>
      <c r="AX105" s="112"/>
      <c r="AY105" s="112"/>
      <c r="AZ105" s="112"/>
      <c r="BA105" s="112"/>
      <c r="BB105" s="112"/>
      <c r="BC105" s="112"/>
      <c r="BD105" s="112"/>
      <c r="BE105" s="112"/>
      <c r="BF105" s="112"/>
      <c r="BG105" s="112"/>
      <c r="BH105" s="112"/>
      <c r="BI105" s="112"/>
      <c r="BJ105" s="112"/>
      <c r="BK105" s="112"/>
      <c r="BL105" s="112"/>
      <c r="BM105" s="112"/>
      <c r="BN105" s="112"/>
      <c r="BO105" s="112"/>
      <c r="BP105" s="112"/>
      <c r="BQ105" s="112"/>
    </row>
  </sheetData>
  <mergeCells count="14">
    <mergeCell ref="C17:C18"/>
    <mergeCell ref="X19:AL19"/>
    <mergeCell ref="H19:V19"/>
    <mergeCell ref="C10:AL10"/>
    <mergeCell ref="C12:C13"/>
    <mergeCell ref="C83:C84"/>
    <mergeCell ref="H85:V85"/>
    <mergeCell ref="X85:AL85"/>
    <mergeCell ref="C39:C40"/>
    <mergeCell ref="H41:V41"/>
    <mergeCell ref="X41:AL41"/>
    <mergeCell ref="C61:C62"/>
    <mergeCell ref="H63:V63"/>
    <mergeCell ref="X63:AL6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0"/>
  <sheetViews>
    <sheetView workbookViewId="0">
      <selection activeCell="D1" sqref="D1"/>
    </sheetView>
  </sheetViews>
  <sheetFormatPr defaultRowHeight="15"/>
  <cols>
    <col min="1" max="3" width="9.140625" style="107"/>
  </cols>
  <sheetData>
    <row r="1" spans="1:3">
      <c r="A1" s="108" t="s">
        <v>68</v>
      </c>
      <c r="B1" s="108" t="s">
        <v>69</v>
      </c>
      <c r="C1" s="108" t="s">
        <v>70</v>
      </c>
    </row>
    <row r="2" spans="1:3">
      <c r="A2" s="107">
        <f ca="1">RAND()</f>
        <v>0.31577071023264303</v>
      </c>
      <c r="B2" s="107">
        <f ca="1">A2*100</f>
        <v>31.577071023264303</v>
      </c>
      <c r="C2" s="107">
        <f ca="1">INT(B2)</f>
        <v>31</v>
      </c>
    </row>
    <row r="3" spans="1:3">
      <c r="A3" s="107">
        <f t="shared" ref="A3:A40" ca="1" si="0">RAND()</f>
        <v>0.21055966427919603</v>
      </c>
      <c r="B3" s="107">
        <f t="shared" ref="B3:B40" ca="1" si="1">A3*100</f>
        <v>21.055966427919603</v>
      </c>
      <c r="C3" s="107">
        <f t="shared" ref="C3:C40" ca="1" si="2">INT(B3)</f>
        <v>21</v>
      </c>
    </row>
    <row r="4" spans="1:3">
      <c r="A4" s="107">
        <f t="shared" ca="1" si="0"/>
        <v>1.0280757409114827E-2</v>
      </c>
      <c r="B4" s="107">
        <f t="shared" ca="1" si="1"/>
        <v>1.0280757409114827</v>
      </c>
      <c r="C4" s="107">
        <f t="shared" ca="1" si="2"/>
        <v>1</v>
      </c>
    </row>
    <row r="5" spans="1:3">
      <c r="A5" s="107">
        <f t="shared" ca="1" si="0"/>
        <v>0.55567710285802985</v>
      </c>
      <c r="B5" s="107">
        <f t="shared" ca="1" si="1"/>
        <v>55.567710285802988</v>
      </c>
      <c r="C5" s="107">
        <f t="shared" ca="1" si="2"/>
        <v>55</v>
      </c>
    </row>
    <row r="6" spans="1:3">
      <c r="A6" s="107">
        <f t="shared" ca="1" si="0"/>
        <v>0.55920452837318679</v>
      </c>
      <c r="B6" s="107">
        <f t="shared" ca="1" si="1"/>
        <v>55.920452837318678</v>
      </c>
      <c r="C6" s="107">
        <f t="shared" ca="1" si="2"/>
        <v>55</v>
      </c>
    </row>
    <row r="7" spans="1:3">
      <c r="A7" s="107">
        <f t="shared" ca="1" si="0"/>
        <v>0.30843294400893084</v>
      </c>
      <c r="B7" s="107">
        <f t="shared" ca="1" si="1"/>
        <v>30.843294400893086</v>
      </c>
      <c r="C7" s="107">
        <f t="shared" ca="1" si="2"/>
        <v>30</v>
      </c>
    </row>
    <row r="8" spans="1:3">
      <c r="A8" s="107">
        <f t="shared" ca="1" si="0"/>
        <v>0.60656791497717699</v>
      </c>
      <c r="B8" s="107">
        <f t="shared" ca="1" si="1"/>
        <v>60.656791497717698</v>
      </c>
      <c r="C8" s="107">
        <f t="shared" ca="1" si="2"/>
        <v>60</v>
      </c>
    </row>
    <row r="9" spans="1:3">
      <c r="A9" s="107">
        <f t="shared" ca="1" si="0"/>
        <v>0.92903358287283311</v>
      </c>
      <c r="B9" s="107">
        <f t="shared" ca="1" si="1"/>
        <v>92.903358287283311</v>
      </c>
      <c r="C9" s="107">
        <f t="shared" ca="1" si="2"/>
        <v>92</v>
      </c>
    </row>
    <row r="10" spans="1:3">
      <c r="A10" s="107">
        <f t="shared" ca="1" si="0"/>
        <v>0.12094359102064312</v>
      </c>
      <c r="B10" s="107">
        <f t="shared" ca="1" si="1"/>
        <v>12.094359102064312</v>
      </c>
      <c r="C10" s="107">
        <f t="shared" ca="1" si="2"/>
        <v>12</v>
      </c>
    </row>
    <row r="11" spans="1:3">
      <c r="A11" s="107">
        <f t="shared" ca="1" si="0"/>
        <v>0.53718209621187651</v>
      </c>
      <c r="B11" s="107">
        <f t="shared" ca="1" si="1"/>
        <v>53.718209621187654</v>
      </c>
      <c r="C11" s="107">
        <f t="shared" ca="1" si="2"/>
        <v>53</v>
      </c>
    </row>
    <row r="12" spans="1:3">
      <c r="A12" s="107">
        <f t="shared" ca="1" si="0"/>
        <v>0.28750948235294116</v>
      </c>
      <c r="B12" s="107">
        <f t="shared" ca="1" si="1"/>
        <v>28.750948235294118</v>
      </c>
      <c r="C12" s="107">
        <f t="shared" ca="1" si="2"/>
        <v>28</v>
      </c>
    </row>
    <row r="13" spans="1:3">
      <c r="A13" s="107">
        <f t="shared" ca="1" si="0"/>
        <v>0.53825581429632141</v>
      </c>
      <c r="B13" s="107">
        <f t="shared" ca="1" si="1"/>
        <v>53.825581429632138</v>
      </c>
      <c r="C13" s="107">
        <f t="shared" ca="1" si="2"/>
        <v>53</v>
      </c>
    </row>
    <row r="14" spans="1:3">
      <c r="A14" s="107">
        <f t="shared" ca="1" si="0"/>
        <v>0.84104208538320258</v>
      </c>
      <c r="B14" s="107">
        <f t="shared" ca="1" si="1"/>
        <v>84.10420853832025</v>
      </c>
      <c r="C14" s="107">
        <f t="shared" ca="1" si="2"/>
        <v>84</v>
      </c>
    </row>
    <row r="15" spans="1:3">
      <c r="A15" s="107">
        <f t="shared" ca="1" si="0"/>
        <v>0.48743121931849664</v>
      </c>
      <c r="B15" s="107">
        <f t="shared" ca="1" si="1"/>
        <v>48.743121931849664</v>
      </c>
      <c r="C15" s="107">
        <f t="shared" ca="1" si="2"/>
        <v>48</v>
      </c>
    </row>
    <row r="16" spans="1:3">
      <c r="A16" s="107">
        <f t="shared" ca="1" si="0"/>
        <v>0.94689719753383006</v>
      </c>
      <c r="B16" s="107">
        <f t="shared" ca="1" si="1"/>
        <v>94.689719753383002</v>
      </c>
      <c r="C16" s="107">
        <f t="shared" ca="1" si="2"/>
        <v>94</v>
      </c>
    </row>
    <row r="17" spans="1:3">
      <c r="A17" s="107">
        <f t="shared" ca="1" si="0"/>
        <v>0.22492794210009781</v>
      </c>
      <c r="B17" s="107">
        <f t="shared" ca="1" si="1"/>
        <v>22.49279421000978</v>
      </c>
      <c r="C17" s="107">
        <f t="shared" ca="1" si="2"/>
        <v>22</v>
      </c>
    </row>
    <row r="18" spans="1:3">
      <c r="A18" s="107">
        <f t="shared" ca="1" si="0"/>
        <v>0.41743788672648519</v>
      </c>
      <c r="B18" s="107">
        <f t="shared" ca="1" si="1"/>
        <v>41.74378867264852</v>
      </c>
      <c r="C18" s="107">
        <f t="shared" ca="1" si="2"/>
        <v>41</v>
      </c>
    </row>
    <row r="19" spans="1:3">
      <c r="A19" s="107">
        <f t="shared" ca="1" si="0"/>
        <v>0.24925775515012361</v>
      </c>
      <c r="B19" s="107">
        <f t="shared" ca="1" si="1"/>
        <v>24.925775515012361</v>
      </c>
      <c r="C19" s="107">
        <f t="shared" ca="1" si="2"/>
        <v>24</v>
      </c>
    </row>
    <row r="20" spans="1:3">
      <c r="A20" s="107">
        <f t="shared" ca="1" si="0"/>
        <v>0.22591150182130315</v>
      </c>
      <c r="B20" s="107">
        <f t="shared" ca="1" si="1"/>
        <v>22.591150182130313</v>
      </c>
      <c r="C20" s="107">
        <f t="shared" ca="1" si="2"/>
        <v>22</v>
      </c>
    </row>
    <row r="21" spans="1:3">
      <c r="A21" s="107">
        <f t="shared" ca="1" si="0"/>
        <v>0.23547510483929557</v>
      </c>
      <c r="B21" s="107">
        <f t="shared" ca="1" si="1"/>
        <v>23.547510483929557</v>
      </c>
      <c r="C21" s="107">
        <f t="shared" ca="1" si="2"/>
        <v>23</v>
      </c>
    </row>
    <row r="22" spans="1:3">
      <c r="A22" s="107">
        <f t="shared" ca="1" si="0"/>
        <v>0.58878691597199428</v>
      </c>
      <c r="B22" s="107">
        <f t="shared" ca="1" si="1"/>
        <v>58.878691597199428</v>
      </c>
      <c r="C22" s="107">
        <f t="shared" ca="1" si="2"/>
        <v>58</v>
      </c>
    </row>
    <row r="23" spans="1:3">
      <c r="A23" s="107">
        <f t="shared" ca="1" si="0"/>
        <v>0.97804219646290602</v>
      </c>
      <c r="B23" s="107">
        <f t="shared" ca="1" si="1"/>
        <v>97.804219646290605</v>
      </c>
      <c r="C23" s="107">
        <f t="shared" ca="1" si="2"/>
        <v>97</v>
      </c>
    </row>
    <row r="24" spans="1:3">
      <c r="A24" s="107">
        <f t="shared" ca="1" si="0"/>
        <v>0.61311518163127521</v>
      </c>
      <c r="B24" s="107">
        <f t="shared" ca="1" si="1"/>
        <v>61.311518163127523</v>
      </c>
      <c r="C24" s="107">
        <f t="shared" ca="1" si="2"/>
        <v>61</v>
      </c>
    </row>
    <row r="25" spans="1:3">
      <c r="A25" s="107">
        <f t="shared" ca="1" si="0"/>
        <v>0.78667854275428617</v>
      </c>
      <c r="B25" s="107">
        <f t="shared" ca="1" si="1"/>
        <v>78.667854275428624</v>
      </c>
      <c r="C25" s="107">
        <f t="shared" ca="1" si="2"/>
        <v>78</v>
      </c>
    </row>
    <row r="26" spans="1:3">
      <c r="A26" s="107">
        <f t="shared" ca="1" si="0"/>
        <v>0.39141715504213703</v>
      </c>
      <c r="B26" s="107">
        <f t="shared" ca="1" si="1"/>
        <v>39.141715504213707</v>
      </c>
      <c r="C26" s="107">
        <f t="shared" ca="1" si="2"/>
        <v>39</v>
      </c>
    </row>
    <row r="27" spans="1:3">
      <c r="A27" s="107">
        <f t="shared" ca="1" si="0"/>
        <v>0.31969209444670987</v>
      </c>
      <c r="B27" s="107">
        <f t="shared" ca="1" si="1"/>
        <v>31.969209444670987</v>
      </c>
      <c r="C27" s="107">
        <f t="shared" ca="1" si="2"/>
        <v>31</v>
      </c>
    </row>
    <row r="28" spans="1:3">
      <c r="A28" s="107">
        <f t="shared" ca="1" si="0"/>
        <v>6.4740083204107401E-2</v>
      </c>
      <c r="B28" s="107">
        <f t="shared" ca="1" si="1"/>
        <v>6.4740083204107401</v>
      </c>
      <c r="C28" s="107">
        <f t="shared" ca="1" si="2"/>
        <v>6</v>
      </c>
    </row>
    <row r="29" spans="1:3">
      <c r="A29" s="107">
        <f t="shared" ca="1" si="0"/>
        <v>0.89678829782616898</v>
      </c>
      <c r="B29" s="107">
        <f t="shared" ca="1" si="1"/>
        <v>89.678829782616901</v>
      </c>
      <c r="C29" s="107">
        <f t="shared" ca="1" si="2"/>
        <v>89</v>
      </c>
    </row>
    <row r="30" spans="1:3">
      <c r="A30" s="107">
        <f t="shared" ca="1" si="0"/>
        <v>0.24867975063258041</v>
      </c>
      <c r="B30" s="107">
        <f t="shared" ca="1" si="1"/>
        <v>24.86797506325804</v>
      </c>
      <c r="C30" s="107">
        <f t="shared" ca="1" si="2"/>
        <v>24</v>
      </c>
    </row>
    <row r="31" spans="1:3">
      <c r="A31" s="107">
        <f t="shared" ca="1" si="0"/>
        <v>0.73622820719642612</v>
      </c>
      <c r="B31" s="107">
        <f t="shared" ca="1" si="1"/>
        <v>73.622820719642618</v>
      </c>
      <c r="C31" s="107">
        <f t="shared" ca="1" si="2"/>
        <v>73</v>
      </c>
    </row>
    <row r="32" spans="1:3">
      <c r="A32" s="107">
        <f t="shared" ca="1" si="0"/>
        <v>0.51021495754667967</v>
      </c>
      <c r="B32" s="107">
        <f t="shared" ca="1" si="1"/>
        <v>51.021495754667967</v>
      </c>
      <c r="C32" s="107">
        <f t="shared" ca="1" si="2"/>
        <v>51</v>
      </c>
    </row>
    <row r="33" spans="1:3">
      <c r="A33" s="107">
        <f t="shared" ca="1" si="0"/>
        <v>0.35277700670184586</v>
      </c>
      <c r="B33" s="107">
        <f t="shared" ca="1" si="1"/>
        <v>35.277700670184586</v>
      </c>
      <c r="C33" s="107">
        <f t="shared" ca="1" si="2"/>
        <v>35</v>
      </c>
    </row>
    <row r="34" spans="1:3">
      <c r="A34" s="107">
        <f t="shared" ca="1" si="0"/>
        <v>0.29026679562352431</v>
      </c>
      <c r="B34" s="107">
        <f t="shared" ca="1" si="1"/>
        <v>29.026679562352431</v>
      </c>
      <c r="C34" s="107">
        <f t="shared" ca="1" si="2"/>
        <v>29</v>
      </c>
    </row>
    <row r="35" spans="1:3">
      <c r="A35" s="107">
        <f t="shared" ca="1" si="0"/>
        <v>0.35546780637202691</v>
      </c>
      <c r="B35" s="107">
        <f t="shared" ca="1" si="1"/>
        <v>35.546780637202687</v>
      </c>
      <c r="C35" s="107">
        <f t="shared" ca="1" si="2"/>
        <v>35</v>
      </c>
    </row>
    <row r="36" spans="1:3">
      <c r="A36" s="107">
        <f t="shared" ca="1" si="0"/>
        <v>0.21166475777569449</v>
      </c>
      <c r="B36" s="107">
        <f t="shared" ca="1" si="1"/>
        <v>21.166475777569449</v>
      </c>
      <c r="C36" s="107">
        <f t="shared" ca="1" si="2"/>
        <v>21</v>
      </c>
    </row>
    <row r="37" spans="1:3">
      <c r="A37" s="107">
        <f t="shared" ca="1" si="0"/>
        <v>0.20231271858844679</v>
      </c>
      <c r="B37" s="107">
        <f t="shared" ca="1" si="1"/>
        <v>20.231271858844678</v>
      </c>
      <c r="C37" s="107">
        <f t="shared" ca="1" si="2"/>
        <v>20</v>
      </c>
    </row>
    <row r="38" spans="1:3">
      <c r="A38" s="107">
        <f t="shared" ca="1" si="0"/>
        <v>0.59715856617148755</v>
      </c>
      <c r="B38" s="107">
        <f t="shared" ca="1" si="1"/>
        <v>59.715856617148752</v>
      </c>
      <c r="C38" s="107">
        <f t="shared" ca="1" si="2"/>
        <v>59</v>
      </c>
    </row>
    <row r="39" spans="1:3">
      <c r="A39" s="107">
        <f t="shared" ca="1" si="0"/>
        <v>0.99162691390783242</v>
      </c>
      <c r="B39" s="107">
        <f t="shared" ca="1" si="1"/>
        <v>99.162691390783237</v>
      </c>
      <c r="C39" s="107">
        <f t="shared" ca="1" si="2"/>
        <v>99</v>
      </c>
    </row>
    <row r="40" spans="1:3">
      <c r="A40" s="107">
        <f t="shared" ca="1" si="0"/>
        <v>0.69339303089306803</v>
      </c>
      <c r="B40" s="107">
        <f t="shared" ca="1" si="1"/>
        <v>69.33930308930681</v>
      </c>
      <c r="C40" s="107">
        <f t="shared" ca="1" si="2"/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C3"/>
  <sheetViews>
    <sheetView workbookViewId="0"/>
  </sheetViews>
  <sheetFormatPr defaultRowHeight="15"/>
  <sheetData>
    <row r="3" spans="3:3">
      <c r="C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J27"/>
  <sheetViews>
    <sheetView workbookViewId="0"/>
  </sheetViews>
  <sheetFormatPr defaultColWidth="15.7109375" defaultRowHeight="15"/>
  <cols>
    <col min="1" max="16384" width="15.7109375" style="118"/>
  </cols>
  <sheetData>
    <row r="1" spans="1:62">
      <c r="A1" s="118" t="s">
        <v>199</v>
      </c>
      <c r="B1" s="124">
        <f>'Project Release Optimizer (GA)'!$I$8</f>
        <v>1918.3723107764636</v>
      </c>
      <c r="C1" s="122"/>
      <c r="D1" s="122"/>
      <c r="E1" s="120"/>
      <c r="F1" s="118" t="s">
        <v>217</v>
      </c>
      <c r="I1" s="118" t="s">
        <v>192</v>
      </c>
      <c r="J1" s="120">
        <v>4</v>
      </c>
      <c r="L1" s="118" t="s">
        <v>189</v>
      </c>
      <c r="M1" s="120" t="b">
        <v>1</v>
      </c>
      <c r="O1" s="118" t="s">
        <v>184</v>
      </c>
    </row>
    <row r="2" spans="1:62">
      <c r="A2" s="118" t="s">
        <v>200</v>
      </c>
      <c r="B2" s="121">
        <v>1</v>
      </c>
      <c r="C2" s="121">
        <v>0</v>
      </c>
      <c r="F2" s="118" t="s">
        <v>218</v>
      </c>
      <c r="G2" s="121" t="b">
        <v>0</v>
      </c>
      <c r="H2" s="121"/>
      <c r="I2" s="118" t="s">
        <v>182</v>
      </c>
      <c r="J2" s="120"/>
      <c r="L2" s="118" t="s">
        <v>211</v>
      </c>
      <c r="M2" s="122"/>
      <c r="O2" s="118" t="s">
        <v>185</v>
      </c>
      <c r="P2" s="120"/>
      <c r="R2" s="118" t="s">
        <v>193</v>
      </c>
      <c r="S2" s="123" t="s">
        <v>225</v>
      </c>
      <c r="U2" s="118" t="s">
        <v>197</v>
      </c>
      <c r="V2" s="120"/>
    </row>
    <row r="3" spans="1:62">
      <c r="A3" s="118" t="s">
        <v>206</v>
      </c>
      <c r="B3" s="121" t="b">
        <v>0</v>
      </c>
      <c r="C3" s="121">
        <v>5000000000000</v>
      </c>
      <c r="F3" s="118" t="s">
        <v>219</v>
      </c>
      <c r="G3" s="121" t="b">
        <v>0</v>
      </c>
      <c r="H3" s="121"/>
      <c r="I3" s="118" t="s">
        <v>183</v>
      </c>
      <c r="J3" s="127">
        <v>365</v>
      </c>
      <c r="L3" s="118" t="s">
        <v>210</v>
      </c>
      <c r="M3" s="122"/>
      <c r="N3" s="122"/>
      <c r="O3" s="118" t="s">
        <v>186</v>
      </c>
      <c r="P3" s="120"/>
      <c r="R3" s="118" t="s">
        <v>194</v>
      </c>
      <c r="S3" s="123" t="s">
        <v>242</v>
      </c>
      <c r="U3" s="118" t="s">
        <v>198</v>
      </c>
      <c r="V3" s="120"/>
    </row>
    <row r="4" spans="1:62">
      <c r="A4" s="118" t="s">
        <v>208</v>
      </c>
      <c r="B4" s="121" t="b">
        <v>1</v>
      </c>
      <c r="C4" s="121">
        <v>5</v>
      </c>
      <c r="D4" s="121">
        <v>2</v>
      </c>
      <c r="F4" s="118" t="s">
        <v>220</v>
      </c>
      <c r="G4" s="121" t="b">
        <v>0</v>
      </c>
      <c r="H4" s="121"/>
      <c r="L4" s="118" t="s">
        <v>203</v>
      </c>
      <c r="M4" s="122"/>
      <c r="O4" s="118" t="s">
        <v>187</v>
      </c>
      <c r="P4" s="120"/>
      <c r="R4" s="118" t="s">
        <v>195</v>
      </c>
      <c r="S4" s="123" t="s">
        <v>226</v>
      </c>
    </row>
    <row r="5" spans="1:62">
      <c r="A5" s="118" t="s">
        <v>209</v>
      </c>
      <c r="B5" s="121" t="b">
        <v>0</v>
      </c>
      <c r="C5" s="121">
        <v>1000000000</v>
      </c>
      <c r="D5" s="121">
        <v>1E-10</v>
      </c>
      <c r="E5" s="121" t="b">
        <v>1</v>
      </c>
      <c r="F5" s="118" t="s">
        <v>221</v>
      </c>
      <c r="G5" s="121" t="b">
        <v>0</v>
      </c>
      <c r="H5" s="121"/>
      <c r="L5" s="118" t="s">
        <v>204</v>
      </c>
      <c r="M5" s="122"/>
      <c r="O5" s="118" t="s">
        <v>188</v>
      </c>
      <c r="P5" s="120"/>
      <c r="R5" s="118" t="s">
        <v>196</v>
      </c>
      <c r="S5" s="123" t="s">
        <v>225</v>
      </c>
    </row>
    <row r="6" spans="1:62">
      <c r="A6" s="118" t="s">
        <v>207</v>
      </c>
      <c r="B6" s="121" t="b">
        <v>0</v>
      </c>
      <c r="C6" s="121">
        <f>'Project Release Optimizer (GA)'!$G$9</f>
        <v>0</v>
      </c>
      <c r="F6" s="118" t="s">
        <v>222</v>
      </c>
      <c r="G6" s="121" t="b">
        <v>0</v>
      </c>
      <c r="H6" s="121"/>
      <c r="L6" s="118" t="s">
        <v>223</v>
      </c>
      <c r="M6" s="122"/>
      <c r="N6" s="122"/>
    </row>
    <row r="7" spans="1:62">
      <c r="A7" s="118" t="s">
        <v>201</v>
      </c>
      <c r="B7" s="121">
        <v>500</v>
      </c>
      <c r="L7" s="118" t="s">
        <v>224</v>
      </c>
      <c r="M7" s="122"/>
      <c r="N7" s="122"/>
    </row>
    <row r="8" spans="1:62">
      <c r="A8" s="118" t="s">
        <v>153</v>
      </c>
      <c r="B8" s="118" t="s">
        <v>153</v>
      </c>
      <c r="F8" s="118" t="s">
        <v>202</v>
      </c>
      <c r="G8" s="121" t="b">
        <v>1</v>
      </c>
      <c r="H8" s="121">
        <v>1</v>
      </c>
    </row>
    <row r="9" spans="1:62">
      <c r="A9" s="118" t="s">
        <v>216</v>
      </c>
      <c r="B9" s="121">
        <v>3</v>
      </c>
      <c r="F9" s="118" t="s">
        <v>213</v>
      </c>
      <c r="G9" s="121" t="b">
        <v>0</v>
      </c>
    </row>
    <row r="10" spans="1:62">
      <c r="A10" s="118" t="s">
        <v>205</v>
      </c>
      <c r="B10" s="121" t="b">
        <v>0</v>
      </c>
    </row>
    <row r="11" spans="1:62">
      <c r="A11" s="118" t="s">
        <v>212</v>
      </c>
      <c r="B11" s="121" t="b">
        <v>0</v>
      </c>
    </row>
    <row r="12" spans="1:62">
      <c r="A12" s="118" t="s">
        <v>215</v>
      </c>
      <c r="B12" s="121" t="b">
        <v>0</v>
      </c>
      <c r="F12" s="118" t="s">
        <v>214</v>
      </c>
      <c r="G12" s="121">
        <v>2</v>
      </c>
    </row>
    <row r="14" spans="1:62" ht="15.75" thickBot="1">
      <c r="A14" s="118" t="s">
        <v>190</v>
      </c>
      <c r="B14" s="120">
        <v>1</v>
      </c>
      <c r="AX14" s="118" t="s">
        <v>191</v>
      </c>
      <c r="AY14" s="120">
        <v>2</v>
      </c>
    </row>
    <row r="15" spans="1:62" s="119" customFormat="1" ht="15.75" thickTop="1">
      <c r="A15" s="119" t="s">
        <v>154</v>
      </c>
      <c r="B15" s="119" t="s">
        <v>155</v>
      </c>
      <c r="C15" s="119" t="s">
        <v>156</v>
      </c>
      <c r="D15" s="119" t="s">
        <v>157</v>
      </c>
      <c r="E15" s="119" t="s">
        <v>158</v>
      </c>
      <c r="F15" s="119" t="s">
        <v>159</v>
      </c>
      <c r="G15" s="119" t="s">
        <v>160</v>
      </c>
      <c r="H15" s="119" t="s">
        <v>161</v>
      </c>
      <c r="I15" s="119" t="s">
        <v>162</v>
      </c>
      <c r="J15" s="119" t="s">
        <v>163</v>
      </c>
      <c r="K15" s="119" t="s">
        <v>164</v>
      </c>
      <c r="AR15" s="119" t="s">
        <v>165</v>
      </c>
      <c r="AS15" s="119" t="s">
        <v>166</v>
      </c>
      <c r="AT15" s="119" t="s">
        <v>167</v>
      </c>
      <c r="AU15" s="119" t="s">
        <v>168</v>
      </c>
      <c r="AV15" s="119" t="s">
        <v>169</v>
      </c>
      <c r="AW15" s="119" t="s">
        <v>170</v>
      </c>
      <c r="AX15" s="119" t="s">
        <v>171</v>
      </c>
      <c r="AY15" s="119" t="s">
        <v>172</v>
      </c>
      <c r="AZ15" s="119" t="s">
        <v>54</v>
      </c>
      <c r="BA15" s="119" t="s">
        <v>157</v>
      </c>
      <c r="BB15" s="119" t="s">
        <v>173</v>
      </c>
      <c r="BC15" s="119" t="s">
        <v>174</v>
      </c>
      <c r="BD15" s="119" t="s">
        <v>175</v>
      </c>
      <c r="BE15" s="119" t="s">
        <v>176</v>
      </c>
      <c r="BF15" s="119" t="s">
        <v>177</v>
      </c>
      <c r="BG15" s="119" t="s">
        <v>178</v>
      </c>
      <c r="BH15" s="119" t="s">
        <v>179</v>
      </c>
      <c r="BI15" s="119" t="s">
        <v>180</v>
      </c>
      <c r="BJ15" s="119" t="s">
        <v>181</v>
      </c>
    </row>
    <row r="16" spans="1:62">
      <c r="A16" s="118" t="s">
        <v>239</v>
      </c>
      <c r="B16" s="118">
        <v>0.5</v>
      </c>
      <c r="C16" s="118">
        <v>0.5</v>
      </c>
      <c r="D16" s="125" t="s">
        <v>231</v>
      </c>
      <c r="G16" s="118">
        <v>2</v>
      </c>
      <c r="H16" s="126" t="e">
        <f>'Project Release Optimizer (GA)'!$D$15:$E$29</f>
        <v>#VALUE!</v>
      </c>
      <c r="I16" s="118">
        <v>0.25</v>
      </c>
      <c r="J16" s="118">
        <v>5</v>
      </c>
      <c r="K16" s="118" t="s">
        <v>240</v>
      </c>
      <c r="AX16" s="118">
        <v>2</v>
      </c>
      <c r="AY16" s="118">
        <v>1</v>
      </c>
      <c r="BA16" s="118" t="s">
        <v>263</v>
      </c>
      <c r="BB16" s="118">
        <v>0</v>
      </c>
      <c r="BC16" s="118">
        <v>6</v>
      </c>
      <c r="BD16" s="126">
        <f>'Project Release Optimizer (GA)'!$D$33</f>
        <v>7.9999999999000018</v>
      </c>
      <c r="BE16" s="118">
        <v>2</v>
      </c>
      <c r="BF16" s="118">
        <v>8</v>
      </c>
    </row>
    <row r="17" spans="1:58">
      <c r="A17" s="118" t="s">
        <v>227</v>
      </c>
      <c r="H17" s="118" t="e">
        <f>'Project Release Optimizer (GA)'!$K$15:$K$29,$W$15:$W$29,$AA$15:$AA$29,$AE$15:$AE$29</f>
        <v>#VALUE!</v>
      </c>
      <c r="I17" s="118">
        <v>0</v>
      </c>
      <c r="J17" s="118">
        <v>365</v>
      </c>
      <c r="K17" s="118" t="s">
        <v>241</v>
      </c>
      <c r="AX17" s="118">
        <v>2</v>
      </c>
      <c r="AY17" s="118">
        <v>1</v>
      </c>
      <c r="BA17" s="118" t="s">
        <v>264</v>
      </c>
      <c r="BB17" s="118">
        <v>0</v>
      </c>
      <c r="BC17" s="118">
        <v>6</v>
      </c>
      <c r="BD17" s="126">
        <f>'Project Release Optimizer (GA)'!$E$33</f>
        <v>23.999999999269178</v>
      </c>
      <c r="BE17" s="118">
        <v>2</v>
      </c>
      <c r="BF17" s="118">
        <v>24</v>
      </c>
    </row>
    <row r="18" spans="1:58">
      <c r="A18" s="118" t="s">
        <v>228</v>
      </c>
    </row>
    <row r="19" spans="1:58">
      <c r="A19" s="118" t="s">
        <v>229</v>
      </c>
    </row>
    <row r="20" spans="1:58">
      <c r="A20" s="118" t="s">
        <v>230</v>
      </c>
    </row>
    <row r="21" spans="1:58">
      <c r="A21" s="118" t="s">
        <v>232</v>
      </c>
    </row>
    <row r="22" spans="1:58">
      <c r="A22" s="118" t="s">
        <v>233</v>
      </c>
    </row>
    <row r="23" spans="1:58">
      <c r="A23" s="118" t="s">
        <v>234</v>
      </c>
    </row>
    <row r="24" spans="1:58">
      <c r="A24" s="118" t="s">
        <v>235</v>
      </c>
    </row>
    <row r="25" spans="1:58">
      <c r="A25" s="118" t="s">
        <v>236</v>
      </c>
    </row>
    <row r="26" spans="1:58">
      <c r="A26" s="118" t="s">
        <v>237</v>
      </c>
    </row>
    <row r="27" spans="1:58">
      <c r="A27" s="118" t="s">
        <v>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 Me</vt:lpstr>
      <vt:lpstr>Project Facts (User Inputs)</vt:lpstr>
      <vt:lpstr>Project Release Optimizer (GA)</vt:lpstr>
      <vt:lpstr>Code Base Violation Constraint</vt:lpstr>
      <vt:lpstr>Random Number</vt:lpstr>
      <vt:lpstr>_PalUtilTempWorksheet</vt:lpstr>
      <vt:lpstr>ev_HiddenInfo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 ZHAN</dc:creator>
  <cp:lastModifiedBy>TelescopeUser</cp:lastModifiedBy>
  <dcterms:created xsi:type="dcterms:W3CDTF">2014-09-20T06:02:21Z</dcterms:created>
  <dcterms:modified xsi:type="dcterms:W3CDTF">2014-09-26T15:03:07Z</dcterms:modified>
</cp:coreProperties>
</file>