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<sst xmlns="http://schemas.openxmlformats.org/spreadsheetml/2006/main" count="511" uniqueCount="265">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</sst>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0.5561355990293837</v>
      </c>
      <c r="G13" s="35">
        <f>'Project Release Optimizer (GA)'!E15</f>
        <v>1.5027359344773263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30.568084527712092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49.243515312447954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11.818443674987506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11.818443674987506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11.818443674987506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11.818443674987506</v>
      </c>
      <c r="AN13" s="37"/>
      <c r="AO13" s="39">
        <f>M13+R13+W13+AB13+AG13+AL13</f>
        <v>200.20000000000002</v>
      </c>
      <c r="AP13" s="39">
        <f>N13+S13+X13+AC13+AH13+AM13</f>
        <v>127.08537454011007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67.249785960966591</v>
      </c>
      <c r="AY13" s="39">
        <f t="shared" ref="AY13:AY27" si="1">AV13/G13</f>
        <v>108.33573368738546</v>
      </c>
      <c r="AZ13" s="39">
        <f>MAX(AX13,AY13)</f>
        <v>108.33573368738546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0.50828111031307854</v>
      </c>
      <c r="G14" s="35">
        <f>'Project Release Optimizer (GA)'!E16</f>
        <v>1.4969302615615692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29.511228522265302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53.442703413948969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12.826248819347752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12.826248819347752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12.826248819347752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12.826248819347752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134.25892721360529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64.924702748983677</v>
      </c>
      <c r="AY14" s="39">
        <f t="shared" si="1"/>
        <v>117.57394751068772</v>
      </c>
      <c r="AZ14" s="39">
        <f t="shared" ref="AZ14:AZ27" si="29">MAX(AX14,AY14)</f>
        <v>117.57394751068772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0.51882120813786847</v>
      </c>
      <c r="G15" s="35">
        <f>'Project Release Optimizer (GA)'!E17</f>
        <v>1.5213983589694111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30.839140245300563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17.74683128900552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7.4013936588721352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7.4013936588721352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7.4013936588721352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7.4013936588721352</v>
      </c>
      <c r="AN15" s="37"/>
      <c r="AO15" s="39">
        <f t="shared" si="24"/>
        <v>94.6</v>
      </c>
      <c r="AP15" s="39">
        <f t="shared" si="25"/>
        <v>78.191546169794634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67.846108539661245</v>
      </c>
      <c r="AY15" s="39">
        <f t="shared" si="1"/>
        <v>39.043028835812137</v>
      </c>
      <c r="AZ15" s="39">
        <f t="shared" si="29"/>
        <v>67.846108539661245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0.50494109133210263</v>
      </c>
      <c r="G16" s="35">
        <f>'Project Release Optimizer (GA)'!E18</f>
        <v>1.4889647033984068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69.315016347085731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16.635603923300575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16.635603923300575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16.635603923300575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16.635603923300575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16.635603923300575</v>
      </c>
      <c r="AN16" s="37"/>
      <c r="AO16" s="39">
        <f t="shared" si="24"/>
        <v>116.6</v>
      </c>
      <c r="AP16" s="39">
        <f t="shared" si="25"/>
        <v>152.49303596358862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152.4930359635886</v>
      </c>
      <c r="AY16" s="39">
        <f t="shared" si="1"/>
        <v>26.595660669199965</v>
      </c>
      <c r="AZ16" s="39">
        <f t="shared" si="29"/>
        <v>152.4930359635886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0.56742843257180142</v>
      </c>
      <c r="G17" s="35">
        <f>'Project Release Optimizer (GA)'!E19</f>
        <v>1.525455402283983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12.586405326076962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52.443355525320676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12.586405326076962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12.586405326076962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12.586405326076962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12.586405326076962</v>
      </c>
      <c r="AN17" s="37"/>
      <c r="AO17" s="39">
        <f t="shared" si="24"/>
        <v>189.2</v>
      </c>
      <c r="AP17" s="39">
        <f t="shared" si="25"/>
        <v>115.37538215570547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23.262845571859305</v>
      </c>
      <c r="AY17" s="39">
        <f t="shared" si="1"/>
        <v>115.37538215570548</v>
      </c>
      <c r="AZ17" s="39">
        <f t="shared" si="29"/>
        <v>115.37538215570548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0.50035929496064058</v>
      </c>
      <c r="G18" s="35">
        <f>'Project Release Optimizer (GA)'!E20</f>
        <v>1.5538426707699293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103.9253203122577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28.316895157859189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24.942076874941847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24.942076874941847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24.942076874941847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24.942076874941847</v>
      </c>
      <c r="AN18" s="37"/>
      <c r="AO18" s="39">
        <f t="shared" si="24"/>
        <v>211.2</v>
      </c>
      <c r="AP18" s="39">
        <f t="shared" si="25"/>
        <v>232.01052296988428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228.63570468696696</v>
      </c>
      <c r="AY18" s="39">
        <f t="shared" si="1"/>
        <v>62.297169347290222</v>
      </c>
      <c r="AZ18" s="39">
        <f t="shared" si="29"/>
        <v>228.63570468696696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0.25339981424753788</v>
      </c>
      <c r="G19" s="35">
        <f>'Project Release Optimizer (GA)'!E21</f>
        <v>1.5317924286815519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367.00895095823307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88.082148229975942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88.082148229975942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88.082148229975942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88.082148229975942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88.082148229975942</v>
      </c>
      <c r="AN19" s="37"/>
      <c r="AO19" s="39">
        <f t="shared" si="24"/>
        <v>387.20000000000005</v>
      </c>
      <c r="AP19" s="39">
        <f t="shared" si="25"/>
        <v>807.41969210811271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807.4196921081126</v>
      </c>
      <c r="AY19" s="39">
        <f t="shared" si="1"/>
        <v>119.20675189468581</v>
      </c>
      <c r="AZ19" s="39">
        <f t="shared" si="29"/>
        <v>807.4196921081126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0.56852556925552755</v>
      </c>
      <c r="G20" s="35">
        <f>'Project Release Optimizer (GA)'!E22</f>
        <v>1.5107414235073635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8.7946792024629534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7.2811930809855001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2.1107230085911088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2.1107230085911088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2.1107230085911088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2.1107230085911088</v>
      </c>
      <c r="AN20" s="37"/>
      <c r="AO20" s="39">
        <f t="shared" si="24"/>
        <v>35.200000000000003</v>
      </c>
      <c r="AP20" s="39">
        <f t="shared" si="25"/>
        <v>24.518764317812888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19.348294245418497</v>
      </c>
      <c r="AY20" s="39">
        <f t="shared" si="1"/>
        <v>16.018624778168103</v>
      </c>
      <c r="AZ20" s="39">
        <f t="shared" si="29"/>
        <v>19.348294245418497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0.53007991629222895</v>
      </c>
      <c r="G21" s="35">
        <f>'Project Release Optimizer (GA)'!E23</f>
        <v>0.3032940488871001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92.438891748139127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283.55320625500678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68.052769501201624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68.052769501201624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68.052769501201624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68.052769501201624</v>
      </c>
      <c r="AN21" s="37"/>
      <c r="AO21" s="39">
        <f t="shared" si="24"/>
        <v>297</v>
      </c>
      <c r="AP21" s="39">
        <f t="shared" si="25"/>
        <v>648.20317600795238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203.36556184590609</v>
      </c>
      <c r="AY21" s="39">
        <f t="shared" si="1"/>
        <v>623.8170537610149</v>
      </c>
      <c r="AZ21" s="39">
        <f t="shared" si="29"/>
        <v>623.8170537610149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0.55521619182662718</v>
      </c>
      <c r="G22" s="35">
        <f>'Project Release Optimizer (GA)'!E24</f>
        <v>1.5365779512572788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64.839607579818974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56.619320828346993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15.561505819156551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15.561505819156551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15.561505819156551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15.561505819156551</v>
      </c>
      <c r="AN22" s="37"/>
      <c r="AO22" s="39">
        <f t="shared" si="24"/>
        <v>270.59999999999991</v>
      </c>
      <c r="AP22" s="39">
        <f t="shared" si="25"/>
        <v>183.70495168479215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142.64713667560173</v>
      </c>
      <c r="AY22" s="39">
        <f t="shared" si="1"/>
        <v>124.56250582236338</v>
      </c>
      <c r="AZ22" s="39">
        <f t="shared" si="29"/>
        <v>142.64713667560173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0.51259029819188584</v>
      </c>
      <c r="G23" s="35">
        <f>'Project Release Optimizer (GA)'!E25</f>
        <v>1.528075280911825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122.90517440971198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52.3534416133365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29.497241858330874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29.497241858330874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29.497241858330874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29.497241858330874</v>
      </c>
      <c r="AN23" s="37"/>
      <c r="AO23" s="39">
        <f t="shared" si="24"/>
        <v>314.59999999999997</v>
      </c>
      <c r="AP23" s="39">
        <f t="shared" si="25"/>
        <v>293.24758345637201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270.39138370136641</v>
      </c>
      <c r="AY23" s="39">
        <f t="shared" si="1"/>
        <v>115.17757154934029</v>
      </c>
      <c r="AZ23" s="39">
        <f t="shared" si="29"/>
        <v>270.39138370136641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0.28087191378821208</v>
      </c>
      <c r="G24" s="35">
        <f>'Project Release Optimizer (GA)'!E26</f>
        <v>2.3828949308370522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231.42221350409721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55.541331240983325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55.541331240983325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55.541331240983325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55.541331240983325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55.541331240983325</v>
      </c>
      <c r="AN24" s="37"/>
      <c r="AO24" s="39">
        <f t="shared" si="24"/>
        <v>343.2</v>
      </c>
      <c r="AP24" s="39">
        <f t="shared" si="25"/>
        <v>509.12886970901377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509.12886970901377</v>
      </c>
      <c r="AY24" s="39">
        <f t="shared" si="1"/>
        <v>84.015454231410317</v>
      </c>
      <c r="AZ24" s="39">
        <f t="shared" si="29"/>
        <v>509.12886970901377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0.58988480578092095</v>
      </c>
      <c r="G25" s="35">
        <f>'Project Release Optimizer (GA)'!E27</f>
        <v>2.0086570107883088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162.7436391973346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39.058473407360303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39.058473407360303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39.058473407360303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39.058473407360303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39.058473407360303</v>
      </c>
      <c r="AN25" s="37"/>
      <c r="AO25" s="39">
        <f t="shared" si="24"/>
        <v>299.19999999999993</v>
      </c>
      <c r="AP25" s="39">
        <f t="shared" si="25"/>
        <v>358.0360062341361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358.0360062341361</v>
      </c>
      <c r="AY25" s="39">
        <f t="shared" si="1"/>
        <v>43.810366591887124</v>
      </c>
      <c r="AZ25" s="39">
        <f t="shared" si="29"/>
        <v>358.0360062341361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0.52907925956187829</v>
      </c>
      <c r="G26" s="35">
        <f>'Project Release Optimizer (GA)'!E28</f>
        <v>2.0068417113074783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73.712963218961278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26.409656377667147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17.691111172550706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17.691111172550706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17.691111172550706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17.691111172550706</v>
      </c>
      <c r="AN26" s="37"/>
      <c r="AO26" s="39">
        <f t="shared" si="24"/>
        <v>202.39999999999998</v>
      </c>
      <c r="AP26" s="39">
        <f t="shared" si="25"/>
        <v>170.88706428683125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162.16851908171481</v>
      </c>
      <c r="AY26" s="39">
        <f t="shared" si="1"/>
        <v>58.101244030867726</v>
      </c>
      <c r="AZ26" s="39">
        <f t="shared" si="29"/>
        <v>162.16851908171481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1.0243854947103075</v>
      </c>
      <c r="G27" s="35">
        <f>'Project Release Optimizer (GA)'!E29</f>
        <v>2.1017978823614163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70.286040139958587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47.102531042980836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16.868649633590056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16.868649633590056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16.868649633590056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16.868649633590056</v>
      </c>
      <c r="AN27" s="37"/>
      <c r="AO27" s="39">
        <f t="shared" si="24"/>
        <v>376.19999999999993</v>
      </c>
      <c r="AP27" s="39">
        <f t="shared" si="25"/>
        <v>184.86316971729963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154.62928830790889</v>
      </c>
      <c r="AY27" s="39">
        <f t="shared" si="1"/>
        <v>103.62556829455782</v>
      </c>
      <c r="AZ27" s="39">
        <f t="shared" si="29"/>
        <v>154.62928830790889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98.059823682627751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58.255347113235075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27.911608409951153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27.911608409951153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27.911608409951153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27.911608409951153</v>
      </c>
      <c r="AN30" s="47"/>
      <c r="AO30" s="35">
        <f t="shared" ref="AO30:AQ30" si="36">AVERAGE(AO13:AO27)</f>
        <v>236.42666666666665</v>
      </c>
      <c r="AP30" s="35">
        <f t="shared" si="36"/>
        <v>267.96160443566743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215.43646235874701</v>
      </c>
      <c r="AY30" s="35">
        <f t="shared" si="39"/>
        <v>117.17040421069176</v>
      </c>
      <c r="AZ30" s="167">
        <f t="shared" ref="AZ30" si="40">AVERAGE(AZ13:AZ27)</f>
        <v>255.85641042455219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1470.8973552394164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873.83020669852613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418.67412614926729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418.67412614926729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418.67412614926729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418.67412614926729</v>
      </c>
      <c r="AN31" s="47"/>
      <c r="AO31" s="35">
        <f t="shared" ref="AO31:AQ31" si="47">SUM(AO13:AO27)</f>
        <v>3546.3999999999996</v>
      </c>
      <c r="AP31" s="35">
        <f t="shared" si="47"/>
        <v>4019.4240665350117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3231.546935381205</v>
      </c>
      <c r="AY31" s="35">
        <f t="shared" si="50"/>
        <v>1757.5560631603764</v>
      </c>
      <c r="AZ31" s="35">
        <f t="shared" ref="AZ31" si="51">SUM(AZ13:AZ27)</f>
        <v>3837.8461563682831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B1" sqref="B1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881.41969210809475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273.42827110232759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255.85641042455219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59.29342431761787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5.422564528635121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1219.5639520566751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0.5561355990293837</v>
      </c>
      <c r="E15" s="74">
        <v>1.5027359344773263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41671.568084527709</v>
      </c>
      <c r="N15" s="12"/>
      <c r="O15" s="56">
        <v>0</v>
      </c>
      <c r="P15" s="58">
        <f>M15+O15+1</f>
        <v>41672.568084527709</v>
      </c>
      <c r="Q15" s="58">
        <f>P15+VLOOKUP($B15,'Project Facts (User Inputs)'!$B$13:$BL$28,18,0)</f>
        <v>41721.811599840155</v>
      </c>
      <c r="R15" s="12"/>
      <c r="S15" s="56">
        <v>0</v>
      </c>
      <c r="T15" s="58">
        <f>Q15+S15+1</f>
        <v>41722.811599840155</v>
      </c>
      <c r="U15" s="58">
        <f>T15+VLOOKUP($B15,'Project Facts (User Inputs)'!$B$13:$BL$28,23,0)</f>
        <v>41734.630043515142</v>
      </c>
      <c r="V15" s="12"/>
      <c r="W15" s="32">
        <v>0</v>
      </c>
      <c r="X15" s="58">
        <f>U15+W15+1</f>
        <v>41735.630043515142</v>
      </c>
      <c r="Y15" s="58">
        <f>X15+VLOOKUP($B15,'Project Facts (User Inputs)'!$B$13:$BL$28,28,0)</f>
        <v>41747.44848719013</v>
      </c>
      <c r="Z15" s="12"/>
      <c r="AA15" s="32">
        <v>0</v>
      </c>
      <c r="AB15" s="58">
        <f>Y15+AA15+1</f>
        <v>41748.44848719013</v>
      </c>
      <c r="AC15" s="58">
        <f>AB15+VLOOKUP($B15,'Project Facts (User Inputs)'!$B$13:$BL$28,33,0)</f>
        <v>41760.266930865117</v>
      </c>
      <c r="AD15" s="12"/>
      <c r="AE15" s="32">
        <v>0</v>
      </c>
      <c r="AF15" s="58">
        <f>AC15+AE15+1</f>
        <v>41761.266930865117</v>
      </c>
      <c r="AG15" s="58">
        <f>AF15+VLOOKUP($B15,'Project Facts (User Inputs)'!$B$13:$BL$28,38,0)</f>
        <v>41773.085374540104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132.08537454010366</v>
      </c>
      <c r="AW15" s="83">
        <f>MAX(AG15:AG29)-MIN(L15:L29)</f>
        <v>881.41969210809475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0.50828111031307854</v>
      </c>
      <c r="E16" s="74">
        <v>1.4969302615615692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41684.511228522264</v>
      </c>
      <c r="N16" s="12"/>
      <c r="O16" s="56">
        <v>0</v>
      </c>
      <c r="P16" s="58">
        <f t="shared" ref="P16:P29" si="1">M16+O16+1</f>
        <v>41685.511228522264</v>
      </c>
      <c r="Q16" s="58">
        <f>P16+VLOOKUP($B16,'Project Facts (User Inputs)'!$B$13:$BL$28,18,0)</f>
        <v>41738.953931936216</v>
      </c>
      <c r="R16" s="12"/>
      <c r="S16" s="56">
        <v>0</v>
      </c>
      <c r="T16" s="58">
        <f t="shared" ref="T16:T29" si="2">Q16+S16+1</f>
        <v>41739.953931936216</v>
      </c>
      <c r="U16" s="58">
        <f>T16+VLOOKUP($B16,'Project Facts (User Inputs)'!$B$13:$BL$28,23,0)</f>
        <v>41752.780180755566</v>
      </c>
      <c r="V16" s="12"/>
      <c r="W16" s="32">
        <v>0</v>
      </c>
      <c r="X16" s="58">
        <f t="shared" ref="X16:X29" si="3">U16+W16+1</f>
        <v>41753.780180755566</v>
      </c>
      <c r="Y16" s="58">
        <f>X16+VLOOKUP($B16,'Project Facts (User Inputs)'!$B$13:$BL$28,28,0)</f>
        <v>41766.606429574917</v>
      </c>
      <c r="Z16" s="12"/>
      <c r="AA16" s="32">
        <v>0</v>
      </c>
      <c r="AB16" s="58">
        <f t="shared" ref="AB16:AB29" si="4">Y16+AA16+1</f>
        <v>41767.606429574917</v>
      </c>
      <c r="AC16" s="58">
        <f>AB16+VLOOKUP($B16,'Project Facts (User Inputs)'!$B$13:$BL$28,33,0)</f>
        <v>41780.432678394267</v>
      </c>
      <c r="AD16" s="12"/>
      <c r="AE16" s="32">
        <v>0</v>
      </c>
      <c r="AF16" s="58">
        <f t="shared" ref="AF16:AF29" si="5">AC16+AE16+1</f>
        <v>41781.432678394267</v>
      </c>
      <c r="AG16" s="58">
        <f>AF16+VLOOKUP($B16,'Project Facts (User Inputs)'!$B$13:$BL$28,38,0)</f>
        <v>41794.258927213617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12.375930521091812</v>
      </c>
      <c r="AV16" s="60">
        <f t="shared" ref="AV16:AV29" si="14">AG16-L16</f>
        <v>139.25892721361743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0.51882120813786847</v>
      </c>
      <c r="E17" s="74">
        <v>1.5213983589694111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41671.839140245298</v>
      </c>
      <c r="N17" s="12"/>
      <c r="O17" s="56">
        <v>0</v>
      </c>
      <c r="P17" s="58">
        <f t="shared" si="1"/>
        <v>41672.839140245298</v>
      </c>
      <c r="Q17" s="58">
        <f>P17+VLOOKUP($B17,'Project Facts (User Inputs)'!$B$13:$BL$28,18,0)</f>
        <v>41690.585971534303</v>
      </c>
      <c r="R17" s="12"/>
      <c r="S17" s="56">
        <v>0</v>
      </c>
      <c r="T17" s="58">
        <f t="shared" si="2"/>
        <v>41691.585971534303</v>
      </c>
      <c r="U17" s="58">
        <f>T17+VLOOKUP($B17,'Project Facts (User Inputs)'!$B$13:$BL$28,23,0)</f>
        <v>41698.987365193178</v>
      </c>
      <c r="V17" s="12"/>
      <c r="W17" s="32">
        <v>0</v>
      </c>
      <c r="X17" s="58">
        <f t="shared" si="3"/>
        <v>41699.987365193178</v>
      </c>
      <c r="Y17" s="58">
        <f>X17+VLOOKUP($B17,'Project Facts (User Inputs)'!$B$13:$BL$28,28,0)</f>
        <v>41707.388758852052</v>
      </c>
      <c r="Z17" s="12"/>
      <c r="AA17" s="32">
        <v>0</v>
      </c>
      <c r="AB17" s="58">
        <f t="shared" si="4"/>
        <v>41708.388758852052</v>
      </c>
      <c r="AC17" s="58">
        <f>AB17+VLOOKUP($B17,'Project Facts (User Inputs)'!$B$13:$BL$28,33,0)</f>
        <v>41715.790152510926</v>
      </c>
      <c r="AD17" s="12"/>
      <c r="AE17" s="32">
        <v>0</v>
      </c>
      <c r="AF17" s="58">
        <f t="shared" si="5"/>
        <v>41716.790152510926</v>
      </c>
      <c r="AG17" s="58">
        <f>AF17+VLOOKUP($B17,'Project Facts (User Inputs)'!$B$13:$BL$28,38,0)</f>
        <v>41724.191546169801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83.191546169800858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0.50494109133210263</v>
      </c>
      <c r="E18" s="74">
        <v>1.4889647033984068</v>
      </c>
      <c r="F18" s="5"/>
      <c r="G18" s="110"/>
      <c r="I18" s="57">
        <v>41640</v>
      </c>
      <c r="J18" s="12"/>
      <c r="K18" s="32">
        <v>36</v>
      </c>
      <c r="L18" s="58">
        <f t="shared" si="0"/>
        <v>41677</v>
      </c>
      <c r="M18" s="58">
        <f>L18+VLOOKUP($B18,'Project Facts (User Inputs)'!$B$13:$BL$28,13,0)</f>
        <v>41746.315016347085</v>
      </c>
      <c r="N18" s="12"/>
      <c r="O18" s="56">
        <v>0</v>
      </c>
      <c r="P18" s="58">
        <f t="shared" si="1"/>
        <v>41747.315016347085</v>
      </c>
      <c r="Q18" s="58">
        <f>P18+VLOOKUP($B18,'Project Facts (User Inputs)'!$B$13:$BL$28,18,0)</f>
        <v>41763.950620270385</v>
      </c>
      <c r="R18" s="12"/>
      <c r="S18" s="56">
        <v>0</v>
      </c>
      <c r="T18" s="58">
        <f t="shared" si="2"/>
        <v>41764.950620270385</v>
      </c>
      <c r="U18" s="58">
        <f>T18+VLOOKUP($B18,'Project Facts (User Inputs)'!$B$13:$BL$28,23,0)</f>
        <v>41781.586224193685</v>
      </c>
      <c r="V18" s="12"/>
      <c r="W18" s="32">
        <v>0</v>
      </c>
      <c r="X18" s="58">
        <f t="shared" si="3"/>
        <v>41782.586224193685</v>
      </c>
      <c r="Y18" s="58">
        <f>X18+VLOOKUP($B18,'Project Facts (User Inputs)'!$B$13:$BL$28,28,0)</f>
        <v>41799.221828116984</v>
      </c>
      <c r="Z18" s="12"/>
      <c r="AA18" s="32">
        <v>0</v>
      </c>
      <c r="AB18" s="58">
        <f t="shared" si="4"/>
        <v>41800.221828116984</v>
      </c>
      <c r="AC18" s="58">
        <f>AB18+VLOOKUP($B18,'Project Facts (User Inputs)'!$B$13:$BL$28,33,0)</f>
        <v>41816.857432040284</v>
      </c>
      <c r="AD18" s="12"/>
      <c r="AE18" s="32">
        <v>0</v>
      </c>
      <c r="AF18" s="58">
        <f t="shared" si="5"/>
        <v>41817.857432040284</v>
      </c>
      <c r="AG18" s="58">
        <f>AF18+VLOOKUP($B18,'Project Facts (User Inputs)'!$B$13:$BL$28,38,0)</f>
        <v>41834.493035963584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36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36</v>
      </c>
      <c r="AT18" s="60">
        <f t="shared" si="13"/>
        <v>17.754342431761785</v>
      </c>
      <c r="AV18" s="60">
        <f t="shared" si="14"/>
        <v>157.49303596358368</v>
      </c>
      <c r="AW18" s="37"/>
      <c r="BM18" s="113"/>
    </row>
    <row r="19" spans="2:65">
      <c r="B19" s="16" t="str">
        <f>'Project Facts (User Inputs)'!B17</f>
        <v>Project-A05</v>
      </c>
      <c r="D19" s="74">
        <v>0.56742843257180142</v>
      </c>
      <c r="E19" s="74">
        <v>1.525455402283983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41653.586405326074</v>
      </c>
      <c r="N19" s="12"/>
      <c r="O19" s="56">
        <v>0</v>
      </c>
      <c r="P19" s="58">
        <f t="shared" si="1"/>
        <v>41654.586405326074</v>
      </c>
      <c r="Q19" s="58">
        <f>P19+VLOOKUP($B19,'Project Facts (User Inputs)'!$B$13:$BL$28,18,0)</f>
        <v>41707.029760851394</v>
      </c>
      <c r="R19" s="12"/>
      <c r="S19" s="56">
        <v>0</v>
      </c>
      <c r="T19" s="58">
        <f t="shared" si="2"/>
        <v>41708.029760851394</v>
      </c>
      <c r="U19" s="58">
        <f>T19+VLOOKUP($B19,'Project Facts (User Inputs)'!$B$13:$BL$28,23,0)</f>
        <v>41720.616166177468</v>
      </c>
      <c r="V19" s="12"/>
      <c r="W19" s="32">
        <v>0</v>
      </c>
      <c r="X19" s="58">
        <f t="shared" si="3"/>
        <v>41721.616166177468</v>
      </c>
      <c r="Y19" s="58">
        <f>X19+VLOOKUP($B19,'Project Facts (User Inputs)'!$B$13:$BL$28,28,0)</f>
        <v>41734.202571503542</v>
      </c>
      <c r="Z19" s="12"/>
      <c r="AA19" s="32">
        <v>0</v>
      </c>
      <c r="AB19" s="58">
        <f t="shared" si="4"/>
        <v>41735.202571503542</v>
      </c>
      <c r="AC19" s="58">
        <f>AB19+VLOOKUP($B19,'Project Facts (User Inputs)'!$B$13:$BL$28,33,0)</f>
        <v>41747.788976829615</v>
      </c>
      <c r="AD19" s="12"/>
      <c r="AE19" s="32">
        <v>0</v>
      </c>
      <c r="AF19" s="58">
        <f t="shared" si="5"/>
        <v>41748.788976829615</v>
      </c>
      <c r="AG19" s="58">
        <f>AF19+VLOOKUP($B19,'Project Facts (User Inputs)'!$B$13:$BL$28,38,0)</f>
        <v>41761.375382155689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120.37538215568929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0.50035929496064058</v>
      </c>
      <c r="E20" s="74">
        <v>1.5538426707699293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42109.925320312257</v>
      </c>
      <c r="N20" s="12"/>
      <c r="O20" s="56">
        <v>0</v>
      </c>
      <c r="P20" s="58">
        <f t="shared" si="1"/>
        <v>42110.925320312257</v>
      </c>
      <c r="Q20" s="58">
        <f>P20+VLOOKUP($B20,'Project Facts (User Inputs)'!$B$13:$BL$28,18,0)</f>
        <v>42139.24221547012</v>
      </c>
      <c r="R20" s="12"/>
      <c r="S20" s="56">
        <v>0</v>
      </c>
      <c r="T20" s="58">
        <f t="shared" si="2"/>
        <v>42140.24221547012</v>
      </c>
      <c r="U20" s="58">
        <f>T20+VLOOKUP($B20,'Project Facts (User Inputs)'!$B$13:$BL$28,23,0)</f>
        <v>42165.18429234506</v>
      </c>
      <c r="V20" s="12"/>
      <c r="W20" s="32">
        <v>0</v>
      </c>
      <c r="X20" s="58">
        <f t="shared" si="3"/>
        <v>42166.18429234506</v>
      </c>
      <c r="Y20" s="58">
        <f>X20+VLOOKUP($B20,'Project Facts (User Inputs)'!$B$13:$BL$28,28,0)</f>
        <v>42191.126369220001</v>
      </c>
      <c r="Z20" s="12"/>
      <c r="AA20" s="32">
        <v>0</v>
      </c>
      <c r="AB20" s="58">
        <f t="shared" si="4"/>
        <v>42192.126369220001</v>
      </c>
      <c r="AC20" s="58">
        <f>AB20+VLOOKUP($B20,'Project Facts (User Inputs)'!$B$13:$BL$28,33,0)</f>
        <v>42217.068446094941</v>
      </c>
      <c r="AD20" s="12"/>
      <c r="AE20" s="32">
        <v>0</v>
      </c>
      <c r="AF20" s="58">
        <f t="shared" si="5"/>
        <v>42218.068446094941</v>
      </c>
      <c r="AG20" s="58">
        <f>AF20+VLOOKUP($B20,'Project Facts (User Inputs)'!$B$13:$BL$28,38,0)</f>
        <v>42243.010522969882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365</v>
      </c>
      <c r="AT20" s="60">
        <f t="shared" si="13"/>
        <v>326.05459057071965</v>
      </c>
      <c r="AV20" s="60">
        <f t="shared" si="14"/>
        <v>237.010522969882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0.25339981424753788</v>
      </c>
      <c r="E21" s="74">
        <v>1.5317924286815519</v>
      </c>
      <c r="F21" s="5"/>
      <c r="G21" s="110"/>
      <c r="I21" s="57">
        <v>41640</v>
      </c>
      <c r="J21" s="12"/>
      <c r="K21" s="32">
        <v>69</v>
      </c>
      <c r="L21" s="58">
        <f t="shared" si="0"/>
        <v>41710</v>
      </c>
      <c r="M21" s="58">
        <f>L21+VLOOKUP($B21,'Project Facts (User Inputs)'!$B$13:$BL$28,13,0)</f>
        <v>42077.008950958232</v>
      </c>
      <c r="N21" s="12"/>
      <c r="O21" s="56">
        <v>0</v>
      </c>
      <c r="P21" s="58">
        <f t="shared" si="1"/>
        <v>42078.008950958232</v>
      </c>
      <c r="Q21" s="58">
        <f>P21+VLOOKUP($B21,'Project Facts (User Inputs)'!$B$13:$BL$28,18,0)</f>
        <v>42166.091099188205</v>
      </c>
      <c r="R21" s="12"/>
      <c r="S21" s="56">
        <v>0</v>
      </c>
      <c r="T21" s="58">
        <f t="shared" si="2"/>
        <v>42167.091099188205</v>
      </c>
      <c r="U21" s="58">
        <f>T21+VLOOKUP($B21,'Project Facts (User Inputs)'!$B$13:$BL$28,23,0)</f>
        <v>42255.173247418177</v>
      </c>
      <c r="V21" s="12"/>
      <c r="W21" s="32">
        <v>0</v>
      </c>
      <c r="X21" s="58">
        <f t="shared" si="3"/>
        <v>42256.173247418177</v>
      </c>
      <c r="Y21" s="58">
        <f>X21+VLOOKUP($B21,'Project Facts (User Inputs)'!$B$13:$BL$28,28,0)</f>
        <v>42344.25539564815</v>
      </c>
      <c r="Z21" s="12"/>
      <c r="AA21" s="32">
        <v>0</v>
      </c>
      <c r="AB21" s="58">
        <f t="shared" si="4"/>
        <v>42345.25539564815</v>
      </c>
      <c r="AC21" s="58">
        <f>AB21+VLOOKUP($B21,'Project Facts (User Inputs)'!$B$13:$BL$28,33,0)</f>
        <v>42433.337543878122</v>
      </c>
      <c r="AD21" s="12"/>
      <c r="AE21" s="32">
        <v>0</v>
      </c>
      <c r="AF21" s="58">
        <f t="shared" si="5"/>
        <v>42434.337543878122</v>
      </c>
      <c r="AG21" s="58">
        <f>AF21+VLOOKUP($B21,'Project Facts (User Inputs)'!$B$13:$BL$28,38,0)</f>
        <v>42522.419692108095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69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69</v>
      </c>
      <c r="AT21" s="60">
        <f t="shared" si="13"/>
        <v>113.00248138957818</v>
      </c>
      <c r="AV21" s="60">
        <f t="shared" si="14"/>
        <v>812.41969210809475</v>
      </c>
      <c r="AW21" s="37"/>
      <c r="BM21" s="113"/>
    </row>
    <row r="22" spans="2:65">
      <c r="B22" s="16" t="str">
        <f>'Project Facts (User Inputs)'!B20</f>
        <v>Project-A08</v>
      </c>
      <c r="D22" s="74">
        <v>0.56852556925552755</v>
      </c>
      <c r="E22" s="74">
        <v>1.5107414235073635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41649.79467920246</v>
      </c>
      <c r="N22" s="12"/>
      <c r="O22" s="56">
        <v>0</v>
      </c>
      <c r="P22" s="58">
        <f t="shared" si="1"/>
        <v>41650.79467920246</v>
      </c>
      <c r="Q22" s="58">
        <f>P22+VLOOKUP($B22,'Project Facts (User Inputs)'!$B$13:$BL$28,18,0)</f>
        <v>41658.075872283443</v>
      </c>
      <c r="R22" s="12"/>
      <c r="S22" s="56">
        <v>0</v>
      </c>
      <c r="T22" s="58">
        <f t="shared" si="2"/>
        <v>41659.075872283443</v>
      </c>
      <c r="U22" s="58">
        <f>T22+VLOOKUP($B22,'Project Facts (User Inputs)'!$B$13:$BL$28,23,0)</f>
        <v>41661.186595292034</v>
      </c>
      <c r="V22" s="12"/>
      <c r="W22" s="32">
        <v>0</v>
      </c>
      <c r="X22" s="58">
        <f t="shared" si="3"/>
        <v>41662.186595292034</v>
      </c>
      <c r="Y22" s="58">
        <f>X22+VLOOKUP($B22,'Project Facts (User Inputs)'!$B$13:$BL$28,28,0)</f>
        <v>41664.297318300625</v>
      </c>
      <c r="Z22" s="12"/>
      <c r="AA22" s="32">
        <v>0</v>
      </c>
      <c r="AB22" s="58">
        <f t="shared" si="4"/>
        <v>41665.297318300625</v>
      </c>
      <c r="AC22" s="58">
        <f>AB22+VLOOKUP($B22,'Project Facts (User Inputs)'!$B$13:$BL$28,33,0)</f>
        <v>41667.408041309216</v>
      </c>
      <c r="AD22" s="12"/>
      <c r="AE22" s="32">
        <v>0</v>
      </c>
      <c r="AF22" s="58">
        <f t="shared" si="5"/>
        <v>41668.408041309216</v>
      </c>
      <c r="AG22" s="58">
        <f>AF22+VLOOKUP($B22,'Project Facts (User Inputs)'!$B$13:$BL$28,38,0)</f>
        <v>41670.518764317807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29.518764317806927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0.53007991629222895</v>
      </c>
      <c r="E23" s="74">
        <v>0.3032940488871001</v>
      </c>
      <c r="F23" s="5"/>
      <c r="G23" s="110"/>
      <c r="I23" s="57">
        <v>41640</v>
      </c>
      <c r="J23" s="12"/>
      <c r="K23" s="32">
        <v>15</v>
      </c>
      <c r="L23" s="58">
        <f t="shared" si="0"/>
        <v>41656</v>
      </c>
      <c r="M23" s="58">
        <f>L23+VLOOKUP($B23,'Project Facts (User Inputs)'!$B$13:$BL$28,13,0)</f>
        <v>41748.438891748141</v>
      </c>
      <c r="N23" s="12"/>
      <c r="O23" s="56">
        <v>0</v>
      </c>
      <c r="P23" s="58">
        <f t="shared" si="1"/>
        <v>41749.438891748141</v>
      </c>
      <c r="Q23" s="58">
        <f>P23+VLOOKUP($B23,'Project Facts (User Inputs)'!$B$13:$BL$28,18,0)</f>
        <v>42032.992098003146</v>
      </c>
      <c r="R23" s="12"/>
      <c r="S23" s="56">
        <v>0</v>
      </c>
      <c r="T23" s="58">
        <f t="shared" si="2"/>
        <v>42033.992098003146</v>
      </c>
      <c r="U23" s="58">
        <f>T23+VLOOKUP($B23,'Project Facts (User Inputs)'!$B$13:$BL$28,23,0)</f>
        <v>42102.044867504344</v>
      </c>
      <c r="V23" s="12"/>
      <c r="W23" s="32">
        <v>0</v>
      </c>
      <c r="X23" s="58">
        <f t="shared" si="3"/>
        <v>42103.044867504344</v>
      </c>
      <c r="Y23" s="58">
        <f>X23+VLOOKUP($B23,'Project Facts (User Inputs)'!$B$13:$BL$28,28,0)</f>
        <v>42171.097637005543</v>
      </c>
      <c r="Z23" s="12"/>
      <c r="AA23" s="32">
        <v>0</v>
      </c>
      <c r="AB23" s="58">
        <f t="shared" si="4"/>
        <v>42172.097637005543</v>
      </c>
      <c r="AC23" s="58">
        <f>AB23+VLOOKUP($B23,'Project Facts (User Inputs)'!$B$13:$BL$28,33,0)</f>
        <v>42240.150406506742</v>
      </c>
      <c r="AD23" s="12"/>
      <c r="AE23" s="32">
        <v>0</v>
      </c>
      <c r="AF23" s="58">
        <f t="shared" si="5"/>
        <v>42241.150406506742</v>
      </c>
      <c r="AG23" s="58">
        <f>AF23+VLOOKUP($B23,'Project Facts (User Inputs)'!$B$13:$BL$28,38,0)</f>
        <v>42309.203176007941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15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15</v>
      </c>
      <c r="AT23" s="60">
        <f t="shared" si="13"/>
        <v>18.843052109181141</v>
      </c>
      <c r="AV23" s="60">
        <f t="shared" si="14"/>
        <v>653.20317600794078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0.55521619182662718</v>
      </c>
      <c r="E24" s="74">
        <v>1.5365779512572788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41728.839607579815</v>
      </c>
      <c r="N24" s="12"/>
      <c r="O24" s="56">
        <v>0</v>
      </c>
      <c r="P24" s="58">
        <f t="shared" si="1"/>
        <v>41729.839607579815</v>
      </c>
      <c r="Q24" s="58">
        <f>P24+VLOOKUP($B24,'Project Facts (User Inputs)'!$B$13:$BL$28,18,0)</f>
        <v>41786.458928408159</v>
      </c>
      <c r="R24" s="12"/>
      <c r="S24" s="56">
        <v>0</v>
      </c>
      <c r="T24" s="58">
        <f t="shared" si="2"/>
        <v>41787.458928408159</v>
      </c>
      <c r="U24" s="58">
        <f>T24+VLOOKUP($B24,'Project Facts (User Inputs)'!$B$13:$BL$28,23,0)</f>
        <v>41803.020434227314</v>
      </c>
      <c r="V24" s="12"/>
      <c r="W24" s="32">
        <v>7</v>
      </c>
      <c r="X24" s="58">
        <f t="shared" si="3"/>
        <v>41811.020434227314</v>
      </c>
      <c r="Y24" s="58">
        <f>X24+VLOOKUP($B24,'Project Facts (User Inputs)'!$B$13:$BL$28,28,0)</f>
        <v>41826.581940046468</v>
      </c>
      <c r="Z24" s="12"/>
      <c r="AA24" s="32">
        <v>0</v>
      </c>
      <c r="AB24" s="58">
        <f t="shared" si="4"/>
        <v>41827.581940046468</v>
      </c>
      <c r="AC24" s="58">
        <f>AB24+VLOOKUP($B24,'Project Facts (User Inputs)'!$B$13:$BL$28,33,0)</f>
        <v>41843.143445865622</v>
      </c>
      <c r="AD24" s="12"/>
      <c r="AE24" s="32">
        <v>0</v>
      </c>
      <c r="AF24" s="58">
        <f t="shared" si="5"/>
        <v>41844.143445865622</v>
      </c>
      <c r="AG24" s="58">
        <f>AF24+VLOOKUP($B24,'Project Facts (User Inputs)'!$B$13:$BL$28,38,0)</f>
        <v>41859.704951684776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7</v>
      </c>
      <c r="AQ24" s="78">
        <f t="shared" si="10"/>
        <v>0</v>
      </c>
      <c r="AR24" s="78">
        <f t="shared" si="11"/>
        <v>0</v>
      </c>
      <c r="AS24" s="78">
        <f t="shared" si="12"/>
        <v>30</v>
      </c>
      <c r="AT24" s="60">
        <f t="shared" si="13"/>
        <v>26.324441687344905</v>
      </c>
      <c r="AV24" s="60">
        <f t="shared" si="14"/>
        <v>195.70495168477646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0.51259029819188584</v>
      </c>
      <c r="E25" s="74">
        <v>1.528075280911825</v>
      </c>
      <c r="F25" s="5"/>
      <c r="G25" s="110"/>
      <c r="I25" s="57">
        <v>41640</v>
      </c>
      <c r="J25" s="12"/>
      <c r="K25" s="32">
        <v>37</v>
      </c>
      <c r="L25" s="58">
        <f t="shared" si="0"/>
        <v>41678</v>
      </c>
      <c r="M25" s="58">
        <f>L25+VLOOKUP($B25,'Project Facts (User Inputs)'!$B$13:$BL$28,13,0)</f>
        <v>41800.905174409709</v>
      </c>
      <c r="N25" s="12"/>
      <c r="O25" s="56">
        <v>0</v>
      </c>
      <c r="P25" s="58">
        <f t="shared" si="1"/>
        <v>41801.905174409709</v>
      </c>
      <c r="Q25" s="58">
        <f>P25+VLOOKUP($B25,'Project Facts (User Inputs)'!$B$13:$BL$28,18,0)</f>
        <v>41854.258616023042</v>
      </c>
      <c r="R25" s="12"/>
      <c r="S25" s="56">
        <v>0</v>
      </c>
      <c r="T25" s="58">
        <f t="shared" si="2"/>
        <v>41855.258616023042</v>
      </c>
      <c r="U25" s="58">
        <f>T25+VLOOKUP($B25,'Project Facts (User Inputs)'!$B$13:$BL$28,23,0)</f>
        <v>41884.75585788137</v>
      </c>
      <c r="V25" s="12"/>
      <c r="W25" s="32">
        <v>0</v>
      </c>
      <c r="X25" s="58">
        <f t="shared" si="3"/>
        <v>41885.75585788137</v>
      </c>
      <c r="Y25" s="58">
        <f>X25+VLOOKUP($B25,'Project Facts (User Inputs)'!$B$13:$BL$28,28,0)</f>
        <v>41915.253099739697</v>
      </c>
      <c r="Z25" s="12"/>
      <c r="AA25" s="32">
        <v>0</v>
      </c>
      <c r="AB25" s="58">
        <f t="shared" si="4"/>
        <v>41916.253099739697</v>
      </c>
      <c r="AC25" s="58">
        <f>AB25+VLOOKUP($B25,'Project Facts (User Inputs)'!$B$13:$BL$28,33,0)</f>
        <v>41945.750341598025</v>
      </c>
      <c r="AD25" s="12"/>
      <c r="AE25" s="32">
        <v>0</v>
      </c>
      <c r="AF25" s="58">
        <f t="shared" si="5"/>
        <v>41946.750341598025</v>
      </c>
      <c r="AG25" s="58">
        <f>AF25+VLOOKUP($B25,'Project Facts (User Inputs)'!$B$13:$BL$28,38,0)</f>
        <v>41976.247583456352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37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37</v>
      </c>
      <c r="AT25" s="60">
        <f t="shared" si="13"/>
        <v>49.233870967741922</v>
      </c>
      <c r="AV25" s="60">
        <f t="shared" si="14"/>
        <v>298.247583456352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0.28087191378821208</v>
      </c>
      <c r="E26" s="74">
        <v>2.3828949308370522</v>
      </c>
      <c r="F26" s="5"/>
      <c r="G26" s="110"/>
      <c r="I26" s="57">
        <v>41640</v>
      </c>
      <c r="J26" s="12"/>
      <c r="K26" s="32">
        <v>48</v>
      </c>
      <c r="L26" s="58">
        <f t="shared" si="0"/>
        <v>41689</v>
      </c>
      <c r="M26" s="58">
        <f>L26+VLOOKUP($B26,'Project Facts (User Inputs)'!$B$13:$BL$28,13,0)</f>
        <v>41920.422213504098</v>
      </c>
      <c r="N26" s="12"/>
      <c r="O26" s="56">
        <v>0</v>
      </c>
      <c r="P26" s="58">
        <f t="shared" si="1"/>
        <v>41921.422213504098</v>
      </c>
      <c r="Q26" s="58">
        <f>P26+VLOOKUP($B26,'Project Facts (User Inputs)'!$B$13:$BL$28,18,0)</f>
        <v>41976.963544745078</v>
      </c>
      <c r="R26" s="12"/>
      <c r="S26" s="56">
        <v>0</v>
      </c>
      <c r="T26" s="58">
        <f t="shared" si="2"/>
        <v>41977.963544745078</v>
      </c>
      <c r="U26" s="58">
        <f>T26+VLOOKUP($B26,'Project Facts (User Inputs)'!$B$13:$BL$28,23,0)</f>
        <v>42033.504875986058</v>
      </c>
      <c r="V26" s="12"/>
      <c r="W26" s="32">
        <v>0</v>
      </c>
      <c r="X26" s="58">
        <f t="shared" si="3"/>
        <v>42034.504875986058</v>
      </c>
      <c r="Y26" s="58">
        <f>X26+VLOOKUP($B26,'Project Facts (User Inputs)'!$B$13:$BL$28,28,0)</f>
        <v>42090.046207227038</v>
      </c>
      <c r="Z26" s="12"/>
      <c r="AA26" s="32">
        <v>0</v>
      </c>
      <c r="AB26" s="58">
        <f t="shared" si="4"/>
        <v>42091.046207227038</v>
      </c>
      <c r="AC26" s="58">
        <f>AB26+VLOOKUP($B26,'Project Facts (User Inputs)'!$B$13:$BL$28,33,0)</f>
        <v>42146.587538468018</v>
      </c>
      <c r="AD26" s="12"/>
      <c r="AE26" s="32">
        <v>0</v>
      </c>
      <c r="AF26" s="58">
        <f t="shared" si="5"/>
        <v>42147.587538468018</v>
      </c>
      <c r="AG26" s="58">
        <f>AF26+VLOOKUP($B26,'Project Facts (User Inputs)'!$B$13:$BL$28,38,0)</f>
        <v>42203.128869708999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48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48</v>
      </c>
      <c r="AT26" s="60">
        <f t="shared" si="13"/>
        <v>69.677419354838705</v>
      </c>
      <c r="AV26" s="60">
        <f t="shared" si="14"/>
        <v>514.12886970899854</v>
      </c>
      <c r="AW26" s="37"/>
      <c r="BM26" s="115"/>
    </row>
    <row r="27" spans="2:65">
      <c r="B27" s="16" t="str">
        <f>'Project Facts (User Inputs)'!B25</f>
        <v>Project-A13</v>
      </c>
      <c r="D27" s="74">
        <v>0.58988480578092095</v>
      </c>
      <c r="E27" s="74">
        <v>2.0086570107883088</v>
      </c>
      <c r="F27" s="5"/>
      <c r="G27" s="110"/>
      <c r="I27" s="57">
        <v>41640</v>
      </c>
      <c r="J27" s="12"/>
      <c r="K27" s="32">
        <v>59</v>
      </c>
      <c r="L27" s="58">
        <f t="shared" si="0"/>
        <v>41700</v>
      </c>
      <c r="M27" s="58">
        <f>L27+VLOOKUP($B27,'Project Facts (User Inputs)'!$B$13:$BL$28,13,0)</f>
        <v>41862.743639197332</v>
      </c>
      <c r="N27" s="12"/>
      <c r="O27" s="56">
        <v>0</v>
      </c>
      <c r="P27" s="58">
        <f t="shared" si="1"/>
        <v>41863.743639197332</v>
      </c>
      <c r="Q27" s="58">
        <f>P27+VLOOKUP($B27,'Project Facts (User Inputs)'!$B$13:$BL$28,18,0)</f>
        <v>41902.802112604695</v>
      </c>
      <c r="R27" s="12"/>
      <c r="S27" s="56">
        <v>0</v>
      </c>
      <c r="T27" s="58">
        <f t="shared" si="2"/>
        <v>41903.802112604695</v>
      </c>
      <c r="U27" s="58">
        <f>T27+VLOOKUP($B27,'Project Facts (User Inputs)'!$B$13:$BL$28,23,0)</f>
        <v>41942.860586012059</v>
      </c>
      <c r="V27" s="12"/>
      <c r="W27" s="32">
        <v>0</v>
      </c>
      <c r="X27" s="58">
        <f t="shared" si="3"/>
        <v>41943.860586012059</v>
      </c>
      <c r="Y27" s="58">
        <f>X27+VLOOKUP($B27,'Project Facts (User Inputs)'!$B$13:$BL$28,28,0)</f>
        <v>41982.919059419422</v>
      </c>
      <c r="Z27" s="12"/>
      <c r="AA27" s="32">
        <v>0</v>
      </c>
      <c r="AB27" s="58">
        <f t="shared" si="4"/>
        <v>41983.919059419422</v>
      </c>
      <c r="AC27" s="58">
        <f>AB27+VLOOKUP($B27,'Project Facts (User Inputs)'!$B$13:$BL$28,33,0)</f>
        <v>42022.977532826786</v>
      </c>
      <c r="AD27" s="12"/>
      <c r="AE27" s="32">
        <v>0</v>
      </c>
      <c r="AF27" s="58">
        <f t="shared" si="5"/>
        <v>42023.977532826786</v>
      </c>
      <c r="AG27" s="58">
        <f>AF27+VLOOKUP($B27,'Project Facts (User Inputs)'!$B$13:$BL$28,38,0)</f>
        <v>42063.03600623415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59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59</v>
      </c>
      <c r="AT27" s="60">
        <f t="shared" si="13"/>
        <v>74.665012406947866</v>
      </c>
      <c r="AV27" s="60">
        <f t="shared" si="14"/>
        <v>363.03600623414968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0.52907925956187829</v>
      </c>
      <c r="E28" s="74">
        <v>2.0068417113074783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41781.712963218961</v>
      </c>
      <c r="N28" s="12"/>
      <c r="O28" s="56">
        <v>0</v>
      </c>
      <c r="P28" s="58">
        <f t="shared" si="1"/>
        <v>41782.712963218961</v>
      </c>
      <c r="Q28" s="58">
        <f>P28+VLOOKUP($B28,'Project Facts (User Inputs)'!$B$13:$BL$28,18,0)</f>
        <v>41809.12261959663</v>
      </c>
      <c r="R28" s="12"/>
      <c r="S28" s="56">
        <v>0</v>
      </c>
      <c r="T28" s="58">
        <f t="shared" si="2"/>
        <v>41810.12261959663</v>
      </c>
      <c r="U28" s="58">
        <f>T28+VLOOKUP($B28,'Project Facts (User Inputs)'!$B$13:$BL$28,23,0)</f>
        <v>41827.81373076918</v>
      </c>
      <c r="V28" s="12"/>
      <c r="W28" s="32">
        <v>0</v>
      </c>
      <c r="X28" s="58">
        <f t="shared" si="3"/>
        <v>41828.81373076918</v>
      </c>
      <c r="Y28" s="58">
        <f>X28+VLOOKUP($B28,'Project Facts (User Inputs)'!$B$13:$BL$28,28,0)</f>
        <v>41846.504841941729</v>
      </c>
      <c r="Z28" s="12"/>
      <c r="AA28" s="32">
        <v>0</v>
      </c>
      <c r="AB28" s="58">
        <f t="shared" si="4"/>
        <v>41847.504841941729</v>
      </c>
      <c r="AC28" s="58">
        <f>AB28+VLOOKUP($B28,'Project Facts (User Inputs)'!$B$13:$BL$28,33,0)</f>
        <v>41865.195953114278</v>
      </c>
      <c r="AD28" s="12"/>
      <c r="AE28" s="32">
        <v>0</v>
      </c>
      <c r="AF28" s="58">
        <f t="shared" si="5"/>
        <v>41866.195953114278</v>
      </c>
      <c r="AG28" s="58">
        <f>AF28+VLOOKUP($B28,'Project Facts (User Inputs)'!$B$13:$BL$28,38,0)</f>
        <v>41883.887064286828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175.88706428682781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1.0243854947103075</v>
      </c>
      <c r="E29" s="74">
        <v>2.1017978823614163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41789.286040139959</v>
      </c>
      <c r="N29" s="12"/>
      <c r="O29" s="56">
        <v>0</v>
      </c>
      <c r="P29" s="58">
        <f t="shared" si="1"/>
        <v>41790.286040139959</v>
      </c>
      <c r="Q29" s="58">
        <f>P29+VLOOKUP($B29,'Project Facts (User Inputs)'!$B$13:$BL$28,18,0)</f>
        <v>41837.388571182943</v>
      </c>
      <c r="R29" s="12"/>
      <c r="S29" s="56">
        <v>0</v>
      </c>
      <c r="T29" s="58">
        <f t="shared" si="2"/>
        <v>41838.388571182943</v>
      </c>
      <c r="U29" s="58">
        <f>T29+VLOOKUP($B29,'Project Facts (User Inputs)'!$B$13:$BL$28,23,0)</f>
        <v>41855.257220816529</v>
      </c>
      <c r="V29" s="12"/>
      <c r="W29" s="32">
        <v>0</v>
      </c>
      <c r="X29" s="58">
        <f t="shared" si="3"/>
        <v>41856.257220816529</v>
      </c>
      <c r="Y29" s="58">
        <f>X29+VLOOKUP($B29,'Project Facts (User Inputs)'!$B$13:$BL$28,28,0)</f>
        <v>41873.125870450116</v>
      </c>
      <c r="Z29" s="12"/>
      <c r="AA29" s="32">
        <v>0</v>
      </c>
      <c r="AB29" s="58">
        <f t="shared" si="4"/>
        <v>41874.125870450116</v>
      </c>
      <c r="AC29" s="58">
        <f>AB29+VLOOKUP($B29,'Project Facts (User Inputs)'!$B$13:$BL$28,33,0)</f>
        <v>41890.994520083703</v>
      </c>
      <c r="AD29" s="12"/>
      <c r="AE29" s="32">
        <v>0</v>
      </c>
      <c r="AF29" s="58">
        <f t="shared" si="5"/>
        <v>41891.994520083703</v>
      </c>
      <c r="AG29" s="58">
        <f>AF29+VLOOKUP($B29,'Project Facts (User Inputs)'!$B$13:$BL$28,38,0)</f>
        <v>41908.86316971729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189.86316971728957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54.06666666666667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0.46666666666666667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54.06666666666667</v>
      </c>
      <c r="AN32" s="54">
        <f t="shared" si="15"/>
        <v>0</v>
      </c>
      <c r="AO32" s="54">
        <f t="shared" si="15"/>
        <v>0</v>
      </c>
      <c r="AP32" s="54">
        <f t="shared" si="15"/>
        <v>0.46666666666666667</v>
      </c>
      <c r="AQ32" s="54">
        <f t="shared" si="15"/>
        <v>0</v>
      </c>
      <c r="AR32" s="54">
        <f t="shared" si="15"/>
        <v>0</v>
      </c>
      <c r="AS32" s="54">
        <f t="shared" ref="AS32:AT32" si="16">AVERAGE(AS15:AS29)</f>
        <v>54.533333333333331</v>
      </c>
      <c r="AT32" s="82">
        <f t="shared" si="16"/>
        <v>59.29342431761787</v>
      </c>
      <c r="AU32" s="8" t="s">
        <v>56</v>
      </c>
      <c r="AV32" s="82">
        <f t="shared" ref="AV32" si="17">AVERAGE(AV15:AV29)</f>
        <v>273.42827110232759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811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811</v>
      </c>
      <c r="AN33" s="54">
        <f t="shared" si="18"/>
        <v>0</v>
      </c>
      <c r="AO33" s="54">
        <f t="shared" si="18"/>
        <v>0</v>
      </c>
      <c r="AP33" s="54">
        <f t="shared" si="18"/>
        <v>7</v>
      </c>
      <c r="AQ33" s="54">
        <f t="shared" si="18"/>
        <v>0</v>
      </c>
      <c r="AR33" s="54">
        <f t="shared" si="18"/>
        <v>0</v>
      </c>
      <c r="AS33" s="54">
        <f t="shared" ref="AS33:AT33" si="19">SUM(AS15:AS29)</f>
        <v>818</v>
      </c>
      <c r="AT33" s="35">
        <f t="shared" si="19"/>
        <v>889.40136476426801</v>
      </c>
      <c r="AU33" s="8" t="s">
        <v>55</v>
      </c>
      <c r="AV33" s="35">
        <f t="shared" ref="AV33" si="20">SUM(AV15:AV29)</f>
        <v>4101.4240665349134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1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0.10845129057270242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41722.811599840155</v>
      </c>
      <c r="E21" s="85">
        <f>'Project Release Optimizer (GA)'!U15</f>
        <v>41734.630043515142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41739.953931936216</v>
      </c>
      <c r="E22" s="85">
        <f>'Project Release Optimizer (GA)'!U16</f>
        <v>41752.780180755566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41691.585971534303</v>
      </c>
      <c r="E23" s="85">
        <f>'Project Release Optimizer (GA)'!U17</f>
        <v>41698.987365193178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41764.950620270385</v>
      </c>
      <c r="E24" s="85">
        <f>'Project Release Optimizer (GA)'!U18</f>
        <v>41781.586224193685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41708.029760851394</v>
      </c>
      <c r="E25" s="85">
        <f>'Project Release Optimizer (GA)'!U19</f>
        <v>41720.616166177468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42140.24221547012</v>
      </c>
      <c r="E26" s="85">
        <f>'Project Release Optimizer (GA)'!U20</f>
        <v>42165.18429234506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42167.091099188205</v>
      </c>
      <c r="E27" s="85">
        <f>'Project Release Optimizer (GA)'!U21</f>
        <v>42255.173247418177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41659.075872283443</v>
      </c>
      <c r="E28" s="85">
        <f>'Project Release Optimizer (GA)'!U22</f>
        <v>41661.186595292034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42033.992098003146</v>
      </c>
      <c r="E29" s="85">
        <f>'Project Release Optimizer (GA)'!U23</f>
        <v>42102.044867504344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41787.458928408159</v>
      </c>
      <c r="E30" s="85">
        <f>'Project Release Optimizer (GA)'!U24</f>
        <v>41803.020434227314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41855.258616023042</v>
      </c>
      <c r="E31" s="85">
        <f>'Project Release Optimizer (GA)'!U25</f>
        <v>41884.75585788137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41977.963544745078</v>
      </c>
      <c r="E32" s="85">
        <f>'Project Release Optimizer (GA)'!U26</f>
        <v>42033.504875986058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41903.802112604695</v>
      </c>
      <c r="E33" s="85">
        <f>'Project Release Optimizer (GA)'!U27</f>
        <v>41942.860586012059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41810.12261959663</v>
      </c>
      <c r="E34" s="85">
        <f>'Project Release Optimizer (GA)'!U28</f>
        <v>41827.81373076918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41838.388571182943</v>
      </c>
      <c r="E35" s="85">
        <f>'Project Release Optimizer (GA)'!U29</f>
        <v>41855.257220816529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41735.630043515142</v>
      </c>
      <c r="E43" s="85">
        <f>'Project Release Optimizer (GA)'!Y15</f>
        <v>41747.44848719013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41753.780180755566</v>
      </c>
      <c r="E44" s="85">
        <f>'Project Release Optimizer (GA)'!Y16</f>
        <v>41766.606429574917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41699.987365193178</v>
      </c>
      <c r="E45" s="85">
        <f>'Project Release Optimizer (GA)'!Y17</f>
        <v>41707.388758852052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41782.586224193685</v>
      </c>
      <c r="E46" s="85">
        <f>'Project Release Optimizer (GA)'!Y18</f>
        <v>41799.221828116984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41721.616166177468</v>
      </c>
      <c r="E47" s="85">
        <f>'Project Release Optimizer (GA)'!Y19</f>
        <v>41734.202571503542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42166.18429234506</v>
      </c>
      <c r="E48" s="85">
        <f>'Project Release Optimizer (GA)'!Y20</f>
        <v>42191.126369220001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42256.173247418177</v>
      </c>
      <c r="E49" s="85">
        <f>'Project Release Optimizer (GA)'!Y21</f>
        <v>42344.25539564815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41662.186595292034</v>
      </c>
      <c r="E50" s="85">
        <f>'Project Release Optimizer (GA)'!Y22</f>
        <v>41664.297318300625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42103.044867504344</v>
      </c>
      <c r="E51" s="85">
        <f>'Project Release Optimizer (GA)'!Y23</f>
        <v>42171.097637005543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41811.020434227314</v>
      </c>
      <c r="E52" s="85">
        <f>'Project Release Optimizer (GA)'!Y24</f>
        <v>41826.581940046468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41885.75585788137</v>
      </c>
      <c r="E53" s="85">
        <f>'Project Release Optimizer (GA)'!Y25</f>
        <v>41915.253099739697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42034.504875986058</v>
      </c>
      <c r="E54" s="85">
        <f>'Project Release Optimizer (GA)'!Y26</f>
        <v>42090.046207227038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41943.860586012059</v>
      </c>
      <c r="E55" s="85">
        <f>'Project Release Optimizer (GA)'!Y27</f>
        <v>41982.919059419422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41828.81373076918</v>
      </c>
      <c r="E56" s="85">
        <f>'Project Release Optimizer (GA)'!Y28</f>
        <v>41846.504841941729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41856.257220816529</v>
      </c>
      <c r="E57" s="85">
        <f>'Project Release Optimizer (GA)'!Y29</f>
        <v>41873.125870450116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41748.44848719013</v>
      </c>
      <c r="E65" s="85">
        <f>'Project Release Optimizer (GA)'!AC15</f>
        <v>41760.266930865117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41767.606429574917</v>
      </c>
      <c r="E66" s="85">
        <f>'Project Release Optimizer (GA)'!AC16</f>
        <v>41780.432678394267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41708.388758852052</v>
      </c>
      <c r="E67" s="85">
        <f>'Project Release Optimizer (GA)'!AC17</f>
        <v>41715.790152510926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41800.221828116984</v>
      </c>
      <c r="E68" s="85">
        <f>'Project Release Optimizer (GA)'!AC18</f>
        <v>41816.857432040284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41735.202571503542</v>
      </c>
      <c r="E69" s="85">
        <f>'Project Release Optimizer (GA)'!AC19</f>
        <v>41747.788976829615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42192.126369220001</v>
      </c>
      <c r="E70" s="85">
        <f>'Project Release Optimizer (GA)'!AC20</f>
        <v>42217.068446094941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42345.25539564815</v>
      </c>
      <c r="E71" s="85">
        <f>'Project Release Optimizer (GA)'!AC21</f>
        <v>42433.337543878122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41665.297318300625</v>
      </c>
      <c r="E72" s="85">
        <f>'Project Release Optimizer (GA)'!AC22</f>
        <v>41667.408041309216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42172.097637005543</v>
      </c>
      <c r="E73" s="85">
        <f>'Project Release Optimizer (GA)'!AC23</f>
        <v>42240.150406506742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41827.581940046468</v>
      </c>
      <c r="E74" s="85">
        <f>'Project Release Optimizer (GA)'!AC24</f>
        <v>41843.143445865622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41916.253099739697</v>
      </c>
      <c r="E75" s="85">
        <f>'Project Release Optimizer (GA)'!AC25</f>
        <v>41945.750341598025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42091.046207227038</v>
      </c>
      <c r="E76" s="85">
        <f>'Project Release Optimizer (GA)'!AC26</f>
        <v>42146.587538468018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41983.919059419422</v>
      </c>
      <c r="E77" s="85">
        <f>'Project Release Optimizer (GA)'!AC27</f>
        <v>42022.977532826786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41847.504841941729</v>
      </c>
      <c r="E78" s="85">
        <f>'Project Release Optimizer (GA)'!AC28</f>
        <v>41865.195953114278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41874.125870450116</v>
      </c>
      <c r="E79" s="85">
        <f>'Project Release Optimizer (GA)'!AC29</f>
        <v>41890.994520083703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0.10845129057270242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41761.266930865117</v>
      </c>
      <c r="E87" s="85">
        <f>'Project Release Optimizer (GA)'!AG15</f>
        <v>41773.085374540104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1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0.10845129057270242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41781.432678394267</v>
      </c>
      <c r="E88" s="85">
        <f>'Project Release Optimizer (GA)'!AG16</f>
        <v>41794.258927213617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41716.790152510926</v>
      </c>
      <c r="E89" s="85">
        <f>'Project Release Optimizer (GA)'!AG17</f>
        <v>41724.191546169801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41817.857432040284</v>
      </c>
      <c r="E90" s="85">
        <f>'Project Release Optimizer (GA)'!AG18</f>
        <v>41834.493035963584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41748.788976829615</v>
      </c>
      <c r="E91" s="85">
        <f>'Project Release Optimizer (GA)'!AG19</f>
        <v>41761.375382155689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42218.068446094941</v>
      </c>
      <c r="E92" s="85">
        <f>'Project Release Optimizer (GA)'!AG20</f>
        <v>42243.010522969882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42434.337543878122</v>
      </c>
      <c r="E93" s="85">
        <f>'Project Release Optimizer (GA)'!AG21</f>
        <v>42522.419692108095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41668.408041309216</v>
      </c>
      <c r="E94" s="85">
        <f>'Project Release Optimizer (GA)'!AG22</f>
        <v>41670.518764317807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42241.150406506742</v>
      </c>
      <c r="E95" s="85">
        <f>'Project Release Optimizer (GA)'!AG23</f>
        <v>42309.203176007941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41844.143445865622</v>
      </c>
      <c r="E96" s="85">
        <f>'Project Release Optimizer (GA)'!AG24</f>
        <v>41859.704951684776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41946.750341598025</v>
      </c>
      <c r="E97" s="85">
        <f>'Project Release Optimizer (GA)'!AG25</f>
        <v>41976.247583456352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42147.587538468018</v>
      </c>
      <c r="E98" s="85">
        <f>'Project Release Optimizer (GA)'!AG26</f>
        <v>42203.128869708999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42023.977532826786</v>
      </c>
      <c r="E99" s="85">
        <f>'Project Release Optimizer (GA)'!AG27</f>
        <v>42063.03600623415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41866.195953114278</v>
      </c>
      <c r="E100" s="85">
        <f>'Project Release Optimizer (GA)'!AG28</f>
        <v>41883.887064286828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41891.994520083703</v>
      </c>
      <c r="E101" s="85">
        <f>'Project Release Optimizer (GA)'!AG29</f>
        <v>41908.86316971729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0.91066916245182594</v>
      </c>
      <c r="B2" s="107">
        <f ca="1">A2*100</f>
        <v>91.066916245182597</v>
      </c>
      <c r="C2" s="107">
        <f ca="1">INT(B2)</f>
        <v>91</v>
      </c>
    </row>
    <row r="3" spans="1:3">
      <c r="A3" s="107">
        <f t="shared" ref="A3:A40" ca="1" si="0">RAND()</f>
        <v>0.94585771079650538</v>
      </c>
      <c r="B3" s="107">
        <f t="shared" ref="B3:B40" ca="1" si="1">A3*100</f>
        <v>94.585771079650542</v>
      </c>
      <c r="C3" s="107">
        <f t="shared" ref="C3:C40" ca="1" si="2">INT(B3)</f>
        <v>94</v>
      </c>
    </row>
    <row r="4" spans="1:3">
      <c r="A4" s="107">
        <f t="shared" ca="1" si="0"/>
        <v>0.55746142068171056</v>
      </c>
      <c r="B4" s="107">
        <f t="shared" ca="1" si="1"/>
        <v>55.746142068171054</v>
      </c>
      <c r="C4" s="107">
        <f t="shared" ca="1" si="2"/>
        <v>55</v>
      </c>
    </row>
    <row r="5" spans="1:3">
      <c r="A5" s="107">
        <f t="shared" ca="1" si="0"/>
        <v>0.93600000605575073</v>
      </c>
      <c r="B5" s="107">
        <f t="shared" ca="1" si="1"/>
        <v>93.600000605575076</v>
      </c>
      <c r="C5" s="107">
        <f t="shared" ca="1" si="2"/>
        <v>93</v>
      </c>
    </row>
    <row r="6" spans="1:3">
      <c r="A6" s="107">
        <f t="shared" ca="1" si="0"/>
        <v>0.19979434299353294</v>
      </c>
      <c r="B6" s="107">
        <f t="shared" ca="1" si="1"/>
        <v>19.979434299353294</v>
      </c>
      <c r="C6" s="107">
        <f t="shared" ca="1" si="2"/>
        <v>19</v>
      </c>
    </row>
    <row r="7" spans="1:3">
      <c r="A7" s="107">
        <f t="shared" ca="1" si="0"/>
        <v>0.62425111310530212</v>
      </c>
      <c r="B7" s="107">
        <f t="shared" ca="1" si="1"/>
        <v>62.425111310530212</v>
      </c>
      <c r="C7" s="107">
        <f t="shared" ca="1" si="2"/>
        <v>62</v>
      </c>
    </row>
    <row r="8" spans="1:3">
      <c r="A8" s="107">
        <f t="shared" ca="1" si="0"/>
        <v>0.73075165243671725</v>
      </c>
      <c r="B8" s="107">
        <f t="shared" ca="1" si="1"/>
        <v>73.075165243671719</v>
      </c>
      <c r="C8" s="107">
        <f t="shared" ca="1" si="2"/>
        <v>73</v>
      </c>
    </row>
    <row r="9" spans="1:3">
      <c r="A9" s="107">
        <f t="shared" ca="1" si="0"/>
        <v>0.18843931224042443</v>
      </c>
      <c r="B9" s="107">
        <f t="shared" ca="1" si="1"/>
        <v>18.843931224042443</v>
      </c>
      <c r="C9" s="107">
        <f t="shared" ca="1" si="2"/>
        <v>18</v>
      </c>
    </row>
    <row r="10" spans="1:3">
      <c r="A10" s="107">
        <f t="shared" ca="1" si="0"/>
        <v>0.45788761199948347</v>
      </c>
      <c r="B10" s="107">
        <f t="shared" ca="1" si="1"/>
        <v>45.788761199948347</v>
      </c>
      <c r="C10" s="107">
        <f t="shared" ca="1" si="2"/>
        <v>45</v>
      </c>
    </row>
    <row r="11" spans="1:3">
      <c r="A11" s="107">
        <f t="shared" ca="1" si="0"/>
        <v>0.28198438234667922</v>
      </c>
      <c r="B11" s="107">
        <f t="shared" ca="1" si="1"/>
        <v>28.198438234667922</v>
      </c>
      <c r="C11" s="107">
        <f t="shared" ca="1" si="2"/>
        <v>28</v>
      </c>
    </row>
    <row r="12" spans="1:3">
      <c r="A12" s="107">
        <f t="shared" ca="1" si="0"/>
        <v>0.53036312672947483</v>
      </c>
      <c r="B12" s="107">
        <f t="shared" ca="1" si="1"/>
        <v>53.036312672947481</v>
      </c>
      <c r="C12" s="107">
        <f t="shared" ca="1" si="2"/>
        <v>53</v>
      </c>
    </row>
    <row r="13" spans="1:3">
      <c r="A13" s="107">
        <f t="shared" ca="1" si="0"/>
        <v>0.8342355445263665</v>
      </c>
      <c r="B13" s="107">
        <f t="shared" ca="1" si="1"/>
        <v>83.423554452636651</v>
      </c>
      <c r="C13" s="107">
        <f t="shared" ca="1" si="2"/>
        <v>83</v>
      </c>
    </row>
    <row r="14" spans="1:3">
      <c r="A14" s="107">
        <f t="shared" ca="1" si="0"/>
        <v>0.51414196066461781</v>
      </c>
      <c r="B14" s="107">
        <f t="shared" ca="1" si="1"/>
        <v>51.414196066461784</v>
      </c>
      <c r="C14" s="107">
        <f t="shared" ca="1" si="2"/>
        <v>51</v>
      </c>
    </row>
    <row r="15" spans="1:3">
      <c r="A15" s="107">
        <f t="shared" ca="1" si="0"/>
        <v>0.29975595678022726</v>
      </c>
      <c r="B15" s="107">
        <f t="shared" ca="1" si="1"/>
        <v>29.975595678022728</v>
      </c>
      <c r="C15" s="107">
        <f t="shared" ca="1" si="2"/>
        <v>29</v>
      </c>
    </row>
    <row r="16" spans="1:3">
      <c r="A16" s="107">
        <f t="shared" ca="1" si="0"/>
        <v>0.16476046076781992</v>
      </c>
      <c r="B16" s="107">
        <f t="shared" ca="1" si="1"/>
        <v>16.476046076781991</v>
      </c>
      <c r="C16" s="107">
        <f t="shared" ca="1" si="2"/>
        <v>16</v>
      </c>
    </row>
    <row r="17" spans="1:3">
      <c r="A17" s="107">
        <f t="shared" ca="1" si="0"/>
        <v>9.8868765107312573E-2</v>
      </c>
      <c r="B17" s="107">
        <f t="shared" ca="1" si="1"/>
        <v>9.8868765107312573</v>
      </c>
      <c r="C17" s="107">
        <f t="shared" ca="1" si="2"/>
        <v>9</v>
      </c>
    </row>
    <row r="18" spans="1:3">
      <c r="A18" s="107">
        <f t="shared" ca="1" si="0"/>
        <v>8.6444195073388741E-2</v>
      </c>
      <c r="B18" s="107">
        <f t="shared" ca="1" si="1"/>
        <v>8.6444195073388741</v>
      </c>
      <c r="C18" s="107">
        <f t="shared" ca="1" si="2"/>
        <v>8</v>
      </c>
    </row>
    <row r="19" spans="1:3">
      <c r="A19" s="107">
        <f t="shared" ca="1" si="0"/>
        <v>0.80976996344195351</v>
      </c>
      <c r="B19" s="107">
        <f t="shared" ca="1" si="1"/>
        <v>80.976996344195356</v>
      </c>
      <c r="C19" s="107">
        <f t="shared" ca="1" si="2"/>
        <v>80</v>
      </c>
    </row>
    <row r="20" spans="1:3">
      <c r="A20" s="107">
        <f t="shared" ca="1" si="0"/>
        <v>0.6624497414679924</v>
      </c>
      <c r="B20" s="107">
        <f t="shared" ca="1" si="1"/>
        <v>66.244974146799237</v>
      </c>
      <c r="C20" s="107">
        <f t="shared" ca="1" si="2"/>
        <v>66</v>
      </c>
    </row>
    <row r="21" spans="1:3">
      <c r="A21" s="107">
        <f t="shared" ca="1" si="0"/>
        <v>4.6838272572087281E-3</v>
      </c>
      <c r="B21" s="107">
        <f t="shared" ca="1" si="1"/>
        <v>0.46838272572087281</v>
      </c>
      <c r="C21" s="107">
        <f t="shared" ca="1" si="2"/>
        <v>0</v>
      </c>
    </row>
    <row r="22" spans="1:3">
      <c r="A22" s="107">
        <f t="shared" ca="1" si="0"/>
        <v>0.49184444209231426</v>
      </c>
      <c r="B22" s="107">
        <f t="shared" ca="1" si="1"/>
        <v>49.18444420923143</v>
      </c>
      <c r="C22" s="107">
        <f t="shared" ca="1" si="2"/>
        <v>49</v>
      </c>
    </row>
    <row r="23" spans="1:3">
      <c r="A23" s="107">
        <f t="shared" ca="1" si="0"/>
        <v>0.38580482531694416</v>
      </c>
      <c r="B23" s="107">
        <f t="shared" ca="1" si="1"/>
        <v>38.580482531694415</v>
      </c>
      <c r="C23" s="107">
        <f t="shared" ca="1" si="2"/>
        <v>38</v>
      </c>
    </row>
    <row r="24" spans="1:3">
      <c r="A24" s="107">
        <f t="shared" ca="1" si="0"/>
        <v>0.54442268813574124</v>
      </c>
      <c r="B24" s="107">
        <f t="shared" ca="1" si="1"/>
        <v>54.442268813574124</v>
      </c>
      <c r="C24" s="107">
        <f t="shared" ca="1" si="2"/>
        <v>54</v>
      </c>
    </row>
    <row r="25" spans="1:3">
      <c r="A25" s="107">
        <f t="shared" ca="1" si="0"/>
        <v>0.37663572670313439</v>
      </c>
      <c r="B25" s="107">
        <f t="shared" ca="1" si="1"/>
        <v>37.663572670313442</v>
      </c>
      <c r="C25" s="107">
        <f t="shared" ca="1" si="2"/>
        <v>37</v>
      </c>
    </row>
    <row r="26" spans="1:3">
      <c r="A26" s="107">
        <f t="shared" ca="1" si="0"/>
        <v>0.83019140632730992</v>
      </c>
      <c r="B26" s="107">
        <f t="shared" ca="1" si="1"/>
        <v>83.019140632730995</v>
      </c>
      <c r="C26" s="107">
        <f t="shared" ca="1" si="2"/>
        <v>83</v>
      </c>
    </row>
    <row r="27" spans="1:3">
      <c r="A27" s="107">
        <f t="shared" ca="1" si="0"/>
        <v>0.90949874279517839</v>
      </c>
      <c r="B27" s="107">
        <f t="shared" ca="1" si="1"/>
        <v>90.949874279517843</v>
      </c>
      <c r="C27" s="107">
        <f t="shared" ca="1" si="2"/>
        <v>90</v>
      </c>
    </row>
    <row r="28" spans="1:3">
      <c r="A28" s="107">
        <f t="shared" ca="1" si="0"/>
        <v>0.18978974843434582</v>
      </c>
      <c r="B28" s="107">
        <f t="shared" ca="1" si="1"/>
        <v>18.978974843434582</v>
      </c>
      <c r="C28" s="107">
        <f t="shared" ca="1" si="2"/>
        <v>18</v>
      </c>
    </row>
    <row r="29" spans="1:3">
      <c r="A29" s="107">
        <f t="shared" ca="1" si="0"/>
        <v>0.60503099340134625</v>
      </c>
      <c r="B29" s="107">
        <f t="shared" ca="1" si="1"/>
        <v>60.503099340134625</v>
      </c>
      <c r="C29" s="107">
        <f t="shared" ca="1" si="2"/>
        <v>60</v>
      </c>
    </row>
    <row r="30" spans="1:3">
      <c r="A30" s="107">
        <f t="shared" ca="1" si="0"/>
        <v>0.34597182937409166</v>
      </c>
      <c r="B30" s="107">
        <f t="shared" ca="1" si="1"/>
        <v>34.597182937409166</v>
      </c>
      <c r="C30" s="107">
        <f t="shared" ca="1" si="2"/>
        <v>34</v>
      </c>
    </row>
    <row r="31" spans="1:3">
      <c r="A31" s="107">
        <f t="shared" ca="1" si="0"/>
        <v>0.35964516855583728</v>
      </c>
      <c r="B31" s="107">
        <f t="shared" ca="1" si="1"/>
        <v>35.964516855583724</v>
      </c>
      <c r="C31" s="107">
        <f t="shared" ca="1" si="2"/>
        <v>35</v>
      </c>
    </row>
    <row r="32" spans="1:3">
      <c r="A32" s="107">
        <f t="shared" ca="1" si="0"/>
        <v>0.93442834183088763</v>
      </c>
      <c r="B32" s="107">
        <f t="shared" ca="1" si="1"/>
        <v>93.442834183088763</v>
      </c>
      <c r="C32" s="107">
        <f t="shared" ca="1" si="2"/>
        <v>93</v>
      </c>
    </row>
    <row r="33" spans="1:3">
      <c r="A33" s="107">
        <f t="shared" ca="1" si="0"/>
        <v>0.17580516068720886</v>
      </c>
      <c r="B33" s="107">
        <f t="shared" ca="1" si="1"/>
        <v>17.580516068720886</v>
      </c>
      <c r="C33" s="107">
        <f t="shared" ca="1" si="2"/>
        <v>17</v>
      </c>
    </row>
    <row r="34" spans="1:3">
      <c r="A34" s="107">
        <f t="shared" ca="1" si="0"/>
        <v>0.75875478228269966</v>
      </c>
      <c r="B34" s="107">
        <f t="shared" ca="1" si="1"/>
        <v>75.875478228269969</v>
      </c>
      <c r="C34" s="107">
        <f t="shared" ca="1" si="2"/>
        <v>75</v>
      </c>
    </row>
    <row r="35" spans="1:3">
      <c r="A35" s="107">
        <f t="shared" ca="1" si="0"/>
        <v>0.20148301876504426</v>
      </c>
      <c r="B35" s="107">
        <f t="shared" ca="1" si="1"/>
        <v>20.148301876504426</v>
      </c>
      <c r="C35" s="107">
        <f t="shared" ca="1" si="2"/>
        <v>20</v>
      </c>
    </row>
    <row r="36" spans="1:3">
      <c r="A36" s="107">
        <f t="shared" ca="1" si="0"/>
        <v>2.1099940043421306E-2</v>
      </c>
      <c r="B36" s="107">
        <f t="shared" ca="1" si="1"/>
        <v>2.1099940043421306</v>
      </c>
      <c r="C36" s="107">
        <f t="shared" ca="1" si="2"/>
        <v>2</v>
      </c>
    </row>
    <row r="37" spans="1:3">
      <c r="A37" s="107">
        <f t="shared" ca="1" si="0"/>
        <v>0.47731167641320571</v>
      </c>
      <c r="B37" s="107">
        <f t="shared" ca="1" si="1"/>
        <v>47.731167641320567</v>
      </c>
      <c r="C37" s="107">
        <f t="shared" ca="1" si="2"/>
        <v>47</v>
      </c>
    </row>
    <row r="38" spans="1:3">
      <c r="A38" s="107">
        <f t="shared" ca="1" si="0"/>
        <v>0.23497942820538142</v>
      </c>
      <c r="B38" s="107">
        <f t="shared" ca="1" si="1"/>
        <v>23.497942820538142</v>
      </c>
      <c r="C38" s="107">
        <f t="shared" ca="1" si="2"/>
        <v>23</v>
      </c>
    </row>
    <row r="39" spans="1:3">
      <c r="A39" s="107">
        <f t="shared" ca="1" si="0"/>
        <v>0.3821374612565398</v>
      </c>
      <c r="B39" s="107">
        <f t="shared" ca="1" si="1"/>
        <v>38.213746125653984</v>
      </c>
      <c r="C39" s="107">
        <f t="shared" ca="1" si="2"/>
        <v>38</v>
      </c>
    </row>
    <row r="40" spans="1:3">
      <c r="A40" s="107">
        <f t="shared" ca="1" si="0"/>
        <v>0.1352342288518269</v>
      </c>
      <c r="B40" s="107">
        <f t="shared" ca="1" si="1"/>
        <v>13.52342288518269</v>
      </c>
      <c r="C40" s="107">
        <f t="shared" ca="1" si="2"/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1219.5639520566751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2014-09-26T15:24:46Z</dcterms:modified>
</cp:coreProperties>
</file>