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<sst xmlns="http://schemas.openxmlformats.org/spreadsheetml/2006/main" count="511" uniqueCount="265">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</sst>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0.53879370840529051</v>
      </c>
      <c r="G13" s="35">
        <f>'Project Release Optimizer (GA)'!E15</f>
        <v>1.5069730263212091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31.551964573447261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49.105059418778879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11.78521426050693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11.78521426050693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11.78521426050693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11.78521426050693</v>
      </c>
      <c r="AN13" s="37"/>
      <c r="AO13" s="39">
        <f>M13+R13+W13+AB13+AG13+AL13</f>
        <v>200.20000000000002</v>
      </c>
      <c r="AP13" s="39">
        <f>N13+S13+X13+AC13+AH13+AM13</f>
        <v>127.79788103425388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69.41432206158396</v>
      </c>
      <c r="AY13" s="39">
        <f t="shared" ref="AY13:AY27" si="1">AV13/G13</f>
        <v>108.0311307213135</v>
      </c>
      <c r="AZ13" s="39">
        <f>MAX(AX13,AY13)</f>
        <v>108.0311307213135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0.512397288907806</v>
      </c>
      <c r="G14" s="35">
        <f>'Project Release Optimizer (GA)'!E16</f>
        <v>1.4937013671919539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29.274159572493176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53.558229079212786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12.853974979011069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12.853974979011069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12.853974979011069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12.853974979011069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134.24828856775025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64.403151059484998</v>
      </c>
      <c r="AY14" s="39">
        <f t="shared" si="1"/>
        <v>117.8281039742681</v>
      </c>
      <c r="AZ14" s="39">
        <f t="shared" ref="AZ14:AZ27" si="29">MAX(AX14,AY14)</f>
        <v>117.8281039742681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0.53950089756229391</v>
      </c>
      <c r="G15" s="35">
        <f>'Project Release Optimizer (GA)'!E17</f>
        <v>1.6153931100885122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29.657040557847353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16.714197820566778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7.1176897338833642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7.1176897338833642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7.1176897338833642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7.1176897338833642</v>
      </c>
      <c r="AN15" s="37"/>
      <c r="AO15" s="39">
        <f t="shared" si="24"/>
        <v>94.6</v>
      </c>
      <c r="AP15" s="39">
        <f t="shared" si="25"/>
        <v>74.841997313947601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65.245489227264173</v>
      </c>
      <c r="AY15" s="39">
        <f t="shared" si="1"/>
        <v>36.771235205246903</v>
      </c>
      <c r="AZ15" s="39">
        <f t="shared" si="29"/>
        <v>65.245489227264173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0.26218446490965985</v>
      </c>
      <c r="G16" s="35">
        <f>'Project Release Optimizer (GA)'!E18</f>
        <v>1.5104890795013246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133.49379800996161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32.038511522390785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32.038511522390785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32.038511522390785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32.038511522390785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32.038511522390785</v>
      </c>
      <c r="AN16" s="37"/>
      <c r="AO16" s="39">
        <f t="shared" si="24"/>
        <v>116.6</v>
      </c>
      <c r="AP16" s="39">
        <f t="shared" si="25"/>
        <v>293.68635562191554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293.68635562191554</v>
      </c>
      <c r="AY16" s="39">
        <f t="shared" si="1"/>
        <v>26.216674147074013</v>
      </c>
      <c r="AZ16" s="39">
        <f t="shared" si="29"/>
        <v>293.68635562191554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0.55178483246480536</v>
      </c>
      <c r="G17" s="35">
        <f>'Project Release Optimizer (GA)'!E19</f>
        <v>1.9893368122812898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10.873803785432431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40.214406884804632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9.6514576523531108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9.6514576523531108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9.6514576523531108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9.6514576523531108</v>
      </c>
      <c r="AN17" s="37"/>
      <c r="AO17" s="39">
        <f t="shared" si="24"/>
        <v>189.2</v>
      </c>
      <c r="AP17" s="39">
        <f t="shared" si="25"/>
        <v>89.694041279649511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23.922368327951343</v>
      </c>
      <c r="AY17" s="39">
        <f t="shared" si="1"/>
        <v>88.47169514657017</v>
      </c>
      <c r="AZ17" s="39">
        <f t="shared" si="29"/>
        <v>88.47169514657017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0.65372337627083954</v>
      </c>
      <c r="G18" s="35">
        <f>'Project Release Optimizer (GA)'!E20</f>
        <v>1.5288338349418502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79.544348401052503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28.780106113803765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19.090643616252603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19.090643616252603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19.090643616252603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19.090643616252603</v>
      </c>
      <c r="AN18" s="37"/>
      <c r="AO18" s="39">
        <f t="shared" si="24"/>
        <v>211.2</v>
      </c>
      <c r="AP18" s="39">
        <f t="shared" si="25"/>
        <v>184.68702897986668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174.99756648231553</v>
      </c>
      <c r="AY18" s="39">
        <f t="shared" si="1"/>
        <v>63.316233450368294</v>
      </c>
      <c r="AZ18" s="39">
        <f t="shared" si="29"/>
        <v>174.99756648231553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0.30458428041960317</v>
      </c>
      <c r="G19" s="35">
        <f>'Project Release Optimizer (GA)'!E21</f>
        <v>1.4617957027073185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305.33420789766564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73.280209895439754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73.280209895439754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73.280209895439754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73.280209895439754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73.280209895439754</v>
      </c>
      <c r="AN19" s="37"/>
      <c r="AO19" s="39">
        <f t="shared" si="24"/>
        <v>387.20000000000005</v>
      </c>
      <c r="AP19" s="39">
        <f t="shared" si="25"/>
        <v>671.73525737486432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671.73525737486432</v>
      </c>
      <c r="AY19" s="39">
        <f t="shared" si="1"/>
        <v>124.91485620173576</v>
      </c>
      <c r="AZ19" s="39">
        <f t="shared" si="29"/>
        <v>671.73525737486432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0.57944405354584305</v>
      </c>
      <c r="G20" s="35">
        <f>'Project Release Optimizer (GA)'!E22</f>
        <v>1.5364949861410748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8.6289607588568025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7.1591512495765635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2.0709505821256329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2.0709505821256329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2.0709505821256329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2.0709505821256329</v>
      </c>
      <c r="AN20" s="37"/>
      <c r="AO20" s="39">
        <f t="shared" si="24"/>
        <v>35.200000000000003</v>
      </c>
      <c r="AP20" s="39">
        <f t="shared" si="25"/>
        <v>24.071914336935897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18.983713669484963</v>
      </c>
      <c r="AY20" s="39">
        <f t="shared" si="1"/>
        <v>15.750132749068442</v>
      </c>
      <c r="AZ20" s="39">
        <f t="shared" si="29"/>
        <v>18.983713669484963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0.57562102452000496</v>
      </c>
      <c r="G21" s="35">
        <f>'Project Release Optimizer (GA)'!E23</f>
        <v>1.5398290351579365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85.125452185940901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55.850356134620618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20.430108524625815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20.430108524625815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20.430108524625815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20.430108524625815</v>
      </c>
      <c r="AN21" s="37"/>
      <c r="AO21" s="39">
        <f t="shared" si="24"/>
        <v>297</v>
      </c>
      <c r="AP21" s="39">
        <f t="shared" si="25"/>
        <v>222.69624241906476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187.27599480907</v>
      </c>
      <c r="AY21" s="39">
        <f t="shared" si="1"/>
        <v>122.87078349616534</v>
      </c>
      <c r="AZ21" s="39">
        <f t="shared" si="29"/>
        <v>187.27599480907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0.58568721654552003</v>
      </c>
      <c r="G22" s="35">
        <f>'Project Release Optimizer (GA)'!E24</f>
        <v>1.5766545785016546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61.466255337335085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55.180127078106665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14.751901280960418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14.751901280960418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14.751901280960418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14.751901280960418</v>
      </c>
      <c r="AN22" s="37"/>
      <c r="AO22" s="39">
        <f t="shared" si="24"/>
        <v>270.59999999999991</v>
      </c>
      <c r="AP22" s="39">
        <f t="shared" si="25"/>
        <v>175.65398753928343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135.22576174213719</v>
      </c>
      <c r="AY22" s="39">
        <f t="shared" si="1"/>
        <v>121.39627957183465</v>
      </c>
      <c r="AZ22" s="39">
        <f t="shared" si="29"/>
        <v>135.22576174213719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0.25697545236981911</v>
      </c>
      <c r="G23" s="35">
        <f>'Project Release Optimizer (GA)'!E25</f>
        <v>1.5177903423933174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245.15960345245463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58.838304828589109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58.838304828589109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58.838304828589109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58.838304828589109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58.838304828589109</v>
      </c>
      <c r="AN23" s="37"/>
      <c r="AO23" s="39">
        <f t="shared" si="24"/>
        <v>314.59999999999997</v>
      </c>
      <c r="AP23" s="39">
        <f t="shared" si="25"/>
        <v>539.35112759540016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539.35112759540027</v>
      </c>
      <c r="AY23" s="39">
        <f t="shared" si="1"/>
        <v>115.95804445723087</v>
      </c>
      <c r="AZ23" s="39">
        <f t="shared" si="29"/>
        <v>539.35112759540027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0.59284478647890682</v>
      </c>
      <c r="G24" s="35">
        <f>'Project Release Optimizer (GA)'!E26</f>
        <v>2.4060486549105633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109.64083936042621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37.821346552687487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26.313801446502289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26.313801446502289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26.313801446502289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26.313801446502289</v>
      </c>
      <c r="AN24" s="37"/>
      <c r="AO24" s="39">
        <f t="shared" si="24"/>
        <v>343.2</v>
      </c>
      <c r="AP24" s="39">
        <f t="shared" si="25"/>
        <v>252.71739169912283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241.20984659293762</v>
      </c>
      <c r="AY24" s="39">
        <f t="shared" si="1"/>
        <v>83.206962415912486</v>
      </c>
      <c r="AZ24" s="39">
        <f t="shared" si="29"/>
        <v>241.20984659293762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0.50563561385797962</v>
      </c>
      <c r="G25" s="35">
        <f>'Project Release Optimizer (GA)'!E27</f>
        <v>1.9780864565595278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189.86004420757433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45.566410609817844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45.566410609817844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45.566410609817844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45.566410609817844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45.566410609817844</v>
      </c>
      <c r="AN25" s="37"/>
      <c r="AO25" s="39">
        <f t="shared" si="24"/>
        <v>299.19999999999993</v>
      </c>
      <c r="AP25" s="39">
        <f t="shared" si="25"/>
        <v>417.6920972566636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417.69209725666349</v>
      </c>
      <c r="AY25" s="39">
        <f t="shared" si="1"/>
        <v>44.487438710367485</v>
      </c>
      <c r="AZ25" s="39">
        <f t="shared" si="29"/>
        <v>417.69209725666349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0.27417615080374635</v>
      </c>
      <c r="G26" s="35">
        <f>'Project Release Optimizer (GA)'!E28</f>
        <v>2.0687103387305745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142.24431952112408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34.138636685069777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34.138636685069777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34.138636685069777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34.138636685069777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34.138636685069777</v>
      </c>
      <c r="AN26" s="37"/>
      <c r="AO26" s="39">
        <f t="shared" si="24"/>
        <v>202.39999999999998</v>
      </c>
      <c r="AP26" s="39">
        <f t="shared" si="25"/>
        <v>312.93750294647299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312.93750294647299</v>
      </c>
      <c r="AY26" s="39">
        <f t="shared" si="1"/>
        <v>56.36361834569329</v>
      </c>
      <c r="AZ26" s="39">
        <f t="shared" si="29"/>
        <v>312.93750294647299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1.2666468529378825</v>
      </c>
      <c r="G27" s="35">
        <f>'Project Release Optimizer (GA)'!E29</f>
        <v>0.26986267457188878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88.044780693339519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366.85325288891465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88.044780693339519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88.044780693339519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88.044780693339519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88.044780693339519</v>
      </c>
      <c r="AN27" s="37"/>
      <c r="AO27" s="39">
        <f t="shared" si="24"/>
        <v>376.19999999999993</v>
      </c>
      <c r="AP27" s="39">
        <f t="shared" si="25"/>
        <v>807.07715635561215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125.05458773501417</v>
      </c>
      <c r="AY27" s="39">
        <f t="shared" si="1"/>
        <v>807.07715635561215</v>
      </c>
      <c r="AZ27" s="39">
        <f t="shared" si="29"/>
        <v>807.07715635561215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103.3266385543301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63.673220450825333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30.398173087391207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30.398173087391207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30.398173087391207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30.398173087391207</v>
      </c>
      <c r="AN30" s="47"/>
      <c r="AO30" s="35">
        <f t="shared" ref="AO30:AQ30" si="36">AVERAGE(AO13:AO27)</f>
        <v>236.42666666666665</v>
      </c>
      <c r="AP30" s="35">
        <f t="shared" si="36"/>
        <v>288.59255135472023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222.74234283350404</v>
      </c>
      <c r="AY30" s="35">
        <f t="shared" si="39"/>
        <v>128.84402299656412</v>
      </c>
      <c r="AZ30" s="167">
        <f t="shared" ref="AZ30" si="40">AVERAGE(AZ13:AZ27)</f>
        <v>278.64991996775268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1549.8995783149514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955.09830676238005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455.97259631086808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455.97259631086808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455.97259631086808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455.97259631086808</v>
      </c>
      <c r="AN31" s="47"/>
      <c r="AO31" s="35">
        <f t="shared" ref="AO31:AQ31" si="47">SUM(AO13:AO27)</f>
        <v>3546.3999999999996</v>
      </c>
      <c r="AP31" s="35">
        <f t="shared" si="47"/>
        <v>4328.8882703208037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3341.1351425025605</v>
      </c>
      <c r="AY31" s="35">
        <f t="shared" si="50"/>
        <v>1932.6603449484619</v>
      </c>
      <c r="AZ31" s="35">
        <f t="shared" ref="AZ31" si="51">SUM(AZ13:AZ27)</f>
        <v>4179.7487995162901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889.07715635559725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317.79255135472192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278.64991996775268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44.761786600496279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0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1251.6314943108155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1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0.53879370840529051</v>
      </c>
      <c r="E15" s="74">
        <v>1.5069730263212091</v>
      </c>
      <c r="F15" s="5"/>
      <c r="G15" s="110"/>
      <c r="I15" s="57">
        <v>41640</v>
      </c>
      <c r="J15" s="12"/>
      <c r="K15" s="32">
        <v>3</v>
      </c>
      <c r="L15" s="58">
        <f>I15+K15+1</f>
        <v>41644</v>
      </c>
      <c r="M15" s="58">
        <f>L15+VLOOKUP($B15,'Project Facts (User Inputs)'!$B$13:$BL$28,13,0)</f>
        <v>41675.551964573446</v>
      </c>
      <c r="N15" s="12"/>
      <c r="O15" s="56">
        <v>0</v>
      </c>
      <c r="P15" s="58">
        <f>M15+O15+1</f>
        <v>41676.551964573446</v>
      </c>
      <c r="Q15" s="58">
        <f>P15+VLOOKUP($B15,'Project Facts (User Inputs)'!$B$13:$BL$28,18,0)</f>
        <v>41725.657023992222</v>
      </c>
      <c r="R15" s="12"/>
      <c r="S15" s="56">
        <v>0</v>
      </c>
      <c r="T15" s="58">
        <f>Q15+S15+1</f>
        <v>41726.657023992222</v>
      </c>
      <c r="U15" s="58">
        <f>T15+VLOOKUP($B15,'Project Facts (User Inputs)'!$B$13:$BL$28,23,0)</f>
        <v>41738.442238252726</v>
      </c>
      <c r="V15" s="12"/>
      <c r="W15" s="32">
        <v>0</v>
      </c>
      <c r="X15" s="58">
        <f>U15+W15+1</f>
        <v>41739.442238252726</v>
      </c>
      <c r="Y15" s="58">
        <f>X15+VLOOKUP($B15,'Project Facts (User Inputs)'!$B$13:$BL$28,28,0)</f>
        <v>41751.227452513231</v>
      </c>
      <c r="Z15" s="12"/>
      <c r="AA15" s="32">
        <v>0</v>
      </c>
      <c r="AB15" s="58">
        <f>Y15+AA15+1</f>
        <v>41752.227452513231</v>
      </c>
      <c r="AC15" s="58">
        <f>AB15+VLOOKUP($B15,'Project Facts (User Inputs)'!$B$13:$BL$28,33,0)</f>
        <v>41764.012666773735</v>
      </c>
      <c r="AD15" s="12"/>
      <c r="AE15" s="32">
        <v>0</v>
      </c>
      <c r="AF15" s="58">
        <f>AC15+AE15+1</f>
        <v>41765.012666773735</v>
      </c>
      <c r="AG15" s="58">
        <f>AF15+VLOOKUP($B15,'Project Facts (User Inputs)'!$B$13:$BL$28,38,0)</f>
        <v>41776.797881034239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3</v>
      </c>
      <c r="AT15" s="60">
        <f>AK15*AM15*$AK$36</f>
        <v>2.5403225806451615</v>
      </c>
      <c r="AV15" s="60">
        <f>AG15-L15</f>
        <v>132.79788103423925</v>
      </c>
      <c r="AW15" s="83">
        <f>MAX(AG15:AG29)-MIN(L15:L29)</f>
        <v>889.07715635559725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0.512397288907806</v>
      </c>
      <c r="E16" s="74">
        <v>1.4937013671919539</v>
      </c>
      <c r="F16" s="5"/>
      <c r="G16" s="110"/>
      <c r="I16" s="57">
        <v>41640</v>
      </c>
      <c r="J16" s="12"/>
      <c r="K16" s="32">
        <v>15</v>
      </c>
      <c r="L16" s="58">
        <f t="shared" ref="L16:L29" si="0">I16+K16+1</f>
        <v>41656</v>
      </c>
      <c r="M16" s="58">
        <f>L16+VLOOKUP($B16,'Project Facts (User Inputs)'!$B$13:$BL$28,13,0)</f>
        <v>41685.274159572495</v>
      </c>
      <c r="N16" s="12"/>
      <c r="O16" s="56">
        <v>0</v>
      </c>
      <c r="P16" s="58">
        <f t="shared" ref="P16:P29" si="1">M16+O16+1</f>
        <v>41686.274159572495</v>
      </c>
      <c r="Q16" s="58">
        <f>P16+VLOOKUP($B16,'Project Facts (User Inputs)'!$B$13:$BL$28,18,0)</f>
        <v>41739.83238865171</v>
      </c>
      <c r="R16" s="12"/>
      <c r="S16" s="56">
        <v>0</v>
      </c>
      <c r="T16" s="58">
        <f t="shared" ref="T16:T29" si="2">Q16+S16+1</f>
        <v>41740.83238865171</v>
      </c>
      <c r="U16" s="58">
        <f>T16+VLOOKUP($B16,'Project Facts (User Inputs)'!$B$13:$BL$28,23,0)</f>
        <v>41753.686363630724</v>
      </c>
      <c r="V16" s="12"/>
      <c r="W16" s="32">
        <v>0</v>
      </c>
      <c r="X16" s="58">
        <f t="shared" ref="X16:X29" si="3">U16+W16+1</f>
        <v>41754.686363630724</v>
      </c>
      <c r="Y16" s="58">
        <f>X16+VLOOKUP($B16,'Project Facts (User Inputs)'!$B$13:$BL$28,28,0)</f>
        <v>41767.540338609739</v>
      </c>
      <c r="Z16" s="12"/>
      <c r="AA16" s="32">
        <v>0</v>
      </c>
      <c r="AB16" s="58">
        <f t="shared" ref="AB16:AB29" si="4">Y16+AA16+1</f>
        <v>41768.540338609739</v>
      </c>
      <c r="AC16" s="58">
        <f>AB16+VLOOKUP($B16,'Project Facts (User Inputs)'!$B$13:$BL$28,33,0)</f>
        <v>41781.394313588753</v>
      </c>
      <c r="AD16" s="12"/>
      <c r="AE16" s="32">
        <v>0</v>
      </c>
      <c r="AF16" s="58">
        <f t="shared" ref="AF16:AF29" si="5">AC16+AE16+1</f>
        <v>41782.394313588753</v>
      </c>
      <c r="AG16" s="58">
        <f>AF16+VLOOKUP($B16,'Project Facts (User Inputs)'!$B$13:$BL$28,38,0)</f>
        <v>41795.248288567767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15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15</v>
      </c>
      <c r="AT16" s="60">
        <f t="shared" ref="AT16:AT29" si="13">AK16*AM16*$AK$36</f>
        <v>13.259925558312657</v>
      </c>
      <c r="AV16" s="60">
        <f t="shared" ref="AV16:AV29" si="14">AG16-L16</f>
        <v>139.2482885677673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0.53950089756229391</v>
      </c>
      <c r="E17" s="74">
        <v>1.6153931100885122</v>
      </c>
      <c r="F17" s="5"/>
      <c r="G17" s="110"/>
      <c r="I17" s="57">
        <v>41640</v>
      </c>
      <c r="J17" s="12"/>
      <c r="K17" s="32">
        <v>24</v>
      </c>
      <c r="L17" s="58">
        <f t="shared" si="0"/>
        <v>41665</v>
      </c>
      <c r="M17" s="58">
        <f>L17+VLOOKUP($B17,'Project Facts (User Inputs)'!$B$13:$BL$28,13,0)</f>
        <v>41694.657040557846</v>
      </c>
      <c r="N17" s="12"/>
      <c r="O17" s="56">
        <v>0</v>
      </c>
      <c r="P17" s="58">
        <f t="shared" si="1"/>
        <v>41695.657040557846</v>
      </c>
      <c r="Q17" s="58">
        <f>P17+VLOOKUP($B17,'Project Facts (User Inputs)'!$B$13:$BL$28,18,0)</f>
        <v>41712.371238378415</v>
      </c>
      <c r="R17" s="12"/>
      <c r="S17" s="56">
        <v>0</v>
      </c>
      <c r="T17" s="58">
        <f t="shared" si="2"/>
        <v>41713.371238378415</v>
      </c>
      <c r="U17" s="58">
        <f>T17+VLOOKUP($B17,'Project Facts (User Inputs)'!$B$13:$BL$28,23,0)</f>
        <v>41720.488928112296</v>
      </c>
      <c r="V17" s="12"/>
      <c r="W17" s="32">
        <v>0</v>
      </c>
      <c r="X17" s="58">
        <f t="shared" si="3"/>
        <v>41721.488928112296</v>
      </c>
      <c r="Y17" s="58">
        <f>X17+VLOOKUP($B17,'Project Facts (User Inputs)'!$B$13:$BL$28,28,0)</f>
        <v>41728.606617846177</v>
      </c>
      <c r="Z17" s="12"/>
      <c r="AA17" s="32">
        <v>0</v>
      </c>
      <c r="AB17" s="58">
        <f t="shared" si="4"/>
        <v>41729.606617846177</v>
      </c>
      <c r="AC17" s="58">
        <f>AB17+VLOOKUP($B17,'Project Facts (User Inputs)'!$B$13:$BL$28,33,0)</f>
        <v>41736.724307580058</v>
      </c>
      <c r="AD17" s="12"/>
      <c r="AE17" s="32">
        <v>0</v>
      </c>
      <c r="AF17" s="58">
        <f t="shared" si="5"/>
        <v>41737.724307580058</v>
      </c>
      <c r="AG17" s="58">
        <f>AF17+VLOOKUP($B17,'Project Facts (User Inputs)'!$B$13:$BL$28,38,0)</f>
        <v>41744.841997313939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24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24</v>
      </c>
      <c r="AT17" s="60">
        <f t="shared" si="13"/>
        <v>9.6029776674937963</v>
      </c>
      <c r="AV17" s="60">
        <f t="shared" si="14"/>
        <v>79.841997313938919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0.26218446490965985</v>
      </c>
      <c r="E18" s="74">
        <v>1.5104890795013246</v>
      </c>
      <c r="F18" s="5"/>
      <c r="G18" s="110"/>
      <c r="I18" s="57">
        <v>41640</v>
      </c>
      <c r="J18" s="12"/>
      <c r="K18" s="32">
        <v>39</v>
      </c>
      <c r="L18" s="58">
        <f t="shared" si="0"/>
        <v>41680</v>
      </c>
      <c r="M18" s="58">
        <f>L18+VLOOKUP($B18,'Project Facts (User Inputs)'!$B$13:$BL$28,13,0)</f>
        <v>41813.493798009964</v>
      </c>
      <c r="N18" s="12"/>
      <c r="O18" s="56">
        <v>0</v>
      </c>
      <c r="P18" s="58">
        <f t="shared" si="1"/>
        <v>41814.493798009964</v>
      </c>
      <c r="Q18" s="58">
        <f>P18+VLOOKUP($B18,'Project Facts (User Inputs)'!$B$13:$BL$28,18,0)</f>
        <v>41846.532309532355</v>
      </c>
      <c r="R18" s="12"/>
      <c r="S18" s="56">
        <v>0</v>
      </c>
      <c r="T18" s="58">
        <f t="shared" si="2"/>
        <v>41847.532309532355</v>
      </c>
      <c r="U18" s="58">
        <f>T18+VLOOKUP($B18,'Project Facts (User Inputs)'!$B$13:$BL$28,23,0)</f>
        <v>41879.570821054745</v>
      </c>
      <c r="V18" s="12"/>
      <c r="W18" s="32">
        <v>0</v>
      </c>
      <c r="X18" s="58">
        <f t="shared" si="3"/>
        <v>41880.570821054745</v>
      </c>
      <c r="Y18" s="58">
        <f>X18+VLOOKUP($B18,'Project Facts (User Inputs)'!$B$13:$BL$28,28,0)</f>
        <v>41912.609332577136</v>
      </c>
      <c r="Z18" s="12"/>
      <c r="AA18" s="32">
        <v>0</v>
      </c>
      <c r="AB18" s="58">
        <f t="shared" si="4"/>
        <v>41913.609332577136</v>
      </c>
      <c r="AC18" s="58">
        <f>AB18+VLOOKUP($B18,'Project Facts (User Inputs)'!$B$13:$BL$28,33,0)</f>
        <v>41945.647844099527</v>
      </c>
      <c r="AD18" s="12"/>
      <c r="AE18" s="32">
        <v>0</v>
      </c>
      <c r="AF18" s="58">
        <f t="shared" si="5"/>
        <v>41946.647844099527</v>
      </c>
      <c r="AG18" s="58">
        <f>AF18+VLOOKUP($B18,'Project Facts (User Inputs)'!$B$13:$BL$28,38,0)</f>
        <v>41978.686355621918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39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39</v>
      </c>
      <c r="AT18" s="60">
        <f t="shared" si="13"/>
        <v>19.233870967741936</v>
      </c>
      <c r="AV18" s="60">
        <f t="shared" si="14"/>
        <v>298.68635562191776</v>
      </c>
      <c r="AW18" s="37"/>
      <c r="BM18" s="113"/>
    </row>
    <row r="19" spans="2:65">
      <c r="B19" s="16" t="str">
        <f>'Project Facts (User Inputs)'!B17</f>
        <v>Project-A05</v>
      </c>
      <c r="D19" s="74">
        <v>0.55178483246480536</v>
      </c>
      <c r="E19" s="74">
        <v>1.9893368122812898</v>
      </c>
      <c r="F19" s="5"/>
      <c r="G19" s="110"/>
      <c r="I19" s="57">
        <v>41640</v>
      </c>
      <c r="J19" s="12"/>
      <c r="K19" s="32">
        <v>51</v>
      </c>
      <c r="L19" s="58">
        <f t="shared" si="0"/>
        <v>41692</v>
      </c>
      <c r="M19" s="58">
        <f>L19+VLOOKUP($B19,'Project Facts (User Inputs)'!$B$13:$BL$28,13,0)</f>
        <v>41702.873803785435</v>
      </c>
      <c r="N19" s="12"/>
      <c r="O19" s="56">
        <v>0</v>
      </c>
      <c r="P19" s="58">
        <f t="shared" si="1"/>
        <v>41703.873803785435</v>
      </c>
      <c r="Q19" s="58">
        <f>P19+VLOOKUP($B19,'Project Facts (User Inputs)'!$B$13:$BL$28,18,0)</f>
        <v>41744.088210670241</v>
      </c>
      <c r="R19" s="12"/>
      <c r="S19" s="56">
        <v>0</v>
      </c>
      <c r="T19" s="58">
        <f t="shared" si="2"/>
        <v>41745.088210670241</v>
      </c>
      <c r="U19" s="58">
        <f>T19+VLOOKUP($B19,'Project Facts (User Inputs)'!$B$13:$BL$28,23,0)</f>
        <v>41754.739668322596</v>
      </c>
      <c r="V19" s="12"/>
      <c r="W19" s="32">
        <v>363</v>
      </c>
      <c r="X19" s="58">
        <f t="shared" si="3"/>
        <v>42118.739668322596</v>
      </c>
      <c r="Y19" s="58">
        <f>X19+VLOOKUP($B19,'Project Facts (User Inputs)'!$B$13:$BL$28,28,0)</f>
        <v>42128.391125974951</v>
      </c>
      <c r="Z19" s="12"/>
      <c r="AA19" s="32">
        <v>0</v>
      </c>
      <c r="AB19" s="58">
        <f t="shared" si="4"/>
        <v>42129.391125974951</v>
      </c>
      <c r="AC19" s="58">
        <f>AB19+VLOOKUP($B19,'Project Facts (User Inputs)'!$B$13:$BL$28,33,0)</f>
        <v>42139.042583627306</v>
      </c>
      <c r="AD19" s="12"/>
      <c r="AE19" s="32">
        <v>0</v>
      </c>
      <c r="AF19" s="58">
        <f t="shared" si="5"/>
        <v>42140.042583627306</v>
      </c>
      <c r="AG19" s="58">
        <f>AF19+VLOOKUP($B19,'Project Facts (User Inputs)'!$B$13:$BL$28,38,0)</f>
        <v>42149.694041279661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51</v>
      </c>
      <c r="AN19" s="78">
        <f t="shared" si="7"/>
        <v>0</v>
      </c>
      <c r="AO19" s="78">
        <f t="shared" si="8"/>
        <v>0</v>
      </c>
      <c r="AP19" s="78">
        <f t="shared" si="9"/>
        <v>363</v>
      </c>
      <c r="AQ19" s="78">
        <f t="shared" si="10"/>
        <v>0</v>
      </c>
      <c r="AR19" s="78">
        <f t="shared" si="11"/>
        <v>0</v>
      </c>
      <c r="AS19" s="78">
        <f t="shared" si="12"/>
        <v>414</v>
      </c>
      <c r="AT19" s="60">
        <f t="shared" si="13"/>
        <v>40.812655086848636</v>
      </c>
      <c r="AV19" s="60">
        <f t="shared" si="14"/>
        <v>457.69404127966118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0.65372337627083954</v>
      </c>
      <c r="E20" s="74">
        <v>1.5288338349418502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41776.544348401054</v>
      </c>
      <c r="N20" s="12"/>
      <c r="O20" s="56">
        <v>0</v>
      </c>
      <c r="P20" s="58">
        <f t="shared" si="1"/>
        <v>41777.544348401054</v>
      </c>
      <c r="Q20" s="58">
        <f>P20+VLOOKUP($B20,'Project Facts (User Inputs)'!$B$13:$BL$28,18,0)</f>
        <v>41806.324454514855</v>
      </c>
      <c r="R20" s="12"/>
      <c r="S20" s="56">
        <v>0</v>
      </c>
      <c r="T20" s="58">
        <f t="shared" si="2"/>
        <v>41807.324454514855</v>
      </c>
      <c r="U20" s="58">
        <f>T20+VLOOKUP($B20,'Project Facts (User Inputs)'!$B$13:$BL$28,23,0)</f>
        <v>41826.41509813111</v>
      </c>
      <c r="V20" s="12"/>
      <c r="W20" s="32">
        <v>0</v>
      </c>
      <c r="X20" s="58">
        <f t="shared" si="3"/>
        <v>41827.41509813111</v>
      </c>
      <c r="Y20" s="58">
        <f>X20+VLOOKUP($B20,'Project Facts (User Inputs)'!$B$13:$BL$28,28,0)</f>
        <v>41846.505741747365</v>
      </c>
      <c r="Z20" s="12"/>
      <c r="AA20" s="32">
        <v>0</v>
      </c>
      <c r="AB20" s="58">
        <f t="shared" si="4"/>
        <v>41847.505741747365</v>
      </c>
      <c r="AC20" s="58">
        <f>AB20+VLOOKUP($B20,'Project Facts (User Inputs)'!$B$13:$BL$28,33,0)</f>
        <v>41866.59638536362</v>
      </c>
      <c r="AD20" s="12"/>
      <c r="AE20" s="32">
        <v>0</v>
      </c>
      <c r="AF20" s="58">
        <f t="shared" si="5"/>
        <v>41867.59638536362</v>
      </c>
      <c r="AG20" s="58">
        <f>AF20+VLOOKUP($B20,'Project Facts (User Inputs)'!$B$13:$BL$28,38,0)</f>
        <v>41886.687028979875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56</v>
      </c>
      <c r="AT20" s="60">
        <f t="shared" si="13"/>
        <v>50.024813895781634</v>
      </c>
      <c r="AV20" s="60">
        <f t="shared" si="14"/>
        <v>189.68702897987532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0.30458428041960317</v>
      </c>
      <c r="E21" s="74">
        <v>1.4617957027073185</v>
      </c>
      <c r="F21" s="5"/>
      <c r="G21" s="110"/>
      <c r="I21" s="57">
        <v>41640</v>
      </c>
      <c r="J21" s="12"/>
      <c r="K21" s="32">
        <v>69</v>
      </c>
      <c r="L21" s="58">
        <f t="shared" si="0"/>
        <v>41710</v>
      </c>
      <c r="M21" s="58">
        <f>L21+VLOOKUP($B21,'Project Facts (User Inputs)'!$B$13:$BL$28,13,0)</f>
        <v>42015.334207897664</v>
      </c>
      <c r="N21" s="12"/>
      <c r="O21" s="56">
        <v>0</v>
      </c>
      <c r="P21" s="58">
        <f t="shared" si="1"/>
        <v>42016.334207897664</v>
      </c>
      <c r="Q21" s="58">
        <f>P21+VLOOKUP($B21,'Project Facts (User Inputs)'!$B$13:$BL$28,18,0)</f>
        <v>42089.614417793106</v>
      </c>
      <c r="R21" s="12"/>
      <c r="S21" s="56">
        <v>0</v>
      </c>
      <c r="T21" s="58">
        <f t="shared" si="2"/>
        <v>42090.614417793106</v>
      </c>
      <c r="U21" s="58">
        <f>T21+VLOOKUP($B21,'Project Facts (User Inputs)'!$B$13:$BL$28,23,0)</f>
        <v>42163.894627688547</v>
      </c>
      <c r="V21" s="12"/>
      <c r="W21" s="32">
        <v>0</v>
      </c>
      <c r="X21" s="58">
        <f t="shared" si="3"/>
        <v>42164.894627688547</v>
      </c>
      <c r="Y21" s="58">
        <f>X21+VLOOKUP($B21,'Project Facts (User Inputs)'!$B$13:$BL$28,28,0)</f>
        <v>42238.174837583989</v>
      </c>
      <c r="Z21" s="12"/>
      <c r="AA21" s="32">
        <v>0</v>
      </c>
      <c r="AB21" s="58">
        <f t="shared" si="4"/>
        <v>42239.174837583989</v>
      </c>
      <c r="AC21" s="58">
        <f>AB21+VLOOKUP($B21,'Project Facts (User Inputs)'!$B$13:$BL$28,33,0)</f>
        <v>42312.455047479431</v>
      </c>
      <c r="AD21" s="12"/>
      <c r="AE21" s="32">
        <v>0</v>
      </c>
      <c r="AF21" s="58">
        <f t="shared" si="5"/>
        <v>42313.455047479431</v>
      </c>
      <c r="AG21" s="58">
        <f>AF21+VLOOKUP($B21,'Project Facts (User Inputs)'!$B$13:$BL$28,38,0)</f>
        <v>42386.735257374872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69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69</v>
      </c>
      <c r="AT21" s="60">
        <f t="shared" si="13"/>
        <v>113.00248138957818</v>
      </c>
      <c r="AV21" s="60">
        <f t="shared" si="14"/>
        <v>676.73525737487216</v>
      </c>
      <c r="AW21" s="37"/>
      <c r="BM21" s="113"/>
    </row>
    <row r="22" spans="2:65">
      <c r="B22" s="16" t="str">
        <f>'Project Facts (User Inputs)'!B20</f>
        <v>Project-A08</v>
      </c>
      <c r="D22" s="74">
        <v>0.57944405354584305</v>
      </c>
      <c r="E22" s="74">
        <v>1.5364949861410748</v>
      </c>
      <c r="F22" s="5"/>
      <c r="G22" s="110"/>
      <c r="I22" s="57">
        <v>41640</v>
      </c>
      <c r="J22" s="12"/>
      <c r="K22" s="32">
        <v>3</v>
      </c>
      <c r="L22" s="58">
        <f t="shared" si="0"/>
        <v>41644</v>
      </c>
      <c r="M22" s="58">
        <f>L22+VLOOKUP($B22,'Project Facts (User Inputs)'!$B$13:$BL$28,13,0)</f>
        <v>41652.628960758855</v>
      </c>
      <c r="N22" s="12"/>
      <c r="O22" s="56">
        <v>0</v>
      </c>
      <c r="P22" s="58">
        <f t="shared" si="1"/>
        <v>41653.628960758855</v>
      </c>
      <c r="Q22" s="58">
        <f>P22+VLOOKUP($B22,'Project Facts (User Inputs)'!$B$13:$BL$28,18,0)</f>
        <v>41660.788112008435</v>
      </c>
      <c r="R22" s="12"/>
      <c r="S22" s="56">
        <v>0</v>
      </c>
      <c r="T22" s="58">
        <f t="shared" si="2"/>
        <v>41661.788112008435</v>
      </c>
      <c r="U22" s="58">
        <f>T22+VLOOKUP($B22,'Project Facts (User Inputs)'!$B$13:$BL$28,23,0)</f>
        <v>41663.859062590564</v>
      </c>
      <c r="V22" s="12"/>
      <c r="W22" s="32">
        <v>0</v>
      </c>
      <c r="X22" s="58">
        <f t="shared" si="3"/>
        <v>41664.859062590564</v>
      </c>
      <c r="Y22" s="58">
        <f>X22+VLOOKUP($B22,'Project Facts (User Inputs)'!$B$13:$BL$28,28,0)</f>
        <v>41666.930013172692</v>
      </c>
      <c r="Z22" s="12"/>
      <c r="AA22" s="32">
        <v>0</v>
      </c>
      <c r="AB22" s="58">
        <f t="shared" si="4"/>
        <v>41667.930013172692</v>
      </c>
      <c r="AC22" s="58">
        <f>AB22+VLOOKUP($B22,'Project Facts (User Inputs)'!$B$13:$BL$28,33,0)</f>
        <v>41670.000963754821</v>
      </c>
      <c r="AD22" s="12"/>
      <c r="AE22" s="32">
        <v>0</v>
      </c>
      <c r="AF22" s="58">
        <f t="shared" si="5"/>
        <v>41671.000963754821</v>
      </c>
      <c r="AG22" s="58">
        <f>AF22+VLOOKUP($B22,'Project Facts (User Inputs)'!$B$13:$BL$28,38,0)</f>
        <v>41673.07191433695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3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3</v>
      </c>
      <c r="AT22" s="60">
        <f t="shared" si="13"/>
        <v>0.4466501240694789</v>
      </c>
      <c r="AV22" s="60">
        <f t="shared" si="14"/>
        <v>29.071914336949703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0.57562102452000496</v>
      </c>
      <c r="E23" s="74">
        <v>1.5398290351579365</v>
      </c>
      <c r="F23" s="5"/>
      <c r="G23" s="110"/>
      <c r="I23" s="57">
        <v>41640</v>
      </c>
      <c r="J23" s="12"/>
      <c r="K23" s="32">
        <v>16</v>
      </c>
      <c r="L23" s="58">
        <f t="shared" si="0"/>
        <v>41657</v>
      </c>
      <c r="M23" s="58">
        <f>L23+VLOOKUP($B23,'Project Facts (User Inputs)'!$B$13:$BL$28,13,0)</f>
        <v>41742.125452185937</v>
      </c>
      <c r="N23" s="12"/>
      <c r="O23" s="56">
        <v>0</v>
      </c>
      <c r="P23" s="58">
        <f t="shared" si="1"/>
        <v>41743.125452185937</v>
      </c>
      <c r="Q23" s="58">
        <f>P23+VLOOKUP($B23,'Project Facts (User Inputs)'!$B$13:$BL$28,18,0)</f>
        <v>41798.97580832056</v>
      </c>
      <c r="R23" s="12"/>
      <c r="S23" s="56">
        <v>0</v>
      </c>
      <c r="T23" s="58">
        <f t="shared" si="2"/>
        <v>41799.97580832056</v>
      </c>
      <c r="U23" s="58">
        <f>T23+VLOOKUP($B23,'Project Facts (User Inputs)'!$B$13:$BL$28,23,0)</f>
        <v>41820.405916845186</v>
      </c>
      <c r="V23" s="12"/>
      <c r="W23" s="32">
        <v>0</v>
      </c>
      <c r="X23" s="58">
        <f t="shared" si="3"/>
        <v>41821.405916845186</v>
      </c>
      <c r="Y23" s="58">
        <f>X23+VLOOKUP($B23,'Project Facts (User Inputs)'!$B$13:$BL$28,28,0)</f>
        <v>41841.836025369812</v>
      </c>
      <c r="Z23" s="12"/>
      <c r="AA23" s="32">
        <v>0</v>
      </c>
      <c r="AB23" s="58">
        <f t="shared" si="4"/>
        <v>41842.836025369812</v>
      </c>
      <c r="AC23" s="58">
        <f>AB23+VLOOKUP($B23,'Project Facts (User Inputs)'!$B$13:$BL$28,33,0)</f>
        <v>41863.266133894438</v>
      </c>
      <c r="AD23" s="12"/>
      <c r="AE23" s="32">
        <v>0</v>
      </c>
      <c r="AF23" s="58">
        <f t="shared" si="5"/>
        <v>41864.266133894438</v>
      </c>
      <c r="AG23" s="58">
        <f>AF23+VLOOKUP($B23,'Project Facts (User Inputs)'!$B$13:$BL$28,38,0)</f>
        <v>41884.696242419064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16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16</v>
      </c>
      <c r="AT23" s="60">
        <f t="shared" si="13"/>
        <v>20.099255583126549</v>
      </c>
      <c r="AV23" s="60">
        <f t="shared" si="14"/>
        <v>227.69624241906422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0.58568721654552003</v>
      </c>
      <c r="E24" s="74">
        <v>1.5766545785016546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41725.466255337335</v>
      </c>
      <c r="N24" s="12"/>
      <c r="O24" s="56">
        <v>0</v>
      </c>
      <c r="P24" s="58">
        <f t="shared" si="1"/>
        <v>41726.466255337335</v>
      </c>
      <c r="Q24" s="58">
        <f>P24+VLOOKUP($B24,'Project Facts (User Inputs)'!$B$13:$BL$28,18,0)</f>
        <v>41781.646382415442</v>
      </c>
      <c r="R24" s="12"/>
      <c r="S24" s="56">
        <v>0</v>
      </c>
      <c r="T24" s="58">
        <f t="shared" si="2"/>
        <v>41782.646382415442</v>
      </c>
      <c r="U24" s="58">
        <f>T24+VLOOKUP($B24,'Project Facts (User Inputs)'!$B$13:$BL$28,23,0)</f>
        <v>41797.398283696399</v>
      </c>
      <c r="V24" s="12"/>
      <c r="W24" s="32">
        <v>0</v>
      </c>
      <c r="X24" s="58">
        <f t="shared" si="3"/>
        <v>41798.398283696399</v>
      </c>
      <c r="Y24" s="58">
        <f>X24+VLOOKUP($B24,'Project Facts (User Inputs)'!$B$13:$BL$28,28,0)</f>
        <v>41813.150184977356</v>
      </c>
      <c r="Z24" s="12"/>
      <c r="AA24" s="32">
        <v>0</v>
      </c>
      <c r="AB24" s="58">
        <f t="shared" si="4"/>
        <v>41814.150184977356</v>
      </c>
      <c r="AC24" s="58">
        <f>AB24+VLOOKUP($B24,'Project Facts (User Inputs)'!$B$13:$BL$28,33,0)</f>
        <v>41828.902086258313</v>
      </c>
      <c r="AD24" s="12"/>
      <c r="AE24" s="32">
        <v>0</v>
      </c>
      <c r="AF24" s="58">
        <f t="shared" si="5"/>
        <v>41829.902086258313</v>
      </c>
      <c r="AG24" s="58">
        <f>AF24+VLOOKUP($B24,'Project Facts (User Inputs)'!$B$13:$BL$28,38,0)</f>
        <v>41844.65398753927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180.65398753927002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0.25697545236981911</v>
      </c>
      <c r="E25" s="74">
        <v>1.5177903423933174</v>
      </c>
      <c r="F25" s="5"/>
      <c r="G25" s="110"/>
      <c r="I25" s="57">
        <v>41640</v>
      </c>
      <c r="J25" s="12"/>
      <c r="K25" s="32">
        <v>36</v>
      </c>
      <c r="L25" s="58">
        <f t="shared" si="0"/>
        <v>41677</v>
      </c>
      <c r="M25" s="58">
        <f>L25+VLOOKUP($B25,'Project Facts (User Inputs)'!$B$13:$BL$28,13,0)</f>
        <v>41922.159603452455</v>
      </c>
      <c r="N25" s="12"/>
      <c r="O25" s="56">
        <v>0</v>
      </c>
      <c r="P25" s="58">
        <f t="shared" si="1"/>
        <v>41923.159603452455</v>
      </c>
      <c r="Q25" s="58">
        <f>P25+VLOOKUP($B25,'Project Facts (User Inputs)'!$B$13:$BL$28,18,0)</f>
        <v>41981.997908281046</v>
      </c>
      <c r="R25" s="12"/>
      <c r="S25" s="56">
        <v>0</v>
      </c>
      <c r="T25" s="58">
        <f t="shared" si="2"/>
        <v>41982.997908281046</v>
      </c>
      <c r="U25" s="58">
        <f>T25+VLOOKUP($B25,'Project Facts (User Inputs)'!$B$13:$BL$28,23,0)</f>
        <v>42041.836213109636</v>
      </c>
      <c r="V25" s="12"/>
      <c r="W25" s="32">
        <v>0</v>
      </c>
      <c r="X25" s="58">
        <f t="shared" si="3"/>
        <v>42042.836213109636</v>
      </c>
      <c r="Y25" s="58">
        <f>X25+VLOOKUP($B25,'Project Facts (User Inputs)'!$B$13:$BL$28,28,0)</f>
        <v>42101.674517938227</v>
      </c>
      <c r="Z25" s="12"/>
      <c r="AA25" s="32">
        <v>0</v>
      </c>
      <c r="AB25" s="58">
        <f t="shared" si="4"/>
        <v>42102.674517938227</v>
      </c>
      <c r="AC25" s="58">
        <f>AB25+VLOOKUP($B25,'Project Facts (User Inputs)'!$B$13:$BL$28,33,0)</f>
        <v>42161.512822766817</v>
      </c>
      <c r="AD25" s="12"/>
      <c r="AE25" s="32">
        <v>0</v>
      </c>
      <c r="AF25" s="58">
        <f t="shared" si="5"/>
        <v>42162.512822766817</v>
      </c>
      <c r="AG25" s="58">
        <f>AF25+VLOOKUP($B25,'Project Facts (User Inputs)'!$B$13:$BL$28,38,0)</f>
        <v>42221.351127595408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36</v>
      </c>
      <c r="AT25" s="60">
        <f t="shared" si="13"/>
        <v>47.903225806451594</v>
      </c>
      <c r="AV25" s="60">
        <f t="shared" si="14"/>
        <v>544.35112759540789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0.59284478647890682</v>
      </c>
      <c r="E26" s="74">
        <v>2.4060486549105633</v>
      </c>
      <c r="F26" s="5"/>
      <c r="G26" s="110"/>
      <c r="I26" s="57">
        <v>41640</v>
      </c>
      <c r="J26" s="12"/>
      <c r="K26" s="32">
        <v>48</v>
      </c>
      <c r="L26" s="58">
        <f t="shared" si="0"/>
        <v>41689</v>
      </c>
      <c r="M26" s="58">
        <f>L26+VLOOKUP($B26,'Project Facts (User Inputs)'!$B$13:$BL$28,13,0)</f>
        <v>41798.640839360429</v>
      </c>
      <c r="N26" s="12"/>
      <c r="O26" s="56">
        <v>0</v>
      </c>
      <c r="P26" s="58">
        <f t="shared" si="1"/>
        <v>41799.640839360429</v>
      </c>
      <c r="Q26" s="58">
        <f>P26+VLOOKUP($B26,'Project Facts (User Inputs)'!$B$13:$BL$28,18,0)</f>
        <v>41837.462185913115</v>
      </c>
      <c r="R26" s="12"/>
      <c r="S26" s="56">
        <v>0</v>
      </c>
      <c r="T26" s="58">
        <f t="shared" si="2"/>
        <v>41838.462185913115</v>
      </c>
      <c r="U26" s="58">
        <f>T26+VLOOKUP($B26,'Project Facts (User Inputs)'!$B$13:$BL$28,23,0)</f>
        <v>41864.775987359615</v>
      </c>
      <c r="V26" s="12"/>
      <c r="W26" s="32">
        <v>0</v>
      </c>
      <c r="X26" s="58">
        <f t="shared" si="3"/>
        <v>41865.775987359615</v>
      </c>
      <c r="Y26" s="58">
        <f>X26+VLOOKUP($B26,'Project Facts (User Inputs)'!$B$13:$BL$28,28,0)</f>
        <v>41892.089788806115</v>
      </c>
      <c r="Z26" s="12"/>
      <c r="AA26" s="32">
        <v>0</v>
      </c>
      <c r="AB26" s="58">
        <f t="shared" si="4"/>
        <v>41893.089788806115</v>
      </c>
      <c r="AC26" s="58">
        <f>AB26+VLOOKUP($B26,'Project Facts (User Inputs)'!$B$13:$BL$28,33,0)</f>
        <v>41919.403590252616</v>
      </c>
      <c r="AD26" s="12"/>
      <c r="AE26" s="32">
        <v>0</v>
      </c>
      <c r="AF26" s="58">
        <f t="shared" si="5"/>
        <v>41920.403590252616</v>
      </c>
      <c r="AG26" s="58">
        <f>AF26+VLOOKUP($B26,'Project Facts (User Inputs)'!$B$13:$BL$28,38,0)</f>
        <v>41946.717391699116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48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48</v>
      </c>
      <c r="AT26" s="60">
        <f t="shared" si="13"/>
        <v>69.677419354838705</v>
      </c>
      <c r="AV26" s="60">
        <f t="shared" si="14"/>
        <v>257.71739169911598</v>
      </c>
      <c r="AW26" s="37"/>
      <c r="BM26" s="115"/>
    </row>
    <row r="27" spans="2:65">
      <c r="B27" s="16" t="str">
        <f>'Project Facts (User Inputs)'!B25</f>
        <v>Project-A13</v>
      </c>
      <c r="D27" s="74">
        <v>0.50563561385797962</v>
      </c>
      <c r="E27" s="74">
        <v>1.9780864565595278</v>
      </c>
      <c r="F27" s="5"/>
      <c r="G27" s="110"/>
      <c r="I27" s="57">
        <v>41640</v>
      </c>
      <c r="J27" s="12"/>
      <c r="K27" s="32">
        <v>57</v>
      </c>
      <c r="L27" s="58">
        <f t="shared" si="0"/>
        <v>41698</v>
      </c>
      <c r="M27" s="58">
        <f>L27+VLOOKUP($B27,'Project Facts (User Inputs)'!$B$13:$BL$28,13,0)</f>
        <v>41887.860044207577</v>
      </c>
      <c r="N27" s="12"/>
      <c r="O27" s="56">
        <v>0</v>
      </c>
      <c r="P27" s="58">
        <f t="shared" si="1"/>
        <v>41888.860044207577</v>
      </c>
      <c r="Q27" s="58">
        <f>P27+VLOOKUP($B27,'Project Facts (User Inputs)'!$B$13:$BL$28,18,0)</f>
        <v>41934.426454817396</v>
      </c>
      <c r="R27" s="12"/>
      <c r="S27" s="56">
        <v>0</v>
      </c>
      <c r="T27" s="58">
        <f t="shared" si="2"/>
        <v>41935.426454817396</v>
      </c>
      <c r="U27" s="58">
        <f>T27+VLOOKUP($B27,'Project Facts (User Inputs)'!$B$13:$BL$28,23,0)</f>
        <v>41980.992865427215</v>
      </c>
      <c r="V27" s="12"/>
      <c r="W27" s="32">
        <v>0</v>
      </c>
      <c r="X27" s="58">
        <f t="shared" si="3"/>
        <v>41981.992865427215</v>
      </c>
      <c r="Y27" s="58">
        <f>X27+VLOOKUP($B27,'Project Facts (User Inputs)'!$B$13:$BL$28,28,0)</f>
        <v>42027.559276037035</v>
      </c>
      <c r="Z27" s="12"/>
      <c r="AA27" s="32">
        <v>0</v>
      </c>
      <c r="AB27" s="58">
        <f t="shared" si="4"/>
        <v>42028.559276037035</v>
      </c>
      <c r="AC27" s="58">
        <f>AB27+VLOOKUP($B27,'Project Facts (User Inputs)'!$B$13:$BL$28,33,0)</f>
        <v>42074.125686646854</v>
      </c>
      <c r="AD27" s="12"/>
      <c r="AE27" s="32">
        <v>0</v>
      </c>
      <c r="AF27" s="58">
        <f t="shared" si="5"/>
        <v>42075.125686646854</v>
      </c>
      <c r="AG27" s="58">
        <f>AF27+VLOOKUP($B27,'Project Facts (User Inputs)'!$B$13:$BL$28,38,0)</f>
        <v>42120.692097256673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57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57</v>
      </c>
      <c r="AT27" s="60">
        <f t="shared" si="13"/>
        <v>72.133995037220828</v>
      </c>
      <c r="AV27" s="60">
        <f t="shared" si="14"/>
        <v>422.69209725667315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0.27417615080374635</v>
      </c>
      <c r="E28" s="74">
        <v>2.0687103387305745</v>
      </c>
      <c r="F28" s="5"/>
      <c r="G28" s="110"/>
      <c r="I28" s="57">
        <v>41640</v>
      </c>
      <c r="J28" s="12"/>
      <c r="K28" s="32">
        <v>69</v>
      </c>
      <c r="L28" s="58">
        <f t="shared" si="0"/>
        <v>41710</v>
      </c>
      <c r="M28" s="58">
        <f>L28+VLOOKUP($B28,'Project Facts (User Inputs)'!$B$13:$BL$28,13,0)</f>
        <v>41852.244319521124</v>
      </c>
      <c r="N28" s="12"/>
      <c r="O28" s="56">
        <v>0</v>
      </c>
      <c r="P28" s="58">
        <f t="shared" si="1"/>
        <v>41853.244319521124</v>
      </c>
      <c r="Q28" s="58">
        <f>P28+VLOOKUP($B28,'Project Facts (User Inputs)'!$B$13:$BL$28,18,0)</f>
        <v>41887.382956206195</v>
      </c>
      <c r="R28" s="12"/>
      <c r="S28" s="56">
        <v>0</v>
      </c>
      <c r="T28" s="58">
        <f t="shared" si="2"/>
        <v>41888.382956206195</v>
      </c>
      <c r="U28" s="58">
        <f>T28+VLOOKUP($B28,'Project Facts (User Inputs)'!$B$13:$BL$28,23,0)</f>
        <v>41922.521592891266</v>
      </c>
      <c r="V28" s="12"/>
      <c r="W28" s="32">
        <v>0</v>
      </c>
      <c r="X28" s="58">
        <f t="shared" si="3"/>
        <v>41923.521592891266</v>
      </c>
      <c r="Y28" s="58">
        <f>X28+VLOOKUP($B28,'Project Facts (User Inputs)'!$B$13:$BL$28,28,0)</f>
        <v>41957.660229576337</v>
      </c>
      <c r="Z28" s="12"/>
      <c r="AA28" s="32">
        <v>0</v>
      </c>
      <c r="AB28" s="58">
        <f t="shared" si="4"/>
        <v>41958.660229576337</v>
      </c>
      <c r="AC28" s="58">
        <f>AB28+VLOOKUP($B28,'Project Facts (User Inputs)'!$B$13:$BL$28,33,0)</f>
        <v>41992.798866261408</v>
      </c>
      <c r="AD28" s="12"/>
      <c r="AE28" s="32">
        <v>0</v>
      </c>
      <c r="AF28" s="58">
        <f t="shared" si="5"/>
        <v>41993.798866261408</v>
      </c>
      <c r="AG28" s="58">
        <f>AF28+VLOOKUP($B28,'Project Facts (User Inputs)'!$B$13:$BL$28,38,0)</f>
        <v>42027.937502946479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69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69</v>
      </c>
      <c r="AT28" s="60">
        <f t="shared" si="13"/>
        <v>59.069478908188572</v>
      </c>
      <c r="AV28" s="60">
        <f t="shared" si="14"/>
        <v>317.93750294647907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1.2666468529378825</v>
      </c>
      <c r="E29" s="74">
        <v>0.26986267457188878</v>
      </c>
      <c r="F29" s="5"/>
      <c r="G29" s="110"/>
      <c r="I29" s="57">
        <v>41640</v>
      </c>
      <c r="J29" s="12"/>
      <c r="K29" s="32">
        <v>80</v>
      </c>
      <c r="L29" s="58">
        <f t="shared" si="0"/>
        <v>41721</v>
      </c>
      <c r="M29" s="58">
        <f>L29+VLOOKUP($B29,'Project Facts (User Inputs)'!$B$13:$BL$28,13,0)</f>
        <v>41809.044780693337</v>
      </c>
      <c r="N29" s="12"/>
      <c r="O29" s="56">
        <v>0</v>
      </c>
      <c r="P29" s="58">
        <f t="shared" si="1"/>
        <v>41810.044780693337</v>
      </c>
      <c r="Q29" s="58">
        <f>P29+VLOOKUP($B29,'Project Facts (User Inputs)'!$B$13:$BL$28,18,0)</f>
        <v>42176.898033582249</v>
      </c>
      <c r="R29" s="12"/>
      <c r="S29" s="56">
        <v>0</v>
      </c>
      <c r="T29" s="58">
        <f t="shared" si="2"/>
        <v>42177.898033582249</v>
      </c>
      <c r="U29" s="58">
        <f>T29+VLOOKUP($B29,'Project Facts (User Inputs)'!$B$13:$BL$28,23,0)</f>
        <v>42265.942814275586</v>
      </c>
      <c r="V29" s="12"/>
      <c r="W29" s="32">
        <v>0</v>
      </c>
      <c r="X29" s="58">
        <f t="shared" si="3"/>
        <v>42266.942814275586</v>
      </c>
      <c r="Y29" s="58">
        <f>X29+VLOOKUP($B29,'Project Facts (User Inputs)'!$B$13:$BL$28,28,0)</f>
        <v>42354.987594968923</v>
      </c>
      <c r="Z29" s="12"/>
      <c r="AA29" s="32">
        <v>0</v>
      </c>
      <c r="AB29" s="58">
        <f t="shared" si="4"/>
        <v>42355.987594968923</v>
      </c>
      <c r="AC29" s="58">
        <f>AB29+VLOOKUP($B29,'Project Facts (User Inputs)'!$B$13:$BL$28,33,0)</f>
        <v>42444.03237566226</v>
      </c>
      <c r="AD29" s="12"/>
      <c r="AE29" s="32">
        <v>0</v>
      </c>
      <c r="AF29" s="58">
        <f t="shared" si="5"/>
        <v>42445.03237566226</v>
      </c>
      <c r="AG29" s="58">
        <f>AF29+VLOOKUP($B29,'Project Facts (User Inputs)'!$B$13:$BL$28,38,0)</f>
        <v>42533.077156355597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80</v>
      </c>
      <c r="AT29" s="60">
        <f t="shared" si="13"/>
        <v>127.29528535980148</v>
      </c>
      <c r="AV29" s="60">
        <f t="shared" si="14"/>
        <v>812.07715635559725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39.266666666666666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24.2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39.266666666666666</v>
      </c>
      <c r="AN32" s="54">
        <f t="shared" si="15"/>
        <v>0</v>
      </c>
      <c r="AO32" s="54">
        <f t="shared" si="15"/>
        <v>0</v>
      </c>
      <c r="AP32" s="54">
        <f t="shared" si="15"/>
        <v>24.2</v>
      </c>
      <c r="AQ32" s="54">
        <f t="shared" si="15"/>
        <v>0</v>
      </c>
      <c r="AR32" s="54">
        <f t="shared" si="15"/>
        <v>0</v>
      </c>
      <c r="AS32" s="54">
        <f t="shared" ref="AS32:AT32" si="16">AVERAGE(AS15:AS29)</f>
        <v>63.466666666666669</v>
      </c>
      <c r="AT32" s="82">
        <f t="shared" si="16"/>
        <v>44.761786600496279</v>
      </c>
      <c r="AU32" s="8" t="s">
        <v>56</v>
      </c>
      <c r="AV32" s="82">
        <f t="shared" ref="AV32" si="17">AVERAGE(AV15:AV29)</f>
        <v>317.79255135472192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589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363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589</v>
      </c>
      <c r="AN33" s="54">
        <f t="shared" si="18"/>
        <v>0</v>
      </c>
      <c r="AO33" s="54">
        <f t="shared" si="18"/>
        <v>0</v>
      </c>
      <c r="AP33" s="54">
        <f t="shared" si="18"/>
        <v>363</v>
      </c>
      <c r="AQ33" s="54">
        <f t="shared" si="18"/>
        <v>0</v>
      </c>
      <c r="AR33" s="54">
        <f t="shared" si="18"/>
        <v>0</v>
      </c>
      <c r="AS33" s="54">
        <f t="shared" ref="AS33:AT33" si="19">SUM(AS15:AS29)</f>
        <v>952</v>
      </c>
      <c r="AT33" s="35">
        <f t="shared" si="19"/>
        <v>671.42679900744417</v>
      </c>
      <c r="AU33" s="8" t="s">
        <v>55</v>
      </c>
      <c r="AV33" s="35">
        <f t="shared" ref="AV33" si="20">SUM(AV15:AV29)</f>
        <v>4766.8882703208292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0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41726.657023992222</v>
      </c>
      <c r="E21" s="85">
        <f>'Project Release Optimizer (GA)'!U15</f>
        <v>41738.442238252726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41740.83238865171</v>
      </c>
      <c r="E22" s="85">
        <f>'Project Release Optimizer (GA)'!U16</f>
        <v>41753.686363630724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41713.371238378415</v>
      </c>
      <c r="E23" s="85">
        <f>'Project Release Optimizer (GA)'!U17</f>
        <v>41720.488928112296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41847.532309532355</v>
      </c>
      <c r="E24" s="85">
        <f>'Project Release Optimizer (GA)'!U18</f>
        <v>41879.570821054745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41745.088210670241</v>
      </c>
      <c r="E25" s="85">
        <f>'Project Release Optimizer (GA)'!U19</f>
        <v>41754.739668322596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41807.324454514855</v>
      </c>
      <c r="E26" s="85">
        <f>'Project Release Optimizer (GA)'!U20</f>
        <v>41826.41509813111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42090.614417793106</v>
      </c>
      <c r="E27" s="85">
        <f>'Project Release Optimizer (GA)'!U21</f>
        <v>42163.894627688547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41661.788112008435</v>
      </c>
      <c r="E28" s="85">
        <f>'Project Release Optimizer (GA)'!U22</f>
        <v>41663.859062590564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41799.97580832056</v>
      </c>
      <c r="E29" s="85">
        <f>'Project Release Optimizer (GA)'!U23</f>
        <v>41820.405916845186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41782.646382415442</v>
      </c>
      <c r="E30" s="85">
        <f>'Project Release Optimizer (GA)'!U24</f>
        <v>41797.398283696399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41982.997908281046</v>
      </c>
      <c r="E31" s="85">
        <f>'Project Release Optimizer (GA)'!U25</f>
        <v>42041.836213109636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41838.462185913115</v>
      </c>
      <c r="E32" s="85">
        <f>'Project Release Optimizer (GA)'!U26</f>
        <v>41864.775987359615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41935.426454817396</v>
      </c>
      <c r="E33" s="85">
        <f>'Project Release Optimizer (GA)'!U27</f>
        <v>41980.992865427215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41888.382956206195</v>
      </c>
      <c r="E34" s="85">
        <f>'Project Release Optimizer (GA)'!U28</f>
        <v>41922.521592891266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42177.898033582249</v>
      </c>
      <c r="E35" s="85">
        <f>'Project Release Optimizer (GA)'!U29</f>
        <v>42265.942814275586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41739.442238252726</v>
      </c>
      <c r="E43" s="85">
        <f>'Project Release Optimizer (GA)'!Y15</f>
        <v>41751.227452513231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41754.686363630724</v>
      </c>
      <c r="E44" s="85">
        <f>'Project Release Optimizer (GA)'!Y16</f>
        <v>41767.540338609739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41721.488928112296</v>
      </c>
      <c r="E45" s="85">
        <f>'Project Release Optimizer (GA)'!Y17</f>
        <v>41728.606617846177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41880.570821054745</v>
      </c>
      <c r="E46" s="85">
        <f>'Project Release Optimizer (GA)'!Y18</f>
        <v>41912.609332577136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42118.739668322596</v>
      </c>
      <c r="E47" s="85">
        <f>'Project Release Optimizer (GA)'!Y19</f>
        <v>42128.391125974951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41827.41509813111</v>
      </c>
      <c r="E48" s="85">
        <f>'Project Release Optimizer (GA)'!Y20</f>
        <v>41846.505741747365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42164.894627688547</v>
      </c>
      <c r="E49" s="85">
        <f>'Project Release Optimizer (GA)'!Y21</f>
        <v>42238.174837583989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41664.859062590564</v>
      </c>
      <c r="E50" s="85">
        <f>'Project Release Optimizer (GA)'!Y22</f>
        <v>41666.930013172692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41821.405916845186</v>
      </c>
      <c r="E51" s="85">
        <f>'Project Release Optimizer (GA)'!Y23</f>
        <v>41841.836025369812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41798.398283696399</v>
      </c>
      <c r="E52" s="85">
        <f>'Project Release Optimizer (GA)'!Y24</f>
        <v>41813.150184977356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42042.836213109636</v>
      </c>
      <c r="E53" s="85">
        <f>'Project Release Optimizer (GA)'!Y25</f>
        <v>42101.674517938227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41865.775987359615</v>
      </c>
      <c r="E54" s="85">
        <f>'Project Release Optimizer (GA)'!Y26</f>
        <v>41892.089788806115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41981.992865427215</v>
      </c>
      <c r="E55" s="85">
        <f>'Project Release Optimizer (GA)'!Y27</f>
        <v>42027.559276037035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41923.521592891266</v>
      </c>
      <c r="E56" s="85">
        <f>'Project Release Optimizer (GA)'!Y28</f>
        <v>41957.660229576337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42266.942814275586</v>
      </c>
      <c r="E57" s="85">
        <f>'Project Release Optimizer (GA)'!Y29</f>
        <v>42354.987594968923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41752.227452513231</v>
      </c>
      <c r="E65" s="85">
        <f>'Project Release Optimizer (GA)'!AC15</f>
        <v>41764.012666773735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41768.540338609739</v>
      </c>
      <c r="E66" s="85">
        <f>'Project Release Optimizer (GA)'!AC16</f>
        <v>41781.394313588753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41729.606617846177</v>
      </c>
      <c r="E67" s="85">
        <f>'Project Release Optimizer (GA)'!AC17</f>
        <v>41736.724307580058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41913.609332577136</v>
      </c>
      <c r="E68" s="85">
        <f>'Project Release Optimizer (GA)'!AC18</f>
        <v>41945.647844099527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42129.391125974951</v>
      </c>
      <c r="E69" s="85">
        <f>'Project Release Optimizer (GA)'!AC19</f>
        <v>42139.042583627306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41847.505741747365</v>
      </c>
      <c r="E70" s="85">
        <f>'Project Release Optimizer (GA)'!AC20</f>
        <v>41866.59638536362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42239.174837583989</v>
      </c>
      <c r="E71" s="85">
        <f>'Project Release Optimizer (GA)'!AC21</f>
        <v>42312.455047479431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41667.930013172692</v>
      </c>
      <c r="E72" s="85">
        <f>'Project Release Optimizer (GA)'!AC22</f>
        <v>41670.000963754821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41842.836025369812</v>
      </c>
      <c r="E73" s="85">
        <f>'Project Release Optimizer (GA)'!AC23</f>
        <v>41863.266133894438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41814.150184977356</v>
      </c>
      <c r="E74" s="85">
        <f>'Project Release Optimizer (GA)'!AC24</f>
        <v>41828.902086258313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42102.674517938227</v>
      </c>
      <c r="E75" s="85">
        <f>'Project Release Optimizer (GA)'!AC25</f>
        <v>42161.512822766817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41893.089788806115</v>
      </c>
      <c r="E76" s="85">
        <f>'Project Release Optimizer (GA)'!AC26</f>
        <v>41919.403590252616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42028.559276037035</v>
      </c>
      <c r="E77" s="85">
        <f>'Project Release Optimizer (GA)'!AC27</f>
        <v>42074.125686646854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41958.660229576337</v>
      </c>
      <c r="E78" s="85">
        <f>'Project Release Optimizer (GA)'!AC28</f>
        <v>41992.798866261408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42355.987594968923</v>
      </c>
      <c r="E79" s="85">
        <f>'Project Release Optimizer (GA)'!AC29</f>
        <v>42444.03237566226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41765.012666773735</v>
      </c>
      <c r="E87" s="85">
        <f>'Project Release Optimizer (GA)'!AG15</f>
        <v>41776.797881034239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41782.394313588753</v>
      </c>
      <c r="E88" s="85">
        <f>'Project Release Optimizer (GA)'!AG16</f>
        <v>41795.248288567767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41737.724307580058</v>
      </c>
      <c r="E89" s="85">
        <f>'Project Release Optimizer (GA)'!AG17</f>
        <v>41744.841997313939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41946.647844099527</v>
      </c>
      <c r="E90" s="85">
        <f>'Project Release Optimizer (GA)'!AG18</f>
        <v>41978.686355621918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42140.042583627306</v>
      </c>
      <c r="E91" s="85">
        <f>'Project Release Optimizer (GA)'!AG19</f>
        <v>42149.694041279661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41867.59638536362</v>
      </c>
      <c r="E92" s="85">
        <f>'Project Release Optimizer (GA)'!AG20</f>
        <v>41886.687028979875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42313.455047479431</v>
      </c>
      <c r="E93" s="85">
        <f>'Project Release Optimizer (GA)'!AG21</f>
        <v>42386.735257374872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41671.000963754821</v>
      </c>
      <c r="E94" s="85">
        <f>'Project Release Optimizer (GA)'!AG22</f>
        <v>41673.07191433695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41864.266133894438</v>
      </c>
      <c r="E95" s="85">
        <f>'Project Release Optimizer (GA)'!AG23</f>
        <v>41884.696242419064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41829.902086258313</v>
      </c>
      <c r="E96" s="85">
        <f>'Project Release Optimizer (GA)'!AG24</f>
        <v>41844.65398753927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42162.512822766817</v>
      </c>
      <c r="E97" s="85">
        <f>'Project Release Optimizer (GA)'!AG25</f>
        <v>42221.351127595408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41920.403590252616</v>
      </c>
      <c r="E98" s="85">
        <f>'Project Release Optimizer (GA)'!AG26</f>
        <v>41946.717391699116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42075.125686646854</v>
      </c>
      <c r="E99" s="85">
        <f>'Project Release Optimizer (GA)'!AG27</f>
        <v>42120.692097256673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41993.798866261408</v>
      </c>
      <c r="E100" s="85">
        <f>'Project Release Optimizer (GA)'!AG28</f>
        <v>42027.937502946479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42445.03237566226</v>
      </c>
      <c r="E101" s="85">
        <f>'Project Release Optimizer (GA)'!AG29</f>
        <v>42533.077156355597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1.3245075740002443E-2</v>
      </c>
      <c r="B2" s="107">
        <f ca="1">A2*100</f>
        <v>1.3245075740002443</v>
      </c>
      <c r="C2" s="107">
        <f ca="1">INT(B2)</f>
        <v>1</v>
      </c>
    </row>
    <row r="3" spans="1:3">
      <c r="A3" s="107">
        <f t="shared" ref="A3:A40" ca="1" si="0">RAND()</f>
        <v>0.47257841002189149</v>
      </c>
      <c r="B3" s="107">
        <f t="shared" ref="B3:B40" ca="1" si="1">A3*100</f>
        <v>47.257841002189153</v>
      </c>
      <c r="C3" s="107">
        <f t="shared" ref="C3:C40" ca="1" si="2">INT(B3)</f>
        <v>47</v>
      </c>
    </row>
    <row r="4" spans="1:3">
      <c r="A4" s="107">
        <f t="shared" ca="1" si="0"/>
        <v>0.16161786911332943</v>
      </c>
      <c r="B4" s="107">
        <f t="shared" ca="1" si="1"/>
        <v>16.161786911332943</v>
      </c>
      <c r="C4" s="107">
        <f t="shared" ca="1" si="2"/>
        <v>16</v>
      </c>
    </row>
    <row r="5" spans="1:3">
      <c r="A5" s="107">
        <f t="shared" ca="1" si="0"/>
        <v>0.75046453352645237</v>
      </c>
      <c r="B5" s="107">
        <f t="shared" ca="1" si="1"/>
        <v>75.046453352645244</v>
      </c>
      <c r="C5" s="107">
        <f t="shared" ca="1" si="2"/>
        <v>75</v>
      </c>
    </row>
    <row r="6" spans="1:3">
      <c r="A6" s="107">
        <f t="shared" ca="1" si="0"/>
        <v>0.96442977762738824</v>
      </c>
      <c r="B6" s="107">
        <f t="shared" ca="1" si="1"/>
        <v>96.442977762738821</v>
      </c>
      <c r="C6" s="107">
        <f t="shared" ca="1" si="2"/>
        <v>96</v>
      </c>
    </row>
    <row r="7" spans="1:3">
      <c r="A7" s="107">
        <f t="shared" ca="1" si="0"/>
        <v>0.22316853958236749</v>
      </c>
      <c r="B7" s="107">
        <f t="shared" ca="1" si="1"/>
        <v>22.316853958236749</v>
      </c>
      <c r="C7" s="107">
        <f t="shared" ca="1" si="2"/>
        <v>22</v>
      </c>
    </row>
    <row r="8" spans="1:3">
      <c r="A8" s="107">
        <f t="shared" ca="1" si="0"/>
        <v>0.24898845587733431</v>
      </c>
      <c r="B8" s="107">
        <f t="shared" ca="1" si="1"/>
        <v>24.898845587733433</v>
      </c>
      <c r="C8" s="107">
        <f t="shared" ca="1" si="2"/>
        <v>24</v>
      </c>
    </row>
    <row r="9" spans="1:3">
      <c r="A9" s="107">
        <f t="shared" ca="1" si="0"/>
        <v>0.184469144836374</v>
      </c>
      <c r="B9" s="107">
        <f t="shared" ca="1" si="1"/>
        <v>18.4469144836374</v>
      </c>
      <c r="C9" s="107">
        <f t="shared" ca="1" si="2"/>
        <v>18</v>
      </c>
    </row>
    <row r="10" spans="1:3">
      <c r="A10" s="107">
        <f t="shared" ca="1" si="0"/>
        <v>0.26123627923163006</v>
      </c>
      <c r="B10" s="107">
        <f t="shared" ca="1" si="1"/>
        <v>26.123627923163006</v>
      </c>
      <c r="C10" s="107">
        <f t="shared" ca="1" si="2"/>
        <v>26</v>
      </c>
    </row>
    <row r="11" spans="1:3">
      <c r="A11" s="107">
        <f t="shared" ca="1" si="0"/>
        <v>6.9590514300295503E-2</v>
      </c>
      <c r="B11" s="107">
        <f t="shared" ca="1" si="1"/>
        <v>6.9590514300295503</v>
      </c>
      <c r="C11" s="107">
        <f t="shared" ca="1" si="2"/>
        <v>6</v>
      </c>
    </row>
    <row r="12" spans="1:3">
      <c r="A12" s="107">
        <f t="shared" ca="1" si="0"/>
        <v>0.82834040378725615</v>
      </c>
      <c r="B12" s="107">
        <f t="shared" ca="1" si="1"/>
        <v>82.834040378725618</v>
      </c>
      <c r="C12" s="107">
        <f t="shared" ca="1" si="2"/>
        <v>82</v>
      </c>
    </row>
    <row r="13" spans="1:3">
      <c r="A13" s="107">
        <f t="shared" ca="1" si="0"/>
        <v>0.76890481956828172</v>
      </c>
      <c r="B13" s="107">
        <f t="shared" ca="1" si="1"/>
        <v>76.890481956828168</v>
      </c>
      <c r="C13" s="107">
        <f t="shared" ca="1" si="2"/>
        <v>76</v>
      </c>
    </row>
    <row r="14" spans="1:3">
      <c r="A14" s="107">
        <f t="shared" ca="1" si="0"/>
        <v>5.8450042614309972E-2</v>
      </c>
      <c r="B14" s="107">
        <f t="shared" ca="1" si="1"/>
        <v>5.8450042614309972</v>
      </c>
      <c r="C14" s="107">
        <f t="shared" ca="1" si="2"/>
        <v>5</v>
      </c>
    </row>
    <row r="15" spans="1:3">
      <c r="A15" s="107">
        <f t="shared" ca="1" si="0"/>
        <v>0.52667163334353306</v>
      </c>
      <c r="B15" s="107">
        <f t="shared" ca="1" si="1"/>
        <v>52.667163334353305</v>
      </c>
      <c r="C15" s="107">
        <f t="shared" ca="1" si="2"/>
        <v>52</v>
      </c>
    </row>
    <row r="16" spans="1:3">
      <c r="A16" s="107">
        <f t="shared" ca="1" si="0"/>
        <v>4.6643741174102971E-2</v>
      </c>
      <c r="B16" s="107">
        <f t="shared" ca="1" si="1"/>
        <v>4.6643741174102971</v>
      </c>
      <c r="C16" s="107">
        <f t="shared" ca="1" si="2"/>
        <v>4</v>
      </c>
    </row>
    <row r="17" spans="1:3">
      <c r="A17" s="107">
        <f t="shared" ca="1" si="0"/>
        <v>8.5043725521969815E-2</v>
      </c>
      <c r="B17" s="107">
        <f t="shared" ca="1" si="1"/>
        <v>8.5043725521969815</v>
      </c>
      <c r="C17" s="107">
        <f t="shared" ca="1" si="2"/>
        <v>8</v>
      </c>
    </row>
    <row r="18" spans="1:3">
      <c r="A18" s="107">
        <f t="shared" ca="1" si="0"/>
        <v>0.36136087563536634</v>
      </c>
      <c r="B18" s="107">
        <f t="shared" ca="1" si="1"/>
        <v>36.136087563536634</v>
      </c>
      <c r="C18" s="107">
        <f t="shared" ca="1" si="2"/>
        <v>36</v>
      </c>
    </row>
    <row r="19" spans="1:3">
      <c r="A19" s="107">
        <f t="shared" ca="1" si="0"/>
        <v>0.74468516664061313</v>
      </c>
      <c r="B19" s="107">
        <f t="shared" ca="1" si="1"/>
        <v>74.468516664061312</v>
      </c>
      <c r="C19" s="107">
        <f t="shared" ca="1" si="2"/>
        <v>74</v>
      </c>
    </row>
    <row r="20" spans="1:3">
      <c r="A20" s="107">
        <f t="shared" ca="1" si="0"/>
        <v>0.78461262928697351</v>
      </c>
      <c r="B20" s="107">
        <f t="shared" ca="1" si="1"/>
        <v>78.461262928697352</v>
      </c>
      <c r="C20" s="107">
        <f t="shared" ca="1" si="2"/>
        <v>78</v>
      </c>
    </row>
    <row r="21" spans="1:3">
      <c r="A21" s="107">
        <f t="shared" ca="1" si="0"/>
        <v>0.70543142821436189</v>
      </c>
      <c r="B21" s="107">
        <f t="shared" ca="1" si="1"/>
        <v>70.543142821436192</v>
      </c>
      <c r="C21" s="107">
        <f t="shared" ca="1" si="2"/>
        <v>70</v>
      </c>
    </row>
    <row r="22" spans="1:3">
      <c r="A22" s="107">
        <f t="shared" ca="1" si="0"/>
        <v>0.49340447637442231</v>
      </c>
      <c r="B22" s="107">
        <f t="shared" ca="1" si="1"/>
        <v>49.340447637442232</v>
      </c>
      <c r="C22" s="107">
        <f t="shared" ca="1" si="2"/>
        <v>49</v>
      </c>
    </row>
    <row r="23" spans="1:3">
      <c r="A23" s="107">
        <f t="shared" ca="1" si="0"/>
        <v>0.60579692108642202</v>
      </c>
      <c r="B23" s="107">
        <f t="shared" ca="1" si="1"/>
        <v>60.579692108642206</v>
      </c>
      <c r="C23" s="107">
        <f t="shared" ca="1" si="2"/>
        <v>60</v>
      </c>
    </row>
    <row r="24" spans="1:3">
      <c r="A24" s="107">
        <f t="shared" ca="1" si="0"/>
        <v>0.93618898018190011</v>
      </c>
      <c r="B24" s="107">
        <f t="shared" ca="1" si="1"/>
        <v>93.618898018190009</v>
      </c>
      <c r="C24" s="107">
        <f t="shared" ca="1" si="2"/>
        <v>93</v>
      </c>
    </row>
    <row r="25" spans="1:3">
      <c r="A25" s="107">
        <f t="shared" ca="1" si="0"/>
        <v>0.7578971930367242</v>
      </c>
      <c r="B25" s="107">
        <f t="shared" ca="1" si="1"/>
        <v>75.789719303672427</v>
      </c>
      <c r="C25" s="107">
        <f t="shared" ca="1" si="2"/>
        <v>75</v>
      </c>
    </row>
    <row r="26" spans="1:3">
      <c r="A26" s="107">
        <f t="shared" ca="1" si="0"/>
        <v>0.34225248230040117</v>
      </c>
      <c r="B26" s="107">
        <f t="shared" ca="1" si="1"/>
        <v>34.225248230040116</v>
      </c>
      <c r="C26" s="107">
        <f t="shared" ca="1" si="2"/>
        <v>34</v>
      </c>
    </row>
    <row r="27" spans="1:3">
      <c r="A27" s="107">
        <f t="shared" ca="1" si="0"/>
        <v>4.1633963506412242E-2</v>
      </c>
      <c r="B27" s="107">
        <f t="shared" ca="1" si="1"/>
        <v>4.1633963506412242</v>
      </c>
      <c r="C27" s="107">
        <f t="shared" ca="1" si="2"/>
        <v>4</v>
      </c>
    </row>
    <row r="28" spans="1:3">
      <c r="A28" s="107">
        <f t="shared" ca="1" si="0"/>
        <v>0.89440861525613924</v>
      </c>
      <c r="B28" s="107">
        <f t="shared" ca="1" si="1"/>
        <v>89.440861525613926</v>
      </c>
      <c r="C28" s="107">
        <f t="shared" ca="1" si="2"/>
        <v>89</v>
      </c>
    </row>
    <row r="29" spans="1:3">
      <c r="A29" s="107">
        <f t="shared" ca="1" si="0"/>
        <v>0.66817550749541166</v>
      </c>
      <c r="B29" s="107">
        <f t="shared" ca="1" si="1"/>
        <v>66.817550749541169</v>
      </c>
      <c r="C29" s="107">
        <f t="shared" ca="1" si="2"/>
        <v>66</v>
      </c>
    </row>
    <row r="30" spans="1:3">
      <c r="A30" s="107">
        <f t="shared" ca="1" si="0"/>
        <v>0.42629407068494052</v>
      </c>
      <c r="B30" s="107">
        <f t="shared" ca="1" si="1"/>
        <v>42.629407068494054</v>
      </c>
      <c r="C30" s="107">
        <f t="shared" ca="1" si="2"/>
        <v>42</v>
      </c>
    </row>
    <row r="31" spans="1:3">
      <c r="A31" s="107">
        <f t="shared" ca="1" si="0"/>
        <v>0.85595574174361522</v>
      </c>
      <c r="B31" s="107">
        <f t="shared" ca="1" si="1"/>
        <v>85.595574174361516</v>
      </c>
      <c r="C31" s="107">
        <f t="shared" ca="1" si="2"/>
        <v>85</v>
      </c>
    </row>
    <row r="32" spans="1:3">
      <c r="A32" s="107">
        <f t="shared" ca="1" si="0"/>
        <v>0.91811773278856745</v>
      </c>
      <c r="B32" s="107">
        <f t="shared" ca="1" si="1"/>
        <v>91.811773278856748</v>
      </c>
      <c r="C32" s="107">
        <f t="shared" ca="1" si="2"/>
        <v>91</v>
      </c>
    </row>
    <row r="33" spans="1:3">
      <c r="A33" s="107">
        <f t="shared" ca="1" si="0"/>
        <v>0.78359758929527001</v>
      </c>
      <c r="B33" s="107">
        <f t="shared" ca="1" si="1"/>
        <v>78.359758929527004</v>
      </c>
      <c r="C33" s="107">
        <f t="shared" ca="1" si="2"/>
        <v>78</v>
      </c>
    </row>
    <row r="34" spans="1:3">
      <c r="A34" s="107">
        <f t="shared" ca="1" si="0"/>
        <v>0.89809613685562373</v>
      </c>
      <c r="B34" s="107">
        <f t="shared" ca="1" si="1"/>
        <v>89.809613685562368</v>
      </c>
      <c r="C34" s="107">
        <f t="shared" ca="1" si="2"/>
        <v>89</v>
      </c>
    </row>
    <row r="35" spans="1:3">
      <c r="A35" s="107">
        <f t="shared" ca="1" si="0"/>
        <v>2.6259351147007282E-2</v>
      </c>
      <c r="B35" s="107">
        <f t="shared" ca="1" si="1"/>
        <v>2.6259351147007282</v>
      </c>
      <c r="C35" s="107">
        <f t="shared" ca="1" si="2"/>
        <v>2</v>
      </c>
    </row>
    <row r="36" spans="1:3">
      <c r="A36" s="107">
        <f t="shared" ca="1" si="0"/>
        <v>0.18640308134322758</v>
      </c>
      <c r="B36" s="107">
        <f t="shared" ca="1" si="1"/>
        <v>18.640308134322758</v>
      </c>
      <c r="C36" s="107">
        <f t="shared" ca="1" si="2"/>
        <v>18</v>
      </c>
    </row>
    <row r="37" spans="1:3">
      <c r="A37" s="107">
        <f t="shared" ca="1" si="0"/>
        <v>0.67360446648026162</v>
      </c>
      <c r="B37" s="107">
        <f t="shared" ca="1" si="1"/>
        <v>67.360446648026169</v>
      </c>
      <c r="C37" s="107">
        <f t="shared" ca="1" si="2"/>
        <v>67</v>
      </c>
    </row>
    <row r="38" spans="1:3">
      <c r="A38" s="107">
        <f t="shared" ca="1" si="0"/>
        <v>0.95809133518296363</v>
      </c>
      <c r="B38" s="107">
        <f t="shared" ca="1" si="1"/>
        <v>95.809133518296363</v>
      </c>
      <c r="C38" s="107">
        <f t="shared" ca="1" si="2"/>
        <v>95</v>
      </c>
    </row>
    <row r="39" spans="1:3">
      <c r="A39" s="107">
        <f t="shared" ca="1" si="0"/>
        <v>0.35982896367690387</v>
      </c>
      <c r="B39" s="107">
        <f t="shared" ca="1" si="1"/>
        <v>35.982896367690387</v>
      </c>
      <c r="C39" s="107">
        <f t="shared" ca="1" si="2"/>
        <v>35</v>
      </c>
    </row>
    <row r="40" spans="1:3">
      <c r="A40" s="107">
        <f t="shared" ca="1" si="0"/>
        <v>0.10445633244478714</v>
      </c>
      <c r="B40" s="107">
        <f t="shared" ca="1" si="1"/>
        <v>10.445633244478714</v>
      </c>
      <c r="C40" s="107">
        <f t="shared" ca="1" si="2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1251.6314943108155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2014-09-27T14:05:08Z</dcterms:modified>
</cp:coreProperties>
</file>