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/>
  <c r="H17"/>
  <c r="H1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<sst xmlns="http://schemas.openxmlformats.org/spreadsheetml/2006/main" count="511" uniqueCount="265">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</sst>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0.49723311574127804</v>
      </c>
      <c r="G13" s="35">
        <f>'Project Release Optimizer (GA)'!E15</f>
        <v>0.25105776183646039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70.740692779571987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294.75288658155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70.740692779571987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70.740692779571987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70.740692779571987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70.740692779571987</v>
      </c>
      <c r="AN13" s="37"/>
      <c r="AO13" s="39">
        <f>M13+R13+W13+AB13+AG13+AL13</f>
        <v>200.20000000000002</v>
      </c>
      <c r="AP13" s="39">
        <f>N13+S13+X13+AC13+AH13+AM13</f>
        <v>648.45635047940993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75.216229201154178</v>
      </c>
      <c r="AY13" s="39">
        <f t="shared" ref="AY13:AY27" si="1">AV13/G13</f>
        <v>648.45635047940982</v>
      </c>
      <c r="AZ13" s="39">
        <f>MAX(AX13,AY13)</f>
        <v>648.45635047940982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0.50404195234092275</v>
      </c>
      <c r="G14" s="35">
        <f>'Project Release Optimizer (GA)'!E16</f>
        <v>1.5017709953125191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29.759427623703701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53.270438868312254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12.784905328394942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12.784905328394942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12.784905328394942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12.784905328394942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134.16948780559574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65.470740772148147</v>
      </c>
      <c r="AY14" s="39">
        <f t="shared" si="1"/>
        <v>117.19496551028695</v>
      </c>
      <c r="AZ14" s="39">
        <f t="shared" ref="AZ14:AZ27" si="29">MAX(AX14,AY14)</f>
        <v>117.19496551028695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0.4978501764592777</v>
      </c>
      <c r="G15" s="35">
        <f>'Project Release Optimizer (GA)'!E17</f>
        <v>4.9993781477881347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32.138182844068432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7.7131638825764233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7.7131638825764233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7.7131638825764233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7.7131638825764233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7.7131638825764233</v>
      </c>
      <c r="AN15" s="37"/>
      <c r="AO15" s="39">
        <f t="shared" si="24"/>
        <v>94.6</v>
      </c>
      <c r="AP15" s="39">
        <f t="shared" si="25"/>
        <v>70.704002256950545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70.70400225695056</v>
      </c>
      <c r="AY15" s="39">
        <f t="shared" si="1"/>
        <v>11.881477704638169</v>
      </c>
      <c r="AZ15" s="39">
        <f t="shared" si="29"/>
        <v>70.70400225695056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0.49963051987127105</v>
      </c>
      <c r="G16" s="35">
        <f>'Project Release Optimizer (GA)'!E18</f>
        <v>1.512941533643801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70.051765470647567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16.812423712955418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16.812423712955418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16.812423712955418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16.812423712955418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16.812423712955418</v>
      </c>
      <c r="AN16" s="37"/>
      <c r="AO16" s="39">
        <f t="shared" si="24"/>
        <v>116.6</v>
      </c>
      <c r="AP16" s="39">
        <f t="shared" si="25"/>
        <v>154.11388403542466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154.11388403542466</v>
      </c>
      <c r="AY16" s="39">
        <f t="shared" si="1"/>
        <v>26.174177335608274</v>
      </c>
      <c r="AZ16" s="39">
        <f t="shared" si="29"/>
        <v>154.11388403542466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0.50376672036927428</v>
      </c>
      <c r="G17" s="35">
        <f>'Project Release Optimizer (GA)'!E19</f>
        <v>3.3555590694873003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11.910274651731346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23.841034636360401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5.7218483127264959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5.7218483127264959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5.7218483127264959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5.7218483127264959</v>
      </c>
      <c r="AN17" s="37"/>
      <c r="AO17" s="39">
        <f t="shared" si="24"/>
        <v>189.2</v>
      </c>
      <c r="AP17" s="39">
        <f t="shared" si="25"/>
        <v>58.63870253899772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26.202604233808955</v>
      </c>
      <c r="AY17" s="39">
        <f t="shared" si="1"/>
        <v>52.450276199992871</v>
      </c>
      <c r="AZ17" s="39">
        <f t="shared" si="29"/>
        <v>52.450276199992871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0.49824425787510462</v>
      </c>
      <c r="G18" s="35">
        <f>'Project Release Optimizer (GA)'!E20</f>
        <v>1.5048209942809911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104.36648125513348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29.239358147726637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25.047955501232035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25.047955501232035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25.047955501232035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25.047955501232035</v>
      </c>
      <c r="AN18" s="37"/>
      <c r="AO18" s="39">
        <f t="shared" si="24"/>
        <v>211.2</v>
      </c>
      <c r="AP18" s="39">
        <f t="shared" si="25"/>
        <v>233.79766140778821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229.6062587612937</v>
      </c>
      <c r="AY18" s="39">
        <f t="shared" si="1"/>
        <v>64.32658792499862</v>
      </c>
      <c r="AZ18" s="39">
        <f t="shared" si="29"/>
        <v>229.6062587612937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0.4992719094345559</v>
      </c>
      <c r="G19" s="35">
        <f>'Project Release Optimizer (GA)'!E21</f>
        <v>1.5025901614830666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186.27124467171802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55.23794985991286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44.705098721212323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44.705098721212323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44.705098721212323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44.705098721212323</v>
      </c>
      <c r="AN19" s="37"/>
      <c r="AO19" s="39">
        <f t="shared" si="24"/>
        <v>387.20000000000005</v>
      </c>
      <c r="AP19" s="39">
        <f t="shared" si="25"/>
        <v>420.32958941648019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409.79673827777958</v>
      </c>
      <c r="AY19" s="39">
        <f t="shared" si="1"/>
        <v>121.52348969180827</v>
      </c>
      <c r="AZ19" s="39">
        <f t="shared" si="29"/>
        <v>409.79673827777958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0.49818558386624695</v>
      </c>
      <c r="G20" s="35">
        <f>'Project Release Optimizer (GA)'!E22</f>
        <v>1.9436960513308901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10.036420486511712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5.6593210612678178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2.4087409167628109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2.4087409167628109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2.4087409167628109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2.4087409167628109</v>
      </c>
      <c r="AN20" s="37"/>
      <c r="AO20" s="39">
        <f t="shared" si="24"/>
        <v>35.200000000000003</v>
      </c>
      <c r="AP20" s="39">
        <f t="shared" si="25"/>
        <v>25.330705214830768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22.080125070325764</v>
      </c>
      <c r="AY20" s="39">
        <f t="shared" si="1"/>
        <v>12.450506334789202</v>
      </c>
      <c r="AZ20" s="39">
        <f t="shared" si="29"/>
        <v>22.080125070325764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0.50398162823647863</v>
      </c>
      <c r="G21" s="35">
        <f>'Project Release Optimizer (GA)'!E23</f>
        <v>1.5052190350104484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97.225766287274624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57.134541883735238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23.33418390894591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23.33418390894591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23.33418390894591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23.33418390894591</v>
      </c>
      <c r="AN21" s="37"/>
      <c r="AO21" s="39">
        <f t="shared" si="24"/>
        <v>297</v>
      </c>
      <c r="AP21" s="39">
        <f t="shared" si="25"/>
        <v>247.69704380679349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213.89668583200421</v>
      </c>
      <c r="AY21" s="39">
        <f t="shared" si="1"/>
        <v>125.69599214421751</v>
      </c>
      <c r="AZ21" s="39">
        <f t="shared" si="29"/>
        <v>213.89668583200421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0.50363336391565861</v>
      </c>
      <c r="G22" s="35">
        <f>'Project Release Optimizer (GA)'!E24</f>
        <v>1.6133114371838984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71.4805701514818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53.926351722803183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17.15533683635563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17.15533683635563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17.15533683635563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17.15533683635563</v>
      </c>
      <c r="AN22" s="37"/>
      <c r="AO22" s="39">
        <f t="shared" si="24"/>
        <v>270.59999999999991</v>
      </c>
      <c r="AP22" s="39">
        <f t="shared" si="25"/>
        <v>194.02826921970745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157.25725433325997</v>
      </c>
      <c r="AY22" s="39">
        <f t="shared" si="1"/>
        <v>118.637973790167</v>
      </c>
      <c r="AZ22" s="39">
        <f t="shared" si="29"/>
        <v>157.25725433325997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0.49808617986584036</v>
      </c>
      <c r="G23" s="35">
        <f>'Project Release Optimizer (GA)'!E25</f>
        <v>0.25368708367857296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126.4841357713821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315.34912554460885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75.683790130706129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75.683790130706129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75.683790130706129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75.683790130706129</v>
      </c>
      <c r="AN23" s="37"/>
      <c r="AO23" s="39">
        <f t="shared" si="24"/>
        <v>314.59999999999997</v>
      </c>
      <c r="AP23" s="39">
        <f t="shared" si="25"/>
        <v>744.56842183881554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278.26509869704068</v>
      </c>
      <c r="AY23" s="39">
        <f t="shared" si="1"/>
        <v>693.7680761981394</v>
      </c>
      <c r="AZ23" s="39">
        <f t="shared" si="29"/>
        <v>693.7680761981394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0.49864597495735707</v>
      </c>
      <c r="G24" s="35">
        <f>'Project Release Optimizer (GA)'!E26</f>
        <v>1.5041755637136935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130.35300245942753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60.498257115231958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31.284720590262605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31.284720590262605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31.284720590262605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31.284720590262605</v>
      </c>
      <c r="AN24" s="37"/>
      <c r="AO24" s="39">
        <f t="shared" si="24"/>
        <v>343.2</v>
      </c>
      <c r="AP24" s="39">
        <f t="shared" si="25"/>
        <v>315.99014193570991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286.7766054107405</v>
      </c>
      <c r="AY24" s="39">
        <f t="shared" si="1"/>
        <v>133.09616565351033</v>
      </c>
      <c r="AZ24" s="39">
        <f t="shared" si="29"/>
        <v>286.7766054107405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0.5006871398400996</v>
      </c>
      <c r="G25" s="35">
        <f>'Project Release Optimizer (GA)'!E27</f>
        <v>0.25000000152850077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191.73650042351545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159.99999902175952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46.016760101643705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46.016760101643705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46.016760101643705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46.016760101643705</v>
      </c>
      <c r="AN25" s="37"/>
      <c r="AO25" s="39">
        <f t="shared" si="24"/>
        <v>299.19999999999993</v>
      </c>
      <c r="AP25" s="39">
        <f t="shared" si="25"/>
        <v>535.80353985184968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421.82030093173393</v>
      </c>
      <c r="AY25" s="39">
        <f t="shared" si="1"/>
        <v>351.99999784787087</v>
      </c>
      <c r="AZ25" s="39">
        <f t="shared" si="29"/>
        <v>421.82030093173393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0.4984310236125099</v>
      </c>
      <c r="G26" s="35">
        <f>'Project Release Optimizer (GA)'!E28</f>
        <v>2.0480132128882769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78.24553078044228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25.878739290580569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18.778927387306148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18.778927387306148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18.778927387306148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18.778927387306148</v>
      </c>
      <c r="AN26" s="37"/>
      <c r="AO26" s="39">
        <f t="shared" si="24"/>
        <v>202.39999999999998</v>
      </c>
      <c r="AP26" s="39">
        <f t="shared" si="25"/>
        <v>179.23997962024742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172.14016771697302</v>
      </c>
      <c r="AY26" s="39">
        <f t="shared" si="1"/>
        <v>56.933226439277249</v>
      </c>
      <c r="AZ26" s="39">
        <f t="shared" si="29"/>
        <v>172.14016771697302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0.99831045361411941</v>
      </c>
      <c r="G27" s="35">
        <f>'Project Release Optimizer (GA)'!E29</f>
        <v>0.25377895082644031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93.624786148042233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390.10327561684267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93.624786148042233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93.624786148042233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93.624786148042233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93.624786148042233</v>
      </c>
      <c r="AN27" s="37"/>
      <c r="AO27" s="39">
        <f t="shared" si="24"/>
        <v>376.19999999999993</v>
      </c>
      <c r="AP27" s="39">
        <f t="shared" si="25"/>
        <v>858.22720635705377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158.66807707617869</v>
      </c>
      <c r="AY27" s="39">
        <f t="shared" si="1"/>
        <v>858.22720635705366</v>
      </c>
      <c r="AZ27" s="39">
        <f t="shared" si="29"/>
        <v>858.22720635705366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0.53333333333333299</v>
      </c>
      <c r="G30" s="35">
        <f>'Project Release Optimizer (GA)'!E32</f>
        <v>1.5999999999995331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86.961652120310148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103.2944577964149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32.787555617246319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32.787555617246319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32.787555617246319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32.787555617246319</v>
      </c>
      <c r="AN30" s="47"/>
      <c r="AO30" s="35">
        <f t="shared" ref="AO30:AQ30" si="36">AVERAGE(AO13:AO27)</f>
        <v>236.42666666666665</v>
      </c>
      <c r="AP30" s="35">
        <f t="shared" si="36"/>
        <v>321.4063323857103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182.80098484045442</v>
      </c>
      <c r="AY30" s="35">
        <f t="shared" si="39"/>
        <v>226.18776464078459</v>
      </c>
      <c r="AZ30" s="167">
        <f t="shared" ref="AZ30" si="40">AVERAGE(AZ13:AZ27)</f>
        <v>300.55259315809127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7.9999999999999947</v>
      </c>
      <c r="G31" s="35">
        <f>'Project Release Optimizer (GA)'!E33</f>
        <v>23.999999999992998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1304.4247818046522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1549.4168669462235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491.81333425869479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491.81333425869479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491.81333425869479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491.81333425869479</v>
      </c>
      <c r="AN31" s="47"/>
      <c r="AO31" s="35">
        <f t="shared" ref="AO31:AQ31" si="47">SUM(AO13:AO27)</f>
        <v>3546.3999999999996</v>
      </c>
      <c r="AP31" s="35">
        <f t="shared" si="47"/>
        <v>4821.0949857856549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2742.0147726068162</v>
      </c>
      <c r="AY31" s="35">
        <f t="shared" si="50"/>
        <v>3392.8164696117688</v>
      </c>
      <c r="AZ31" s="35">
        <f t="shared" ref="AZ31" si="51">SUM(AZ13:AZ27)</f>
        <v>4508.2888973713689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2" t="s">
        <v>124</v>
      </c>
      <c r="E2" s="183"/>
      <c r="F2" s="183"/>
      <c r="G2" s="183"/>
      <c r="H2" s="183"/>
      <c r="I2" s="183"/>
      <c r="J2" s="183"/>
      <c r="K2" s="183"/>
      <c r="L2" s="183"/>
      <c r="M2" s="183"/>
      <c r="N2" s="184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9" t="s">
        <v>147</v>
      </c>
      <c r="J3" s="180"/>
      <c r="K3" s="180"/>
      <c r="L3" s="180"/>
      <c r="M3" s="180"/>
      <c r="N3" s="181"/>
      <c r="P3" s="177" t="s">
        <v>260</v>
      </c>
      <c r="Q3" s="178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1114.5684218388196</v>
      </c>
      <c r="J4" s="22"/>
      <c r="K4" s="136" t="s">
        <v>246</v>
      </c>
      <c r="L4" s="22"/>
      <c r="M4" s="22"/>
      <c r="N4" s="154"/>
      <c r="O4" s="141"/>
      <c r="P4" s="173" t="s">
        <v>261</v>
      </c>
      <c r="Q4" s="174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326.47299905237986</v>
      </c>
      <c r="J5" s="22"/>
      <c r="K5" s="136" t="s">
        <v>122</v>
      </c>
      <c r="L5" s="22"/>
      <c r="M5" s="22"/>
      <c r="N5" s="154"/>
      <c r="O5" s="64" t="s">
        <v>262</v>
      </c>
      <c r="P5" s="175">
        <f>'Project Facts (User Inputs)'!AZ30</f>
        <v>300.55259315809127</v>
      </c>
      <c r="Q5" s="176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115.91315136476425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97.064214507918223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1654.018786763882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72" t="s">
        <v>65</v>
      </c>
      <c r="M13" s="172"/>
      <c r="O13" s="64"/>
      <c r="P13" s="172" t="s">
        <v>72</v>
      </c>
      <c r="Q13" s="172"/>
      <c r="S13" s="64"/>
      <c r="T13" s="172" t="s">
        <v>74</v>
      </c>
      <c r="U13" s="172"/>
      <c r="X13" s="172" t="s">
        <v>75</v>
      </c>
      <c r="Y13" s="172"/>
      <c r="AB13" s="172" t="s">
        <v>77</v>
      </c>
      <c r="AC13" s="172"/>
      <c r="AF13" s="172" t="s">
        <v>79</v>
      </c>
      <c r="AG13" s="172"/>
      <c r="AH13" s="65"/>
      <c r="AI13" s="65"/>
      <c r="AJ13" s="65"/>
      <c r="AK13" s="65"/>
      <c r="AL13" s="65"/>
      <c r="AM13" s="171" t="s">
        <v>92</v>
      </c>
      <c r="AN13" s="171"/>
      <c r="AO13" s="171"/>
      <c r="AP13" s="171"/>
      <c r="AQ13" s="171"/>
      <c r="AR13" s="171"/>
      <c r="AS13" s="171"/>
      <c r="AT13" s="171"/>
      <c r="AV13" s="172" t="s">
        <v>91</v>
      </c>
      <c r="AW13" s="172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0.49723311574127804</v>
      </c>
      <c r="E15" s="74">
        <v>0.25105776183646039</v>
      </c>
      <c r="F15" s="5"/>
      <c r="G15" s="110"/>
      <c r="I15" s="57">
        <v>41640</v>
      </c>
      <c r="J15" s="12"/>
      <c r="K15" s="32">
        <v>365</v>
      </c>
      <c r="L15" s="58">
        <f>I15+K15+1</f>
        <v>42006</v>
      </c>
      <c r="M15" s="58">
        <f>L15+VLOOKUP($B15,'Project Facts (User Inputs)'!$B$13:$BL$28,13,0)</f>
        <v>42076.740692779575</v>
      </c>
      <c r="N15" s="12"/>
      <c r="O15" s="56">
        <v>0</v>
      </c>
      <c r="P15" s="58">
        <f>M15+O15+1</f>
        <v>42077.740692779575</v>
      </c>
      <c r="Q15" s="58">
        <f>P15+VLOOKUP($B15,'Project Facts (User Inputs)'!$B$13:$BL$28,18,0)</f>
        <v>42372.493579361122</v>
      </c>
      <c r="R15" s="12"/>
      <c r="S15" s="56">
        <v>0</v>
      </c>
      <c r="T15" s="58">
        <f>Q15+S15+1</f>
        <v>42373.493579361122</v>
      </c>
      <c r="U15" s="58">
        <f>T15+VLOOKUP($B15,'Project Facts (User Inputs)'!$B$13:$BL$28,23,0)</f>
        <v>42444.234272140697</v>
      </c>
      <c r="V15" s="12"/>
      <c r="W15" s="32">
        <v>0</v>
      </c>
      <c r="X15" s="58">
        <f>U15+W15+1</f>
        <v>42445.234272140697</v>
      </c>
      <c r="Y15" s="58">
        <f>X15+VLOOKUP($B15,'Project Facts (User Inputs)'!$B$13:$BL$28,28,0)</f>
        <v>42515.974964920271</v>
      </c>
      <c r="Z15" s="12"/>
      <c r="AA15" s="32">
        <v>1</v>
      </c>
      <c r="AB15" s="58">
        <f>Y15+AA15+1</f>
        <v>42517.974964920271</v>
      </c>
      <c r="AC15" s="58">
        <f>AB15+VLOOKUP($B15,'Project Facts (User Inputs)'!$B$13:$BL$28,33,0)</f>
        <v>42588.715657699846</v>
      </c>
      <c r="AD15" s="12"/>
      <c r="AE15" s="32">
        <v>0</v>
      </c>
      <c r="AF15" s="58">
        <f>AC15+AE15+1</f>
        <v>42589.715657699846</v>
      </c>
      <c r="AG15" s="58">
        <f>AF15+VLOOKUP($B15,'Project Facts (User Inputs)'!$B$13:$BL$28,38,0)</f>
        <v>42660.456350479421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365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1</v>
      </c>
      <c r="AR15" s="78">
        <f>AE15</f>
        <v>0</v>
      </c>
      <c r="AS15" s="78">
        <f>SUM(AM15:AR15)</f>
        <v>366</v>
      </c>
      <c r="AT15" s="60">
        <f>AK15*AM15*$AK$36</f>
        <v>309.07258064516128</v>
      </c>
      <c r="AV15" s="60">
        <f>AG15-L15</f>
        <v>654.45635047942051</v>
      </c>
      <c r="AW15" s="83">
        <f>MAX(AG15:AG29)-MIN(L15:L29)</f>
        <v>1114.5684218388196</v>
      </c>
      <c r="BM15" s="113" t="s">
        <v>126</v>
      </c>
    </row>
    <row r="16" spans="2:65">
      <c r="B16" s="16" t="str">
        <f>'Project Facts (User Inputs)'!B14</f>
        <v>Project-A02</v>
      </c>
      <c r="D16" s="74">
        <v>0.50404195234092275</v>
      </c>
      <c r="E16" s="74">
        <v>1.5017709953125191</v>
      </c>
      <c r="F16" s="5"/>
      <c r="G16" s="110"/>
      <c r="I16" s="57">
        <v>41640</v>
      </c>
      <c r="J16" s="12"/>
      <c r="K16" s="32">
        <v>0</v>
      </c>
      <c r="L16" s="58">
        <f t="shared" ref="L16:L29" si="0">I16+K16+1</f>
        <v>41641</v>
      </c>
      <c r="M16" s="58">
        <f>L16+VLOOKUP($B16,'Project Facts (User Inputs)'!$B$13:$BL$28,13,0)</f>
        <v>41670.759427623707</v>
      </c>
      <c r="N16" s="12"/>
      <c r="O16" s="56">
        <v>0</v>
      </c>
      <c r="P16" s="58">
        <f t="shared" ref="P16:P29" si="1">M16+O16+1</f>
        <v>41671.759427623707</v>
      </c>
      <c r="Q16" s="58">
        <f>P16+VLOOKUP($B16,'Project Facts (User Inputs)'!$B$13:$BL$28,18,0)</f>
        <v>41725.029866492019</v>
      </c>
      <c r="R16" s="12"/>
      <c r="S16" s="56">
        <v>0</v>
      </c>
      <c r="T16" s="58">
        <f t="shared" ref="T16:T29" si="2">Q16+S16+1</f>
        <v>41726.029866492019</v>
      </c>
      <c r="U16" s="58">
        <f>T16+VLOOKUP($B16,'Project Facts (User Inputs)'!$B$13:$BL$28,23,0)</f>
        <v>41738.814771820413</v>
      </c>
      <c r="V16" s="12"/>
      <c r="W16" s="32">
        <v>0</v>
      </c>
      <c r="X16" s="58">
        <f t="shared" ref="X16:X29" si="3">U16+W16+1</f>
        <v>41739.814771820413</v>
      </c>
      <c r="Y16" s="58">
        <f>X16+VLOOKUP($B16,'Project Facts (User Inputs)'!$B$13:$BL$28,28,0)</f>
        <v>41752.599677148806</v>
      </c>
      <c r="Z16" s="12"/>
      <c r="AA16" s="32">
        <v>0</v>
      </c>
      <c r="AB16" s="58">
        <f t="shared" ref="AB16:AB29" si="4">Y16+AA16+1</f>
        <v>41753.599677148806</v>
      </c>
      <c r="AC16" s="58">
        <f>AB16+VLOOKUP($B16,'Project Facts (User Inputs)'!$B$13:$BL$28,33,0)</f>
        <v>41766.3845824772</v>
      </c>
      <c r="AD16" s="12"/>
      <c r="AE16" s="32">
        <v>0</v>
      </c>
      <c r="AF16" s="58">
        <f t="shared" ref="AF16:AF29" si="5">AC16+AE16+1</f>
        <v>41767.3845824772</v>
      </c>
      <c r="AG16" s="58">
        <f>AF16+VLOOKUP($B16,'Project Facts (User Inputs)'!$B$13:$BL$28,38,0)</f>
        <v>41780.169487805593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0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0</v>
      </c>
      <c r="AT16" s="60">
        <f t="shared" ref="AT16:AT29" si="13">AK16*AM16*$AK$36</f>
        <v>0</v>
      </c>
      <c r="AV16" s="60">
        <f t="shared" ref="AV16:AV29" si="14">AG16-L16</f>
        <v>139.16948780559323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0.4978501764592777</v>
      </c>
      <c r="E17" s="74">
        <v>4.9993781477881347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41673.138182844072</v>
      </c>
      <c r="N17" s="12"/>
      <c r="O17" s="56">
        <v>0</v>
      </c>
      <c r="P17" s="58">
        <f t="shared" si="1"/>
        <v>41674.138182844072</v>
      </c>
      <c r="Q17" s="58">
        <f>P17+VLOOKUP($B17,'Project Facts (User Inputs)'!$B$13:$BL$28,18,0)</f>
        <v>41681.851346726646</v>
      </c>
      <c r="R17" s="12"/>
      <c r="S17" s="56">
        <v>0</v>
      </c>
      <c r="T17" s="58">
        <f t="shared" si="2"/>
        <v>41682.851346726646</v>
      </c>
      <c r="U17" s="58">
        <f>T17+VLOOKUP($B17,'Project Facts (User Inputs)'!$B$13:$BL$28,23,0)</f>
        <v>41690.56451060922</v>
      </c>
      <c r="V17" s="12"/>
      <c r="W17" s="32">
        <v>0</v>
      </c>
      <c r="X17" s="58">
        <f t="shared" si="3"/>
        <v>41691.56451060922</v>
      </c>
      <c r="Y17" s="58">
        <f>X17+VLOOKUP($B17,'Project Facts (User Inputs)'!$B$13:$BL$28,28,0)</f>
        <v>41699.277674491794</v>
      </c>
      <c r="Z17" s="12"/>
      <c r="AA17" s="32">
        <v>0</v>
      </c>
      <c r="AB17" s="58">
        <f t="shared" si="4"/>
        <v>41700.277674491794</v>
      </c>
      <c r="AC17" s="58">
        <f>AB17+VLOOKUP($B17,'Project Facts (User Inputs)'!$B$13:$BL$28,33,0)</f>
        <v>41707.990838374368</v>
      </c>
      <c r="AD17" s="12"/>
      <c r="AE17" s="32">
        <v>0</v>
      </c>
      <c r="AF17" s="58">
        <f t="shared" si="5"/>
        <v>41708.990838374368</v>
      </c>
      <c r="AG17" s="58">
        <f>AF17+VLOOKUP($B17,'Project Facts (User Inputs)'!$B$13:$BL$28,38,0)</f>
        <v>41716.704002256942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75.704002256941749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0.49963051987127105</v>
      </c>
      <c r="E18" s="74">
        <v>1.512941533643801</v>
      </c>
      <c r="F18" s="5"/>
      <c r="G18" s="110"/>
      <c r="I18" s="57">
        <v>41640</v>
      </c>
      <c r="J18" s="12"/>
      <c r="K18" s="32">
        <v>34</v>
      </c>
      <c r="L18" s="58">
        <f t="shared" si="0"/>
        <v>41675</v>
      </c>
      <c r="M18" s="58">
        <f>L18+VLOOKUP($B18,'Project Facts (User Inputs)'!$B$13:$BL$28,13,0)</f>
        <v>41745.051765470649</v>
      </c>
      <c r="N18" s="12"/>
      <c r="O18" s="56">
        <v>0</v>
      </c>
      <c r="P18" s="58">
        <f t="shared" si="1"/>
        <v>41746.051765470649</v>
      </c>
      <c r="Q18" s="58">
        <f>P18+VLOOKUP($B18,'Project Facts (User Inputs)'!$B$13:$BL$28,18,0)</f>
        <v>41762.864189183601</v>
      </c>
      <c r="R18" s="12"/>
      <c r="S18" s="56">
        <v>0</v>
      </c>
      <c r="T18" s="58">
        <f t="shared" si="2"/>
        <v>41763.864189183601</v>
      </c>
      <c r="U18" s="58">
        <f>T18+VLOOKUP($B18,'Project Facts (User Inputs)'!$B$13:$BL$28,23,0)</f>
        <v>41780.676612896554</v>
      </c>
      <c r="V18" s="12"/>
      <c r="W18" s="32">
        <v>0</v>
      </c>
      <c r="X18" s="58">
        <f t="shared" si="3"/>
        <v>41781.676612896554</v>
      </c>
      <c r="Y18" s="58">
        <f>X18+VLOOKUP($B18,'Project Facts (User Inputs)'!$B$13:$BL$28,28,0)</f>
        <v>41798.489036609506</v>
      </c>
      <c r="Z18" s="12"/>
      <c r="AA18" s="32">
        <v>0</v>
      </c>
      <c r="AB18" s="58">
        <f t="shared" si="4"/>
        <v>41799.489036609506</v>
      </c>
      <c r="AC18" s="58">
        <f>AB18+VLOOKUP($B18,'Project Facts (User Inputs)'!$B$13:$BL$28,33,0)</f>
        <v>41816.301460322458</v>
      </c>
      <c r="AD18" s="12"/>
      <c r="AE18" s="32">
        <v>0</v>
      </c>
      <c r="AF18" s="58">
        <f t="shared" si="5"/>
        <v>41817.301460322458</v>
      </c>
      <c r="AG18" s="58">
        <f>AF18+VLOOKUP($B18,'Project Facts (User Inputs)'!$B$13:$BL$28,38,0)</f>
        <v>41834.113884035411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34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34</v>
      </c>
      <c r="AT18" s="60">
        <f t="shared" si="13"/>
        <v>16.767990074441688</v>
      </c>
      <c r="AV18" s="60">
        <f t="shared" si="14"/>
        <v>159.11388403541059</v>
      </c>
      <c r="AW18" s="37"/>
      <c r="BM18" s="113"/>
    </row>
    <row r="19" spans="2:65">
      <c r="B19" s="16" t="str">
        <f>'Project Facts (User Inputs)'!B17</f>
        <v>Project-A05</v>
      </c>
      <c r="D19" s="74">
        <v>0.50376672036927428</v>
      </c>
      <c r="E19" s="74">
        <v>3.3555590694873003</v>
      </c>
      <c r="F19" s="5"/>
      <c r="G19" s="110"/>
      <c r="I19" s="57">
        <v>41640</v>
      </c>
      <c r="J19" s="12"/>
      <c r="K19" s="32">
        <v>45</v>
      </c>
      <c r="L19" s="58">
        <f t="shared" si="0"/>
        <v>41686</v>
      </c>
      <c r="M19" s="58">
        <f>L19+VLOOKUP($B19,'Project Facts (User Inputs)'!$B$13:$BL$28,13,0)</f>
        <v>41697.910274651731</v>
      </c>
      <c r="N19" s="12"/>
      <c r="O19" s="56">
        <v>0</v>
      </c>
      <c r="P19" s="58">
        <f t="shared" si="1"/>
        <v>41698.910274651731</v>
      </c>
      <c r="Q19" s="58">
        <f>P19+VLOOKUP($B19,'Project Facts (User Inputs)'!$B$13:$BL$28,18,0)</f>
        <v>41722.751309288091</v>
      </c>
      <c r="R19" s="12"/>
      <c r="S19" s="56">
        <v>0</v>
      </c>
      <c r="T19" s="58">
        <f t="shared" si="2"/>
        <v>41723.751309288091</v>
      </c>
      <c r="U19" s="58">
        <f>T19+VLOOKUP($B19,'Project Facts (User Inputs)'!$B$13:$BL$28,23,0)</f>
        <v>41729.47315760082</v>
      </c>
      <c r="V19" s="12"/>
      <c r="W19" s="32">
        <v>0</v>
      </c>
      <c r="X19" s="58">
        <f t="shared" si="3"/>
        <v>41730.47315760082</v>
      </c>
      <c r="Y19" s="58">
        <f>X19+VLOOKUP($B19,'Project Facts (User Inputs)'!$B$13:$BL$28,28,0)</f>
        <v>41736.195005913549</v>
      </c>
      <c r="Z19" s="12"/>
      <c r="AA19" s="32">
        <v>0</v>
      </c>
      <c r="AB19" s="58">
        <f t="shared" si="4"/>
        <v>41737.195005913549</v>
      </c>
      <c r="AC19" s="58">
        <f>AB19+VLOOKUP($B19,'Project Facts (User Inputs)'!$B$13:$BL$28,33,0)</f>
        <v>41742.916854226278</v>
      </c>
      <c r="AD19" s="12"/>
      <c r="AE19" s="32">
        <v>0</v>
      </c>
      <c r="AF19" s="58">
        <f t="shared" si="5"/>
        <v>41743.916854226278</v>
      </c>
      <c r="AG19" s="58">
        <f>AF19+VLOOKUP($B19,'Project Facts (User Inputs)'!$B$13:$BL$28,38,0)</f>
        <v>41749.638702539007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45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45</v>
      </c>
      <c r="AT19" s="60">
        <f t="shared" si="13"/>
        <v>36.011166253101734</v>
      </c>
      <c r="AV19" s="60">
        <f t="shared" si="14"/>
        <v>63.638702539006772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0.49824425787510462</v>
      </c>
      <c r="E20" s="74">
        <v>1.5048209942809911</v>
      </c>
      <c r="F20" s="5"/>
      <c r="G20" s="110"/>
      <c r="I20" s="57">
        <v>41640</v>
      </c>
      <c r="J20" s="12"/>
      <c r="K20" s="32">
        <v>56</v>
      </c>
      <c r="L20" s="58">
        <f t="shared" si="0"/>
        <v>41697</v>
      </c>
      <c r="M20" s="58">
        <f>L20+VLOOKUP($B20,'Project Facts (User Inputs)'!$B$13:$BL$28,13,0)</f>
        <v>41801.366481255136</v>
      </c>
      <c r="N20" s="12"/>
      <c r="O20" s="56">
        <v>0</v>
      </c>
      <c r="P20" s="58">
        <f t="shared" si="1"/>
        <v>41802.366481255136</v>
      </c>
      <c r="Q20" s="58">
        <f>P20+VLOOKUP($B20,'Project Facts (User Inputs)'!$B$13:$BL$28,18,0)</f>
        <v>41831.605839402866</v>
      </c>
      <c r="R20" s="12"/>
      <c r="S20" s="56">
        <v>0</v>
      </c>
      <c r="T20" s="58">
        <f t="shared" si="2"/>
        <v>41832.605839402866</v>
      </c>
      <c r="U20" s="58">
        <f>T20+VLOOKUP($B20,'Project Facts (User Inputs)'!$B$13:$BL$28,23,0)</f>
        <v>41857.653794904101</v>
      </c>
      <c r="V20" s="12"/>
      <c r="W20" s="32">
        <v>0</v>
      </c>
      <c r="X20" s="58">
        <f t="shared" si="3"/>
        <v>41858.653794904101</v>
      </c>
      <c r="Y20" s="58">
        <f>X20+VLOOKUP($B20,'Project Facts (User Inputs)'!$B$13:$BL$28,28,0)</f>
        <v>41883.701750405336</v>
      </c>
      <c r="Z20" s="12"/>
      <c r="AA20" s="32">
        <v>0</v>
      </c>
      <c r="AB20" s="58">
        <f t="shared" si="4"/>
        <v>41884.701750405336</v>
      </c>
      <c r="AC20" s="58">
        <f>AB20+VLOOKUP($B20,'Project Facts (User Inputs)'!$B$13:$BL$28,33,0)</f>
        <v>41909.749705906572</v>
      </c>
      <c r="AD20" s="12"/>
      <c r="AE20" s="32">
        <v>0</v>
      </c>
      <c r="AF20" s="58">
        <f t="shared" si="5"/>
        <v>41910.749705906572</v>
      </c>
      <c r="AG20" s="58">
        <f>AF20+VLOOKUP($B20,'Project Facts (User Inputs)'!$B$13:$BL$28,38,0)</f>
        <v>41935.797661407807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56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0</v>
      </c>
      <c r="AR20" s="78">
        <f t="shared" si="11"/>
        <v>0</v>
      </c>
      <c r="AS20" s="78">
        <f t="shared" si="12"/>
        <v>56</v>
      </c>
      <c r="AT20" s="60">
        <f t="shared" si="13"/>
        <v>50.024813895781634</v>
      </c>
      <c r="AV20" s="60">
        <f t="shared" si="14"/>
        <v>238.79766140780703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0.4992719094345559</v>
      </c>
      <c r="E21" s="74">
        <v>1.5025901614830666</v>
      </c>
      <c r="F21" s="5"/>
      <c r="G21" s="110"/>
      <c r="I21" s="57">
        <v>41640</v>
      </c>
      <c r="J21" s="12"/>
      <c r="K21" s="32">
        <v>67</v>
      </c>
      <c r="L21" s="58">
        <f t="shared" si="0"/>
        <v>41708</v>
      </c>
      <c r="M21" s="58">
        <f>L21+VLOOKUP($B21,'Project Facts (User Inputs)'!$B$13:$BL$28,13,0)</f>
        <v>41894.27124467172</v>
      </c>
      <c r="N21" s="12"/>
      <c r="O21" s="56">
        <v>0</v>
      </c>
      <c r="P21" s="58">
        <f t="shared" si="1"/>
        <v>41895.27124467172</v>
      </c>
      <c r="Q21" s="58">
        <f>P21+VLOOKUP($B21,'Project Facts (User Inputs)'!$B$13:$BL$28,18,0)</f>
        <v>41950.509194531631</v>
      </c>
      <c r="R21" s="12"/>
      <c r="S21" s="56">
        <v>0</v>
      </c>
      <c r="T21" s="58">
        <f t="shared" si="2"/>
        <v>41951.509194531631</v>
      </c>
      <c r="U21" s="58">
        <f>T21+VLOOKUP($B21,'Project Facts (User Inputs)'!$B$13:$BL$28,23,0)</f>
        <v>41996.214293252844</v>
      </c>
      <c r="V21" s="12"/>
      <c r="W21" s="32">
        <v>0</v>
      </c>
      <c r="X21" s="58">
        <f t="shared" si="3"/>
        <v>41997.214293252844</v>
      </c>
      <c r="Y21" s="58">
        <f>X21+VLOOKUP($B21,'Project Facts (User Inputs)'!$B$13:$BL$28,28,0)</f>
        <v>42041.919391974057</v>
      </c>
      <c r="Z21" s="12"/>
      <c r="AA21" s="32">
        <v>0</v>
      </c>
      <c r="AB21" s="58">
        <f t="shared" si="4"/>
        <v>42042.919391974057</v>
      </c>
      <c r="AC21" s="58">
        <f>AB21+VLOOKUP($B21,'Project Facts (User Inputs)'!$B$13:$BL$28,33,0)</f>
        <v>42087.624490695271</v>
      </c>
      <c r="AD21" s="12"/>
      <c r="AE21" s="32">
        <v>0</v>
      </c>
      <c r="AF21" s="58">
        <f t="shared" si="5"/>
        <v>42088.624490695271</v>
      </c>
      <c r="AG21" s="58">
        <f>AF21+VLOOKUP($B21,'Project Facts (User Inputs)'!$B$13:$BL$28,38,0)</f>
        <v>42133.329589416484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67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67</v>
      </c>
      <c r="AT21" s="60">
        <f t="shared" si="13"/>
        <v>109.727047146402</v>
      </c>
      <c r="AV21" s="60">
        <f t="shared" si="14"/>
        <v>425.32958941648394</v>
      </c>
      <c r="AW21" s="37"/>
      <c r="BM21" s="113"/>
    </row>
    <row r="22" spans="2:65">
      <c r="B22" s="16" t="str">
        <f>'Project Facts (User Inputs)'!B20</f>
        <v>Project-A08</v>
      </c>
      <c r="D22" s="74">
        <v>0.49818558386624695</v>
      </c>
      <c r="E22" s="74">
        <v>1.9436960513308901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41651.036420486511</v>
      </c>
      <c r="N22" s="12"/>
      <c r="O22" s="56">
        <v>0</v>
      </c>
      <c r="P22" s="58">
        <f t="shared" si="1"/>
        <v>41652.036420486511</v>
      </c>
      <c r="Q22" s="58">
        <f>P22+VLOOKUP($B22,'Project Facts (User Inputs)'!$B$13:$BL$28,18,0)</f>
        <v>41657.695741547781</v>
      </c>
      <c r="R22" s="12"/>
      <c r="S22" s="56">
        <v>0</v>
      </c>
      <c r="T22" s="58">
        <f t="shared" si="2"/>
        <v>41658.695741547781</v>
      </c>
      <c r="U22" s="58">
        <f>T22+VLOOKUP($B22,'Project Facts (User Inputs)'!$B$13:$BL$28,23,0)</f>
        <v>41661.104482464543</v>
      </c>
      <c r="V22" s="12"/>
      <c r="W22" s="32">
        <v>0</v>
      </c>
      <c r="X22" s="58">
        <f t="shared" si="3"/>
        <v>41662.104482464543</v>
      </c>
      <c r="Y22" s="58">
        <f>X22+VLOOKUP($B22,'Project Facts (User Inputs)'!$B$13:$BL$28,28,0)</f>
        <v>41664.513223381306</v>
      </c>
      <c r="Z22" s="12"/>
      <c r="AA22" s="32">
        <v>0</v>
      </c>
      <c r="AB22" s="58">
        <f t="shared" si="4"/>
        <v>41665.513223381306</v>
      </c>
      <c r="AC22" s="58">
        <f>AB22+VLOOKUP($B22,'Project Facts (User Inputs)'!$B$13:$BL$28,33,0)</f>
        <v>41667.921964298068</v>
      </c>
      <c r="AD22" s="12"/>
      <c r="AE22" s="32">
        <v>0</v>
      </c>
      <c r="AF22" s="58">
        <f t="shared" si="5"/>
        <v>41668.921964298068</v>
      </c>
      <c r="AG22" s="58">
        <f>AF22+VLOOKUP($B22,'Project Facts (User Inputs)'!$B$13:$BL$28,38,0)</f>
        <v>41671.33070521483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30.330705214830232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0.50398162823647863</v>
      </c>
      <c r="E23" s="74">
        <v>1.5052190350104484</v>
      </c>
      <c r="F23" s="5"/>
      <c r="G23" s="110"/>
      <c r="I23" s="57">
        <v>41640</v>
      </c>
      <c r="J23" s="12"/>
      <c r="K23" s="32">
        <v>363</v>
      </c>
      <c r="L23" s="58">
        <f t="shared" si="0"/>
        <v>42004</v>
      </c>
      <c r="M23" s="58">
        <f>L23+VLOOKUP($B23,'Project Facts (User Inputs)'!$B$13:$BL$28,13,0)</f>
        <v>42101.225766287273</v>
      </c>
      <c r="N23" s="12"/>
      <c r="O23" s="56">
        <v>0</v>
      </c>
      <c r="P23" s="58">
        <f t="shared" si="1"/>
        <v>42102.225766287273</v>
      </c>
      <c r="Q23" s="58">
        <f>P23+VLOOKUP($B23,'Project Facts (User Inputs)'!$B$13:$BL$28,18,0)</f>
        <v>42159.36030817101</v>
      </c>
      <c r="R23" s="12"/>
      <c r="S23" s="56">
        <v>0</v>
      </c>
      <c r="T23" s="58">
        <f t="shared" si="2"/>
        <v>42160.36030817101</v>
      </c>
      <c r="U23" s="58">
        <f>T23+VLOOKUP($B23,'Project Facts (User Inputs)'!$B$13:$BL$28,23,0)</f>
        <v>42183.694492079958</v>
      </c>
      <c r="V23" s="12"/>
      <c r="W23" s="32">
        <v>0</v>
      </c>
      <c r="X23" s="58">
        <f t="shared" si="3"/>
        <v>42184.694492079958</v>
      </c>
      <c r="Y23" s="58">
        <f>X23+VLOOKUP($B23,'Project Facts (User Inputs)'!$B$13:$BL$28,28,0)</f>
        <v>42208.028675988906</v>
      </c>
      <c r="Z23" s="12"/>
      <c r="AA23" s="32">
        <v>0</v>
      </c>
      <c r="AB23" s="58">
        <f t="shared" si="4"/>
        <v>42209.028675988906</v>
      </c>
      <c r="AC23" s="58">
        <f>AB23+VLOOKUP($B23,'Project Facts (User Inputs)'!$B$13:$BL$28,33,0)</f>
        <v>42232.362859897854</v>
      </c>
      <c r="AD23" s="12"/>
      <c r="AE23" s="32">
        <v>0</v>
      </c>
      <c r="AF23" s="58">
        <f t="shared" si="5"/>
        <v>42233.362859897854</v>
      </c>
      <c r="AG23" s="58">
        <f>AF23+VLOOKUP($B23,'Project Facts (User Inputs)'!$B$13:$BL$28,38,0)</f>
        <v>42256.697043806802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363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363</v>
      </c>
      <c r="AT23" s="60">
        <f t="shared" si="13"/>
        <v>456.00186104218363</v>
      </c>
      <c r="AV23" s="60">
        <f t="shared" si="14"/>
        <v>252.69704380680196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0.50363336391565861</v>
      </c>
      <c r="E24" s="74">
        <v>1.6133114371838984</v>
      </c>
      <c r="F24" s="5"/>
      <c r="G24" s="110"/>
      <c r="I24" s="57">
        <v>41640</v>
      </c>
      <c r="J24" s="12"/>
      <c r="K24" s="32">
        <v>25</v>
      </c>
      <c r="L24" s="58">
        <f t="shared" si="0"/>
        <v>41666</v>
      </c>
      <c r="M24" s="58">
        <f>L24+VLOOKUP($B24,'Project Facts (User Inputs)'!$B$13:$BL$28,13,0)</f>
        <v>41737.480570151485</v>
      </c>
      <c r="N24" s="12"/>
      <c r="O24" s="56">
        <v>0</v>
      </c>
      <c r="P24" s="58">
        <f t="shared" si="1"/>
        <v>41738.480570151485</v>
      </c>
      <c r="Q24" s="58">
        <f>P24+VLOOKUP($B24,'Project Facts (User Inputs)'!$B$13:$BL$28,18,0)</f>
        <v>41792.406921874288</v>
      </c>
      <c r="R24" s="12"/>
      <c r="S24" s="56">
        <v>0</v>
      </c>
      <c r="T24" s="58">
        <f t="shared" si="2"/>
        <v>41793.406921874288</v>
      </c>
      <c r="U24" s="58">
        <f>T24+VLOOKUP($B24,'Project Facts (User Inputs)'!$B$13:$BL$28,23,0)</f>
        <v>41810.562258710641</v>
      </c>
      <c r="V24" s="12"/>
      <c r="W24" s="32">
        <v>0</v>
      </c>
      <c r="X24" s="58">
        <f t="shared" si="3"/>
        <v>41811.562258710641</v>
      </c>
      <c r="Y24" s="58">
        <f>X24+VLOOKUP($B24,'Project Facts (User Inputs)'!$B$13:$BL$28,28,0)</f>
        <v>41828.717595546994</v>
      </c>
      <c r="Z24" s="12"/>
      <c r="AA24" s="32">
        <v>0</v>
      </c>
      <c r="AB24" s="58">
        <f t="shared" si="4"/>
        <v>41829.717595546994</v>
      </c>
      <c r="AC24" s="58">
        <f>AB24+VLOOKUP($B24,'Project Facts (User Inputs)'!$B$13:$BL$28,33,0)</f>
        <v>41846.872932383347</v>
      </c>
      <c r="AD24" s="12"/>
      <c r="AE24" s="32">
        <v>0</v>
      </c>
      <c r="AF24" s="58">
        <f t="shared" si="5"/>
        <v>41847.872932383347</v>
      </c>
      <c r="AG24" s="58">
        <f>AF24+VLOOKUP($B24,'Project Facts (User Inputs)'!$B$13:$BL$28,38,0)</f>
        <v>41865.0282692197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25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25</v>
      </c>
      <c r="AT24" s="60">
        <f t="shared" si="13"/>
        <v>28.613523573200979</v>
      </c>
      <c r="AV24" s="60">
        <f t="shared" si="14"/>
        <v>199.02826921969972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0.49808617986584036</v>
      </c>
      <c r="E25" s="74">
        <v>0.25368708367857296</v>
      </c>
      <c r="F25" s="5"/>
      <c r="G25" s="110"/>
      <c r="I25" s="57">
        <v>41640</v>
      </c>
      <c r="J25" s="12"/>
      <c r="K25" s="32">
        <v>365</v>
      </c>
      <c r="L25" s="58">
        <f t="shared" si="0"/>
        <v>42006</v>
      </c>
      <c r="M25" s="58">
        <f>L25+VLOOKUP($B25,'Project Facts (User Inputs)'!$B$13:$BL$28,13,0)</f>
        <v>42132.484135771381</v>
      </c>
      <c r="N25" s="12"/>
      <c r="O25" s="56">
        <v>0</v>
      </c>
      <c r="P25" s="58">
        <f t="shared" si="1"/>
        <v>42133.484135771381</v>
      </c>
      <c r="Q25" s="58">
        <f>P25+VLOOKUP($B25,'Project Facts (User Inputs)'!$B$13:$BL$28,18,0)</f>
        <v>42448.833261315987</v>
      </c>
      <c r="R25" s="12"/>
      <c r="S25" s="56">
        <v>0</v>
      </c>
      <c r="T25" s="58">
        <f t="shared" si="2"/>
        <v>42449.833261315987</v>
      </c>
      <c r="U25" s="58">
        <f>T25+VLOOKUP($B25,'Project Facts (User Inputs)'!$B$13:$BL$28,23,0)</f>
        <v>42525.517051446695</v>
      </c>
      <c r="V25" s="12"/>
      <c r="W25" s="32">
        <v>0</v>
      </c>
      <c r="X25" s="58">
        <f t="shared" si="3"/>
        <v>42526.517051446695</v>
      </c>
      <c r="Y25" s="58">
        <f>X25+VLOOKUP($B25,'Project Facts (User Inputs)'!$B$13:$BL$28,28,0)</f>
        <v>42602.200841577403</v>
      </c>
      <c r="Z25" s="12"/>
      <c r="AA25" s="32">
        <v>0</v>
      </c>
      <c r="AB25" s="58">
        <f t="shared" si="4"/>
        <v>42603.200841577403</v>
      </c>
      <c r="AC25" s="58">
        <f>AB25+VLOOKUP($B25,'Project Facts (User Inputs)'!$B$13:$BL$28,33,0)</f>
        <v>42678.884631708112</v>
      </c>
      <c r="AD25" s="12"/>
      <c r="AE25" s="32">
        <v>0</v>
      </c>
      <c r="AF25" s="58">
        <f t="shared" si="5"/>
        <v>42679.884631708112</v>
      </c>
      <c r="AG25" s="58">
        <f>AF25+VLOOKUP($B25,'Project Facts (User Inputs)'!$B$13:$BL$28,38,0)</f>
        <v>42755.56842183882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365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0</v>
      </c>
      <c r="AS25" s="78">
        <f t="shared" si="12"/>
        <v>365</v>
      </c>
      <c r="AT25" s="60">
        <f t="shared" si="13"/>
        <v>485.68548387096757</v>
      </c>
      <c r="AV25" s="60">
        <f t="shared" si="14"/>
        <v>749.56842183881963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0.49864597495735707</v>
      </c>
      <c r="E26" s="74">
        <v>1.5041755637136935</v>
      </c>
      <c r="F26" s="5"/>
      <c r="G26" s="110"/>
      <c r="I26" s="57">
        <v>41640</v>
      </c>
      <c r="J26" s="12"/>
      <c r="K26" s="32">
        <v>45</v>
      </c>
      <c r="L26" s="58">
        <f t="shared" si="0"/>
        <v>41686</v>
      </c>
      <c r="M26" s="58">
        <f>L26+VLOOKUP($B26,'Project Facts (User Inputs)'!$B$13:$BL$28,13,0)</f>
        <v>41816.353002459429</v>
      </c>
      <c r="N26" s="12"/>
      <c r="O26" s="56">
        <v>0</v>
      </c>
      <c r="P26" s="58">
        <f t="shared" si="1"/>
        <v>41817.353002459429</v>
      </c>
      <c r="Q26" s="58">
        <f>P26+VLOOKUP($B26,'Project Facts (User Inputs)'!$B$13:$BL$28,18,0)</f>
        <v>41877.851259574658</v>
      </c>
      <c r="R26" s="12"/>
      <c r="S26" s="56">
        <v>0</v>
      </c>
      <c r="T26" s="58">
        <f t="shared" si="2"/>
        <v>41878.851259574658</v>
      </c>
      <c r="U26" s="58">
        <f>T26+VLOOKUP($B26,'Project Facts (User Inputs)'!$B$13:$BL$28,23,0)</f>
        <v>41910.135980164923</v>
      </c>
      <c r="V26" s="12"/>
      <c r="W26" s="32">
        <v>0</v>
      </c>
      <c r="X26" s="58">
        <f t="shared" si="3"/>
        <v>41911.135980164923</v>
      </c>
      <c r="Y26" s="58">
        <f>X26+VLOOKUP($B26,'Project Facts (User Inputs)'!$B$13:$BL$28,28,0)</f>
        <v>41942.420700755189</v>
      </c>
      <c r="Z26" s="12"/>
      <c r="AA26" s="32">
        <v>0</v>
      </c>
      <c r="AB26" s="58">
        <f t="shared" si="4"/>
        <v>41943.420700755189</v>
      </c>
      <c r="AC26" s="58">
        <f>AB26+VLOOKUP($B26,'Project Facts (User Inputs)'!$B$13:$BL$28,33,0)</f>
        <v>41974.705421345454</v>
      </c>
      <c r="AD26" s="12"/>
      <c r="AE26" s="32">
        <v>0</v>
      </c>
      <c r="AF26" s="58">
        <f t="shared" si="5"/>
        <v>41975.705421345454</v>
      </c>
      <c r="AG26" s="58">
        <f>AF26+VLOOKUP($B26,'Project Facts (User Inputs)'!$B$13:$BL$28,38,0)</f>
        <v>42006.990141935719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45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0</v>
      </c>
      <c r="AS26" s="78">
        <f t="shared" si="12"/>
        <v>45</v>
      </c>
      <c r="AT26" s="60">
        <f t="shared" si="13"/>
        <v>65.322580645161281</v>
      </c>
      <c r="AV26" s="60">
        <f t="shared" si="14"/>
        <v>320.99014193571929</v>
      </c>
      <c r="AW26" s="37"/>
      <c r="BM26" s="115"/>
    </row>
    <row r="27" spans="2:65">
      <c r="B27" s="16" t="str">
        <f>'Project Facts (User Inputs)'!B25</f>
        <v>Project-A13</v>
      </c>
      <c r="D27" s="74">
        <v>0.5006871398400996</v>
      </c>
      <c r="E27" s="74">
        <v>0.25000000152850077</v>
      </c>
      <c r="F27" s="5"/>
      <c r="G27" s="110"/>
      <c r="I27" s="57">
        <v>41640</v>
      </c>
      <c r="J27" s="12"/>
      <c r="K27" s="32">
        <v>0</v>
      </c>
      <c r="L27" s="58">
        <f t="shared" si="0"/>
        <v>41641</v>
      </c>
      <c r="M27" s="58">
        <f>L27+VLOOKUP($B27,'Project Facts (User Inputs)'!$B$13:$BL$28,13,0)</f>
        <v>41832.736500423518</v>
      </c>
      <c r="N27" s="12"/>
      <c r="O27" s="56">
        <v>0</v>
      </c>
      <c r="P27" s="58">
        <f t="shared" si="1"/>
        <v>41833.736500423518</v>
      </c>
      <c r="Q27" s="58">
        <f>P27+VLOOKUP($B27,'Project Facts (User Inputs)'!$B$13:$BL$28,18,0)</f>
        <v>41993.73649944528</v>
      </c>
      <c r="R27" s="12"/>
      <c r="S27" s="56">
        <v>0</v>
      </c>
      <c r="T27" s="58">
        <f t="shared" si="2"/>
        <v>41994.73649944528</v>
      </c>
      <c r="U27" s="58">
        <f>T27+VLOOKUP($B27,'Project Facts (User Inputs)'!$B$13:$BL$28,23,0)</f>
        <v>42040.753259546924</v>
      </c>
      <c r="V27" s="12"/>
      <c r="W27" s="32">
        <v>0</v>
      </c>
      <c r="X27" s="58">
        <f t="shared" si="3"/>
        <v>42041.753259546924</v>
      </c>
      <c r="Y27" s="58">
        <f>X27+VLOOKUP($B27,'Project Facts (User Inputs)'!$B$13:$BL$28,28,0)</f>
        <v>42087.770019648568</v>
      </c>
      <c r="Z27" s="12"/>
      <c r="AA27" s="32">
        <v>0</v>
      </c>
      <c r="AB27" s="58">
        <f t="shared" si="4"/>
        <v>42088.770019648568</v>
      </c>
      <c r="AC27" s="58">
        <f>AB27+VLOOKUP($B27,'Project Facts (User Inputs)'!$B$13:$BL$28,33,0)</f>
        <v>42134.786779750211</v>
      </c>
      <c r="AD27" s="12"/>
      <c r="AE27" s="32">
        <v>0</v>
      </c>
      <c r="AF27" s="58">
        <f t="shared" si="5"/>
        <v>42135.786779750211</v>
      </c>
      <c r="AG27" s="58">
        <f>AF27+VLOOKUP($B27,'Project Facts (User Inputs)'!$B$13:$BL$28,38,0)</f>
        <v>42181.803539851855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0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0</v>
      </c>
      <c r="AT27" s="60">
        <f t="shared" si="13"/>
        <v>0</v>
      </c>
      <c r="AV27" s="60">
        <f t="shared" si="14"/>
        <v>540.80353985185502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0.4984310236125099</v>
      </c>
      <c r="E28" s="74">
        <v>2.0480132128882769</v>
      </c>
      <c r="F28" s="5"/>
      <c r="G28" s="110"/>
      <c r="I28" s="57">
        <v>41640</v>
      </c>
      <c r="J28" s="12"/>
      <c r="K28" s="32">
        <v>67</v>
      </c>
      <c r="L28" s="58">
        <f t="shared" si="0"/>
        <v>41708</v>
      </c>
      <c r="M28" s="58">
        <f>L28+VLOOKUP($B28,'Project Facts (User Inputs)'!$B$13:$BL$28,13,0)</f>
        <v>41786.245530780441</v>
      </c>
      <c r="N28" s="12"/>
      <c r="O28" s="56">
        <v>0</v>
      </c>
      <c r="P28" s="58">
        <f t="shared" si="1"/>
        <v>41787.245530780441</v>
      </c>
      <c r="Q28" s="58">
        <f>P28+VLOOKUP($B28,'Project Facts (User Inputs)'!$B$13:$BL$28,18,0)</f>
        <v>41813.124270071021</v>
      </c>
      <c r="R28" s="12"/>
      <c r="S28" s="56">
        <v>0</v>
      </c>
      <c r="T28" s="58">
        <f t="shared" si="2"/>
        <v>41814.124270071021</v>
      </c>
      <c r="U28" s="58">
        <f>T28+VLOOKUP($B28,'Project Facts (User Inputs)'!$B$13:$BL$28,23,0)</f>
        <v>41832.903197458327</v>
      </c>
      <c r="V28" s="12"/>
      <c r="W28" s="32">
        <v>0</v>
      </c>
      <c r="X28" s="58">
        <f t="shared" si="3"/>
        <v>41833.903197458327</v>
      </c>
      <c r="Y28" s="58">
        <f>X28+VLOOKUP($B28,'Project Facts (User Inputs)'!$B$13:$BL$28,28,0)</f>
        <v>41852.682124845633</v>
      </c>
      <c r="Z28" s="12"/>
      <c r="AA28" s="32">
        <v>0</v>
      </c>
      <c r="AB28" s="58">
        <f t="shared" si="4"/>
        <v>41853.682124845633</v>
      </c>
      <c r="AC28" s="58">
        <f>AB28+VLOOKUP($B28,'Project Facts (User Inputs)'!$B$13:$BL$28,33,0)</f>
        <v>41872.461052232939</v>
      </c>
      <c r="AD28" s="12"/>
      <c r="AE28" s="32">
        <v>0</v>
      </c>
      <c r="AF28" s="58">
        <f t="shared" si="5"/>
        <v>41873.461052232939</v>
      </c>
      <c r="AG28" s="58">
        <f>AF28+VLOOKUP($B28,'Project Facts (User Inputs)'!$B$13:$BL$28,38,0)</f>
        <v>41892.239979620244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67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67</v>
      </c>
      <c r="AT28" s="60">
        <f t="shared" si="13"/>
        <v>57.357320099255574</v>
      </c>
      <c r="AV28" s="60">
        <f t="shared" si="14"/>
        <v>184.23997962024441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0.99831045361411941</v>
      </c>
      <c r="E29" s="74">
        <v>0.25377895082644031</v>
      </c>
      <c r="F29" s="5"/>
      <c r="G29" s="110"/>
      <c r="I29" s="57">
        <v>41640</v>
      </c>
      <c r="J29" s="12"/>
      <c r="K29" s="32">
        <v>78</v>
      </c>
      <c r="L29" s="58">
        <f t="shared" si="0"/>
        <v>41719</v>
      </c>
      <c r="M29" s="58">
        <f>L29+VLOOKUP($B29,'Project Facts (User Inputs)'!$B$13:$BL$28,13,0)</f>
        <v>41812.624786148044</v>
      </c>
      <c r="N29" s="12"/>
      <c r="O29" s="56">
        <v>0</v>
      </c>
      <c r="P29" s="58">
        <f t="shared" si="1"/>
        <v>41813.624786148044</v>
      </c>
      <c r="Q29" s="58">
        <f>P29+VLOOKUP($B29,'Project Facts (User Inputs)'!$B$13:$BL$28,18,0)</f>
        <v>42203.728061764887</v>
      </c>
      <c r="R29" s="12"/>
      <c r="S29" s="56">
        <v>0</v>
      </c>
      <c r="T29" s="58">
        <f t="shared" si="2"/>
        <v>42204.728061764887</v>
      </c>
      <c r="U29" s="58">
        <f>T29+VLOOKUP($B29,'Project Facts (User Inputs)'!$B$13:$BL$28,23,0)</f>
        <v>42298.352847912931</v>
      </c>
      <c r="V29" s="12"/>
      <c r="W29" s="32">
        <v>0</v>
      </c>
      <c r="X29" s="58">
        <f t="shared" si="3"/>
        <v>42299.352847912931</v>
      </c>
      <c r="Y29" s="58">
        <f>X29+VLOOKUP($B29,'Project Facts (User Inputs)'!$B$13:$BL$28,28,0)</f>
        <v>42392.977634060975</v>
      </c>
      <c r="Z29" s="12"/>
      <c r="AA29" s="32">
        <v>0</v>
      </c>
      <c r="AB29" s="58">
        <f t="shared" si="4"/>
        <v>42393.977634060975</v>
      </c>
      <c r="AC29" s="58">
        <f>AB29+VLOOKUP($B29,'Project Facts (User Inputs)'!$B$13:$BL$28,33,0)</f>
        <v>42487.602420209019</v>
      </c>
      <c r="AD29" s="12"/>
      <c r="AE29" s="32">
        <v>0</v>
      </c>
      <c r="AF29" s="58">
        <f t="shared" si="5"/>
        <v>42488.602420209019</v>
      </c>
      <c r="AG29" s="58">
        <f>AF29+VLOOKUP($B29,'Project Facts (User Inputs)'!$B$13:$BL$28,38,0)</f>
        <v>42582.227206357064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78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0</v>
      </c>
      <c r="AS29" s="78">
        <f t="shared" si="12"/>
        <v>78</v>
      </c>
      <c r="AT29" s="60">
        <f t="shared" si="13"/>
        <v>124.11290322580643</v>
      </c>
      <c r="AV29" s="60">
        <f t="shared" si="14"/>
        <v>863.22720635706355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0.53333333333333299</v>
      </c>
      <c r="E32" s="75">
        <f>AVERAGE(E15:E29)</f>
        <v>1.5999999999995331</v>
      </c>
      <c r="F32" s="25"/>
      <c r="G32" s="9"/>
      <c r="I32" s="25"/>
      <c r="J32" s="3"/>
      <c r="K32" s="54">
        <f>AVERAGE(K15:K29)</f>
        <v>100.66666666666667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0</v>
      </c>
      <c r="X32" s="53"/>
      <c r="Y32" s="53"/>
      <c r="Z32" s="49"/>
      <c r="AA32" s="54">
        <f>AVERAGE(AA15:AA29)</f>
        <v>6.6666666666666666E-2</v>
      </c>
      <c r="AB32" s="53"/>
      <c r="AC32" s="53"/>
      <c r="AD32" s="49"/>
      <c r="AE32" s="54">
        <f>AVERAGE(AE15:AE29)</f>
        <v>0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100.66666666666667</v>
      </c>
      <c r="AN32" s="54">
        <f t="shared" si="15"/>
        <v>0</v>
      </c>
      <c r="AO32" s="54">
        <f t="shared" si="15"/>
        <v>0</v>
      </c>
      <c r="AP32" s="54">
        <f t="shared" si="15"/>
        <v>0</v>
      </c>
      <c r="AQ32" s="54">
        <f t="shared" si="15"/>
        <v>6.6666666666666666E-2</v>
      </c>
      <c r="AR32" s="54">
        <f t="shared" si="15"/>
        <v>0</v>
      </c>
      <c r="AS32" s="54">
        <f t="shared" ref="AS32:AT32" si="16">AVERAGE(AS15:AS29)</f>
        <v>100.73333333333333</v>
      </c>
      <c r="AT32" s="82">
        <f t="shared" si="16"/>
        <v>115.91315136476425</v>
      </c>
      <c r="AU32" s="8" t="s">
        <v>56</v>
      </c>
      <c r="AV32" s="82">
        <f t="shared" ref="AV32" si="17">AVERAGE(AV15:AV29)</f>
        <v>326.47299905237986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7.9999999999999947</v>
      </c>
      <c r="E33" s="77">
        <f>SUM(E15:E29)</f>
        <v>23.999999999992998</v>
      </c>
      <c r="F33" s="69"/>
      <c r="G33" s="9"/>
      <c r="I33" s="25"/>
      <c r="J33" s="3"/>
      <c r="K33" s="54">
        <f>SUM(K15:K29)</f>
        <v>1510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0</v>
      </c>
      <c r="X33" s="53"/>
      <c r="Y33" s="53"/>
      <c r="Z33" s="49"/>
      <c r="AA33" s="54">
        <f>SUM(AA15:AA29)</f>
        <v>1</v>
      </c>
      <c r="AB33" s="53"/>
      <c r="AC33" s="53"/>
      <c r="AD33" s="49"/>
      <c r="AE33" s="54">
        <f>SUM(AE15:AE29)</f>
        <v>0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1510</v>
      </c>
      <c r="AN33" s="54">
        <f t="shared" si="18"/>
        <v>0</v>
      </c>
      <c r="AO33" s="54">
        <f t="shared" si="18"/>
        <v>0</v>
      </c>
      <c r="AP33" s="54">
        <f t="shared" si="18"/>
        <v>0</v>
      </c>
      <c r="AQ33" s="54">
        <f t="shared" si="18"/>
        <v>1</v>
      </c>
      <c r="AR33" s="54">
        <f t="shared" si="18"/>
        <v>0</v>
      </c>
      <c r="AS33" s="54">
        <f t="shared" ref="AS33:AT33" si="19">SUM(AS15:AS29)</f>
        <v>1511</v>
      </c>
      <c r="AT33" s="35">
        <f t="shared" si="19"/>
        <v>1738.6972704714638</v>
      </c>
      <c r="AU33" s="8" t="s">
        <v>55</v>
      </c>
      <c r="AV33" s="35">
        <f t="shared" ref="AV33" si="20">SUM(AV15:AV29)</f>
        <v>4897.0949857856976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P4:Q4"/>
    <mergeCell ref="P5:Q5"/>
    <mergeCell ref="P3:Q3"/>
    <mergeCell ref="I3:N3"/>
    <mergeCell ref="D2:N2"/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72" t="s">
        <v>150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3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1.9412842901583645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2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1.7751518630248029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42373.493579361122</v>
      </c>
      <c r="E21" s="85">
        <f>'Project Release Optimizer (GA)'!U15</f>
        <v>42444.234272140697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41726.029866492019</v>
      </c>
      <c r="E22" s="85">
        <f>'Project Release Optimizer (GA)'!U16</f>
        <v>41738.814771820413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41682.851346726646</v>
      </c>
      <c r="E23" s="85">
        <f>'Project Release Optimizer (GA)'!U17</f>
        <v>41690.56451060922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41763.864189183601</v>
      </c>
      <c r="E24" s="85">
        <f>'Project Release Optimizer (GA)'!U18</f>
        <v>41780.676612896554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41723.751309288091</v>
      </c>
      <c r="E25" s="85">
        <f>'Project Release Optimizer (GA)'!U19</f>
        <v>41729.47315760082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41832.605839402866</v>
      </c>
      <c r="E26" s="85">
        <f>'Project Release Optimizer (GA)'!U20</f>
        <v>41857.653794904101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1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0.29735805546079064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41951.509194531631</v>
      </c>
      <c r="E27" s="85">
        <f>'Project Release Optimizer (GA)'!U21</f>
        <v>41996.214293252844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1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1.4777938075640122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41658.695741547781</v>
      </c>
      <c r="E28" s="85">
        <f>'Project Release Optimizer (GA)'!U22</f>
        <v>41661.104482464543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42160.36030817101</v>
      </c>
      <c r="E29" s="85">
        <f>'Project Release Optimizer (GA)'!U23</f>
        <v>42183.694492079958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41793.406921874288</v>
      </c>
      <c r="E30" s="85">
        <f>'Project Release Optimizer (GA)'!U24</f>
        <v>41810.562258710641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42449.833261315987</v>
      </c>
      <c r="E31" s="85">
        <f>'Project Release Optimizer (GA)'!U25</f>
        <v>42525.517051446695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41878.851259574658</v>
      </c>
      <c r="E32" s="85">
        <f>'Project Release Optimizer (GA)'!U26</f>
        <v>41910.135980164923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41994.73649944528</v>
      </c>
      <c r="E33" s="85">
        <f>'Project Release Optimizer (GA)'!U27</f>
        <v>42040.753259546924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41814.124270071021</v>
      </c>
      <c r="E34" s="85">
        <f>'Project Release Optimizer (GA)'!U28</f>
        <v>41832.903197458327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42204.728061764887</v>
      </c>
      <c r="E35" s="85">
        <f>'Project Release Optimizer (GA)'!U29</f>
        <v>42298.352847912931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1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0.16613242713356158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42445.234272140697</v>
      </c>
      <c r="E43" s="85">
        <f>'Project Release Optimizer (GA)'!Y15</f>
        <v>42515.974964920271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41739.814771820413</v>
      </c>
      <c r="E44" s="85">
        <f>'Project Release Optimizer (GA)'!Y16</f>
        <v>41752.599677148806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41691.56451060922</v>
      </c>
      <c r="E45" s="85">
        <f>'Project Release Optimizer (GA)'!Y17</f>
        <v>41699.277674491794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41781.676612896554</v>
      </c>
      <c r="E46" s="85">
        <f>'Project Release Optimizer (GA)'!Y18</f>
        <v>41798.489036609506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41730.47315760082</v>
      </c>
      <c r="E47" s="85">
        <f>'Project Release Optimizer (GA)'!Y19</f>
        <v>41736.195005913549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41858.653794904101</v>
      </c>
      <c r="E48" s="85">
        <f>'Project Release Optimizer (GA)'!Y20</f>
        <v>41883.701750405336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41997.214293252844</v>
      </c>
      <c r="E49" s="85">
        <f>'Project Release Optimizer (GA)'!Y21</f>
        <v>42041.919391974057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1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0.16613242713356158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41662.104482464543</v>
      </c>
      <c r="E50" s="85">
        <f>'Project Release Optimizer (GA)'!Y22</f>
        <v>41664.513223381306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42184.694492079958</v>
      </c>
      <c r="E51" s="85">
        <f>'Project Release Optimizer (GA)'!Y23</f>
        <v>42208.028675988906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41811.562258710641</v>
      </c>
      <c r="E52" s="85">
        <f>'Project Release Optimizer (GA)'!Y24</f>
        <v>41828.717595546994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42526.517051446695</v>
      </c>
      <c r="E53" s="85">
        <f>'Project Release Optimizer (GA)'!Y25</f>
        <v>42602.200841577403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41911.135980164923</v>
      </c>
      <c r="E54" s="85">
        <f>'Project Release Optimizer (GA)'!Y26</f>
        <v>41942.420700755189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42041.753259546924</v>
      </c>
      <c r="E55" s="85">
        <f>'Project Release Optimizer (GA)'!Y27</f>
        <v>42087.770019648568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41833.903197458327</v>
      </c>
      <c r="E56" s="85">
        <f>'Project Release Optimizer (GA)'!Y28</f>
        <v>41852.682124845633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42299.352847912931</v>
      </c>
      <c r="E57" s="85">
        <f>'Project Release Optimizer (GA)'!Y29</f>
        <v>42392.977634060975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42517.974964920271</v>
      </c>
      <c r="E65" s="85">
        <f>'Project Release Optimizer (GA)'!AC15</f>
        <v>42588.715657699846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41753.599677148806</v>
      </c>
      <c r="E66" s="85">
        <f>'Project Release Optimizer (GA)'!AC16</f>
        <v>41766.3845824772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41700.277674491794</v>
      </c>
      <c r="E67" s="85">
        <f>'Project Release Optimizer (GA)'!AC17</f>
        <v>41707.990838374368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41799.489036609506</v>
      </c>
      <c r="E68" s="85">
        <f>'Project Release Optimizer (GA)'!AC18</f>
        <v>41816.301460322458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41737.195005913549</v>
      </c>
      <c r="E69" s="85">
        <f>'Project Release Optimizer (GA)'!AC19</f>
        <v>41742.916854226278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41884.701750405336</v>
      </c>
      <c r="E70" s="85">
        <f>'Project Release Optimizer (GA)'!AC20</f>
        <v>41909.749705906572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42042.919391974057</v>
      </c>
      <c r="E71" s="85">
        <f>'Project Release Optimizer (GA)'!AC21</f>
        <v>42087.624490695271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41665.513223381306</v>
      </c>
      <c r="E72" s="85">
        <f>'Project Release Optimizer (GA)'!AC22</f>
        <v>41667.921964298068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42209.028675988906</v>
      </c>
      <c r="E73" s="85">
        <f>'Project Release Optimizer (GA)'!AC23</f>
        <v>42232.362859897854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41829.717595546994</v>
      </c>
      <c r="E74" s="85">
        <f>'Project Release Optimizer (GA)'!AC24</f>
        <v>41846.872932383347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42603.200841577403</v>
      </c>
      <c r="E75" s="85">
        <f>'Project Release Optimizer (GA)'!AC25</f>
        <v>42678.884631708112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41943.420700755189</v>
      </c>
      <c r="E76" s="85">
        <f>'Project Release Optimizer (GA)'!AC26</f>
        <v>41974.705421345454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42088.770019648568</v>
      </c>
      <c r="E77" s="85">
        <f>'Project Release Optimizer (GA)'!AC27</f>
        <v>42134.786779750211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41853.682124845633</v>
      </c>
      <c r="E78" s="85">
        <f>'Project Release Optimizer (GA)'!AC28</f>
        <v>41872.461052232939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42393.977634060975</v>
      </c>
      <c r="E79" s="85">
        <f>'Project Release Optimizer (GA)'!AC29</f>
        <v>42487.602420209019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42589.715657699846</v>
      </c>
      <c r="E87" s="85">
        <f>'Project Release Optimizer (GA)'!AG15</f>
        <v>42660.456350479421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41767.3845824772</v>
      </c>
      <c r="E88" s="85">
        <f>'Project Release Optimizer (GA)'!AG16</f>
        <v>41780.169487805593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41708.990838374368</v>
      </c>
      <c r="E89" s="85">
        <f>'Project Release Optimizer (GA)'!AG17</f>
        <v>41716.704002256942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41817.301460322458</v>
      </c>
      <c r="E90" s="85">
        <f>'Project Release Optimizer (GA)'!AG18</f>
        <v>41834.113884035411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41743.916854226278</v>
      </c>
      <c r="E91" s="85">
        <f>'Project Release Optimizer (GA)'!AG19</f>
        <v>41749.638702539007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41910.749705906572</v>
      </c>
      <c r="E92" s="85">
        <f>'Project Release Optimizer (GA)'!AG20</f>
        <v>41935.797661407807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42088.624490695271</v>
      </c>
      <c r="E93" s="85">
        <f>'Project Release Optimizer (GA)'!AG21</f>
        <v>42133.329589416484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41668.921964298068</v>
      </c>
      <c r="E94" s="85">
        <f>'Project Release Optimizer (GA)'!AG22</f>
        <v>41671.33070521483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42233.362859897854</v>
      </c>
      <c r="E95" s="85">
        <f>'Project Release Optimizer (GA)'!AG23</f>
        <v>42256.697043806802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41847.872932383347</v>
      </c>
      <c r="E96" s="85">
        <f>'Project Release Optimizer (GA)'!AG24</f>
        <v>41865.0282692197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42679.884631708112</v>
      </c>
      <c r="E97" s="85">
        <f>'Project Release Optimizer (GA)'!AG25</f>
        <v>42755.56842183882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41975.705421345454</v>
      </c>
      <c r="E98" s="85">
        <f>'Project Release Optimizer (GA)'!AG26</f>
        <v>42006.990141935719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42135.786779750211</v>
      </c>
      <c r="E99" s="85">
        <f>'Project Release Optimizer (GA)'!AG27</f>
        <v>42181.803539851855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41873.461052232939</v>
      </c>
      <c r="E100" s="85">
        <f>'Project Release Optimizer (GA)'!AG28</f>
        <v>41892.239979620244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42488.602420209019</v>
      </c>
      <c r="E101" s="85">
        <f>'Project Release Optimizer (GA)'!AG29</f>
        <v>42582.227206357064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17:C18"/>
    <mergeCell ref="X19:AL19"/>
    <mergeCell ref="H19:V19"/>
    <mergeCell ref="C10:AL10"/>
    <mergeCell ref="C12:C13"/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0.53002265281131855</v>
      </c>
      <c r="B2" s="107">
        <f ca="1">A2*100</f>
        <v>53.002265281131855</v>
      </c>
      <c r="C2" s="107">
        <f ca="1">INT(B2)</f>
        <v>53</v>
      </c>
    </row>
    <row r="3" spans="1:3">
      <c r="A3" s="107">
        <f t="shared" ref="A3:A40" ca="1" si="0">RAND()</f>
        <v>0.36632658010140617</v>
      </c>
      <c r="B3" s="107">
        <f t="shared" ref="B3:B40" ca="1" si="1">A3*100</f>
        <v>36.632658010140617</v>
      </c>
      <c r="C3" s="107">
        <f t="shared" ref="C3:C40" ca="1" si="2">INT(B3)</f>
        <v>36</v>
      </c>
    </row>
    <row r="4" spans="1:3">
      <c r="A4" s="107">
        <f t="shared" ca="1" si="0"/>
        <v>0.96638627511594599</v>
      </c>
      <c r="B4" s="107">
        <f t="shared" ca="1" si="1"/>
        <v>96.638627511594592</v>
      </c>
      <c r="C4" s="107">
        <f t="shared" ca="1" si="2"/>
        <v>96</v>
      </c>
    </row>
    <row r="5" spans="1:3">
      <c r="A5" s="107">
        <f t="shared" ca="1" si="0"/>
        <v>0.91397485386898314</v>
      </c>
      <c r="B5" s="107">
        <f t="shared" ca="1" si="1"/>
        <v>91.39748538689831</v>
      </c>
      <c r="C5" s="107">
        <f t="shared" ca="1" si="2"/>
        <v>91</v>
      </c>
    </row>
    <row r="6" spans="1:3">
      <c r="A6" s="107">
        <f t="shared" ca="1" si="0"/>
        <v>0.1852917392286253</v>
      </c>
      <c r="B6" s="107">
        <f t="shared" ca="1" si="1"/>
        <v>18.52917392286253</v>
      </c>
      <c r="C6" s="107">
        <f t="shared" ca="1" si="2"/>
        <v>18</v>
      </c>
    </row>
    <row r="7" spans="1:3">
      <c r="A7" s="107">
        <f t="shared" ca="1" si="0"/>
        <v>0.30688875109301872</v>
      </c>
      <c r="B7" s="107">
        <f t="shared" ca="1" si="1"/>
        <v>30.688875109301872</v>
      </c>
      <c r="C7" s="107">
        <f t="shared" ca="1" si="2"/>
        <v>30</v>
      </c>
    </row>
    <row r="8" spans="1:3">
      <c r="A8" s="107">
        <f t="shared" ca="1" si="0"/>
        <v>0.44252972753510544</v>
      </c>
      <c r="B8" s="107">
        <f t="shared" ca="1" si="1"/>
        <v>44.252972753510548</v>
      </c>
      <c r="C8" s="107">
        <f t="shared" ca="1" si="2"/>
        <v>44</v>
      </c>
    </row>
    <row r="9" spans="1:3">
      <c r="A9" s="107">
        <f t="shared" ca="1" si="0"/>
        <v>0.69379725759785082</v>
      </c>
      <c r="B9" s="107">
        <f t="shared" ca="1" si="1"/>
        <v>69.379725759785089</v>
      </c>
      <c r="C9" s="107">
        <f t="shared" ca="1" si="2"/>
        <v>69</v>
      </c>
    </row>
    <row r="10" spans="1:3">
      <c r="A10" s="107">
        <f t="shared" ca="1" si="0"/>
        <v>0.15204666427814395</v>
      </c>
      <c r="B10" s="107">
        <f t="shared" ca="1" si="1"/>
        <v>15.204666427814395</v>
      </c>
      <c r="C10" s="107">
        <f t="shared" ca="1" si="2"/>
        <v>15</v>
      </c>
    </row>
    <row r="11" spans="1:3">
      <c r="A11" s="107">
        <f t="shared" ca="1" si="0"/>
        <v>0.43388008662860278</v>
      </c>
      <c r="B11" s="107">
        <f t="shared" ca="1" si="1"/>
        <v>43.38800866286028</v>
      </c>
      <c r="C11" s="107">
        <f t="shared" ca="1" si="2"/>
        <v>43</v>
      </c>
    </row>
    <row r="12" spans="1:3">
      <c r="A12" s="107">
        <f t="shared" ca="1" si="0"/>
        <v>0.94707291355541656</v>
      </c>
      <c r="B12" s="107">
        <f t="shared" ca="1" si="1"/>
        <v>94.707291355541656</v>
      </c>
      <c r="C12" s="107">
        <f t="shared" ca="1" si="2"/>
        <v>94</v>
      </c>
    </row>
    <row r="13" spans="1:3">
      <c r="A13" s="107">
        <f t="shared" ca="1" si="0"/>
        <v>0.96657019926916554</v>
      </c>
      <c r="B13" s="107">
        <f t="shared" ca="1" si="1"/>
        <v>96.657019926916547</v>
      </c>
      <c r="C13" s="107">
        <f t="shared" ca="1" si="2"/>
        <v>96</v>
      </c>
    </row>
    <row r="14" spans="1:3">
      <c r="A14" s="107">
        <f t="shared" ca="1" si="0"/>
        <v>0.83912154167919706</v>
      </c>
      <c r="B14" s="107">
        <f t="shared" ca="1" si="1"/>
        <v>83.912154167919709</v>
      </c>
      <c r="C14" s="107">
        <f t="shared" ca="1" si="2"/>
        <v>83</v>
      </c>
    </row>
    <row r="15" spans="1:3">
      <c r="A15" s="107">
        <f t="shared" ca="1" si="0"/>
        <v>0.17772935966842507</v>
      </c>
      <c r="B15" s="107">
        <f t="shared" ca="1" si="1"/>
        <v>17.772935966842507</v>
      </c>
      <c r="C15" s="107">
        <f t="shared" ca="1" si="2"/>
        <v>17</v>
      </c>
    </row>
    <row r="16" spans="1:3">
      <c r="A16" s="107">
        <f t="shared" ca="1" si="0"/>
        <v>0.86781134820383077</v>
      </c>
      <c r="B16" s="107">
        <f t="shared" ca="1" si="1"/>
        <v>86.781134820383073</v>
      </c>
      <c r="C16" s="107">
        <f t="shared" ca="1" si="2"/>
        <v>86</v>
      </c>
    </row>
    <row r="17" spans="1:3">
      <c r="A17" s="107">
        <f t="shared" ca="1" si="0"/>
        <v>0.19423806593421578</v>
      </c>
      <c r="B17" s="107">
        <f t="shared" ca="1" si="1"/>
        <v>19.423806593421578</v>
      </c>
      <c r="C17" s="107">
        <f t="shared" ca="1" si="2"/>
        <v>19</v>
      </c>
    </row>
    <row r="18" spans="1:3">
      <c r="A18" s="107">
        <f t="shared" ca="1" si="0"/>
        <v>0.10420251216200782</v>
      </c>
      <c r="B18" s="107">
        <f t="shared" ca="1" si="1"/>
        <v>10.420251216200782</v>
      </c>
      <c r="C18" s="107">
        <f t="shared" ca="1" si="2"/>
        <v>10</v>
      </c>
    </row>
    <row r="19" spans="1:3">
      <c r="A19" s="107">
        <f t="shared" ca="1" si="0"/>
        <v>0.70691991971926638</v>
      </c>
      <c r="B19" s="107">
        <f t="shared" ca="1" si="1"/>
        <v>70.69199197192664</v>
      </c>
      <c r="C19" s="107">
        <f t="shared" ca="1" si="2"/>
        <v>70</v>
      </c>
    </row>
    <row r="20" spans="1:3">
      <c r="A20" s="107">
        <f t="shared" ca="1" si="0"/>
        <v>0.69268174431211627</v>
      </c>
      <c r="B20" s="107">
        <f t="shared" ca="1" si="1"/>
        <v>69.268174431211634</v>
      </c>
      <c r="C20" s="107">
        <f t="shared" ca="1" si="2"/>
        <v>69</v>
      </c>
    </row>
    <row r="21" spans="1:3">
      <c r="A21" s="107">
        <f t="shared" ca="1" si="0"/>
        <v>0.33178541425467301</v>
      </c>
      <c r="B21" s="107">
        <f t="shared" ca="1" si="1"/>
        <v>33.178541425467301</v>
      </c>
      <c r="C21" s="107">
        <f t="shared" ca="1" si="2"/>
        <v>33</v>
      </c>
    </row>
    <row r="22" spans="1:3">
      <c r="A22" s="107">
        <f t="shared" ca="1" si="0"/>
        <v>0.73302854072335522</v>
      </c>
      <c r="B22" s="107">
        <f t="shared" ca="1" si="1"/>
        <v>73.302854072335521</v>
      </c>
      <c r="C22" s="107">
        <f t="shared" ca="1" si="2"/>
        <v>73</v>
      </c>
    </row>
    <row r="23" spans="1:3">
      <c r="A23" s="107">
        <f t="shared" ca="1" si="0"/>
        <v>0.33229332192848338</v>
      </c>
      <c r="B23" s="107">
        <f t="shared" ca="1" si="1"/>
        <v>33.229332192848339</v>
      </c>
      <c r="C23" s="107">
        <f t="shared" ca="1" si="2"/>
        <v>33</v>
      </c>
    </row>
    <row r="24" spans="1:3">
      <c r="A24" s="107">
        <f t="shared" ca="1" si="0"/>
        <v>0.77825309062157455</v>
      </c>
      <c r="B24" s="107">
        <f t="shared" ca="1" si="1"/>
        <v>77.825309062157459</v>
      </c>
      <c r="C24" s="107">
        <f t="shared" ca="1" si="2"/>
        <v>77</v>
      </c>
    </row>
    <row r="25" spans="1:3">
      <c r="A25" s="107">
        <f t="shared" ca="1" si="0"/>
        <v>0.88283921792471709</v>
      </c>
      <c r="B25" s="107">
        <f t="shared" ca="1" si="1"/>
        <v>88.283921792471716</v>
      </c>
      <c r="C25" s="107">
        <f t="shared" ca="1" si="2"/>
        <v>88</v>
      </c>
    </row>
    <row r="26" spans="1:3">
      <c r="A26" s="107">
        <f t="shared" ca="1" si="0"/>
        <v>0.30526640070336963</v>
      </c>
      <c r="B26" s="107">
        <f t="shared" ca="1" si="1"/>
        <v>30.526640070336963</v>
      </c>
      <c r="C26" s="107">
        <f t="shared" ca="1" si="2"/>
        <v>30</v>
      </c>
    </row>
    <row r="27" spans="1:3">
      <c r="A27" s="107">
        <f t="shared" ca="1" si="0"/>
        <v>0.40376411018614711</v>
      </c>
      <c r="B27" s="107">
        <f t="shared" ca="1" si="1"/>
        <v>40.376411018614711</v>
      </c>
      <c r="C27" s="107">
        <f t="shared" ca="1" si="2"/>
        <v>40</v>
      </c>
    </row>
    <row r="28" spans="1:3">
      <c r="A28" s="107">
        <f t="shared" ca="1" si="0"/>
        <v>0.40549841251413343</v>
      </c>
      <c r="B28" s="107">
        <f t="shared" ca="1" si="1"/>
        <v>40.549841251413341</v>
      </c>
      <c r="C28" s="107">
        <f t="shared" ca="1" si="2"/>
        <v>40</v>
      </c>
    </row>
    <row r="29" spans="1:3">
      <c r="A29" s="107">
        <f t="shared" ca="1" si="0"/>
        <v>0.34210015494145302</v>
      </c>
      <c r="B29" s="107">
        <f t="shared" ca="1" si="1"/>
        <v>34.210015494145303</v>
      </c>
      <c r="C29" s="107">
        <f t="shared" ca="1" si="2"/>
        <v>34</v>
      </c>
    </row>
    <row r="30" spans="1:3">
      <c r="A30" s="107">
        <f t="shared" ca="1" si="0"/>
        <v>0.47831569179976907</v>
      </c>
      <c r="B30" s="107">
        <f t="shared" ca="1" si="1"/>
        <v>47.83156917997691</v>
      </c>
      <c r="C30" s="107">
        <f t="shared" ca="1" si="2"/>
        <v>47</v>
      </c>
    </row>
    <row r="31" spans="1:3">
      <c r="A31" s="107">
        <f t="shared" ca="1" si="0"/>
        <v>0.3126598740933233</v>
      </c>
      <c r="B31" s="107">
        <f t="shared" ca="1" si="1"/>
        <v>31.265987409332329</v>
      </c>
      <c r="C31" s="107">
        <f t="shared" ca="1" si="2"/>
        <v>31</v>
      </c>
    </row>
    <row r="32" spans="1:3">
      <c r="A32" s="107">
        <f t="shared" ca="1" si="0"/>
        <v>0.47297876193212707</v>
      </c>
      <c r="B32" s="107">
        <f t="shared" ca="1" si="1"/>
        <v>47.297876193212709</v>
      </c>
      <c r="C32" s="107">
        <f t="shared" ca="1" si="2"/>
        <v>47</v>
      </c>
    </row>
    <row r="33" spans="1:3">
      <c r="A33" s="107">
        <f t="shared" ca="1" si="0"/>
        <v>7.2673823285952288E-2</v>
      </c>
      <c r="B33" s="107">
        <f t="shared" ca="1" si="1"/>
        <v>7.2673823285952288</v>
      </c>
      <c r="C33" s="107">
        <f t="shared" ca="1" si="2"/>
        <v>7</v>
      </c>
    </row>
    <row r="34" spans="1:3">
      <c r="A34" s="107">
        <f t="shared" ca="1" si="0"/>
        <v>0.12889292133965036</v>
      </c>
      <c r="B34" s="107">
        <f t="shared" ca="1" si="1"/>
        <v>12.889292133965036</v>
      </c>
      <c r="C34" s="107">
        <f t="shared" ca="1" si="2"/>
        <v>12</v>
      </c>
    </row>
    <row r="35" spans="1:3">
      <c r="A35" s="107">
        <f t="shared" ca="1" si="0"/>
        <v>0.63525985212110481</v>
      </c>
      <c r="B35" s="107">
        <f t="shared" ca="1" si="1"/>
        <v>63.525985212110484</v>
      </c>
      <c r="C35" s="107">
        <f t="shared" ca="1" si="2"/>
        <v>63</v>
      </c>
    </row>
    <row r="36" spans="1:3">
      <c r="A36" s="107">
        <f t="shared" ca="1" si="0"/>
        <v>0.26589671942909421</v>
      </c>
      <c r="B36" s="107">
        <f t="shared" ca="1" si="1"/>
        <v>26.589671942909419</v>
      </c>
      <c r="C36" s="107">
        <f t="shared" ca="1" si="2"/>
        <v>26</v>
      </c>
    </row>
    <row r="37" spans="1:3">
      <c r="A37" s="107">
        <f t="shared" ca="1" si="0"/>
        <v>0.56037580176876989</v>
      </c>
      <c r="B37" s="107">
        <f t="shared" ca="1" si="1"/>
        <v>56.037580176876986</v>
      </c>
      <c r="C37" s="107">
        <f t="shared" ca="1" si="2"/>
        <v>56</v>
      </c>
    </row>
    <row r="38" spans="1:3">
      <c r="A38" s="107">
        <f t="shared" ca="1" si="0"/>
        <v>0.2881490170340042</v>
      </c>
      <c r="B38" s="107">
        <f t="shared" ca="1" si="1"/>
        <v>28.81490170340042</v>
      </c>
      <c r="C38" s="107">
        <f t="shared" ca="1" si="2"/>
        <v>28</v>
      </c>
    </row>
    <row r="39" spans="1:3">
      <c r="A39" s="107">
        <f t="shared" ca="1" si="0"/>
        <v>0.45589571799495854</v>
      </c>
      <c r="B39" s="107">
        <f t="shared" ca="1" si="1"/>
        <v>45.589571799495857</v>
      </c>
      <c r="C39" s="107">
        <f t="shared" ca="1" si="2"/>
        <v>45</v>
      </c>
    </row>
    <row r="40" spans="1:3">
      <c r="A40" s="107">
        <f t="shared" ca="1" si="0"/>
        <v>0.31225706878738735</v>
      </c>
      <c r="B40" s="107">
        <f t="shared" ca="1" si="1"/>
        <v>31.225706878738734</v>
      </c>
      <c r="C40" s="107">
        <f t="shared" ca="1" si="2"/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1654.018786763882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7.9999999999999947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23.999999999992998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2014-09-27T14:08:47Z</dcterms:modified>
</cp:coreProperties>
</file>