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<sst xmlns="http://schemas.openxmlformats.org/spreadsheetml/2006/main" count="511" uniqueCount="265">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</sst>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0.50249911529156777</v>
      </c>
      <c r="G13" s="35">
        <f>'Project Release Optimizer (GA)'!E15</f>
        <v>0.38062123592503444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46.660559957558263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194.41899982315945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46.660559957558263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46.660559957558263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46.660559957558263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46.660559957558263</v>
      </c>
      <c r="AN13" s="37"/>
      <c r="AO13" s="39">
        <f>M13+R13+W13+AB13+AG13+AL13</f>
        <v>200.20000000000002</v>
      </c>
      <c r="AP13" s="39">
        <f>N13+S13+X13+AC13+AH13+AM13</f>
        <v>427.72179961095071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74.427991735466421</v>
      </c>
      <c r="AY13" s="39">
        <f t="shared" ref="AY13:AY27" si="1">AV13/G13</f>
        <v>427.72179961095065</v>
      </c>
      <c r="AZ13" s="39">
        <f>MAX(AX13,AY13)</f>
        <v>427.72179961095065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0.54892050460878494</v>
      </c>
      <c r="G14" s="35">
        <f>'Project Release Optimizer (GA)'!E16</f>
        <v>1.6538085562440525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27.326361238209682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48.373192712031418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11.609566250887539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11.609566250887539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11.609566250887539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11.609566250887539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122.13781895379125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60.117994724061312</v>
      </c>
      <c r="AY14" s="39">
        <f t="shared" si="1"/>
        <v>106.42102396646909</v>
      </c>
      <c r="AZ14" s="39">
        <f t="shared" ref="AZ14:AZ27" si="29">MAX(AX14,AY14)</f>
        <v>106.42102396646909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0.51407291444329373</v>
      </c>
      <c r="G15" s="35">
        <f>'Project Release Optimizer (GA)'!E17</f>
        <v>1.5150925580507555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31.12398951679242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17.820693433236112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7.4697574840301799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7.4697574840301799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7.4697574840301799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7.4697574840301799</v>
      </c>
      <c r="AN15" s="37"/>
      <c r="AO15" s="39">
        <f t="shared" si="24"/>
        <v>94.6</v>
      </c>
      <c r="AP15" s="39">
        <f t="shared" si="25"/>
        <v>78.823712886149266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68.472776936943333</v>
      </c>
      <c r="AY15" s="39">
        <f t="shared" si="1"/>
        <v>39.205525553119436</v>
      </c>
      <c r="AZ15" s="39">
        <f t="shared" si="29"/>
        <v>68.472776936943333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0.50288083190838317</v>
      </c>
      <c r="G16" s="35">
        <f>'Project Release Optimizer (GA)'!E18</f>
        <v>1.5075779882242486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69.598993994617871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16.703758558708291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16.703758558708291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16.703758558708291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16.703758558708291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16.703758558708291</v>
      </c>
      <c r="AN16" s="37"/>
      <c r="AO16" s="39">
        <f t="shared" si="24"/>
        <v>116.6</v>
      </c>
      <c r="AP16" s="39">
        <f t="shared" si="25"/>
        <v>153.11778678815932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153.11778678815932</v>
      </c>
      <c r="AY16" s="39">
        <f t="shared" si="1"/>
        <v>26.267297817636745</v>
      </c>
      <c r="AZ16" s="39">
        <f t="shared" si="29"/>
        <v>153.11778678815932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0.52975306633123154</v>
      </c>
      <c r="G17" s="35">
        <f>'Project Release Optimizer (GA)'!E19</f>
        <v>2.0830702426173633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11.326031657641149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38.404849900539389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9.2171639761294522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9.2171639761294522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9.2171639761294522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9.2171639761294522</v>
      </c>
      <c r="AN17" s="37"/>
      <c r="AO17" s="39">
        <f t="shared" si="24"/>
        <v>189.2</v>
      </c>
      <c r="AP17" s="39">
        <f t="shared" si="25"/>
        <v>86.599537462698365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24.917269646810524</v>
      </c>
      <c r="AY17" s="39">
        <f t="shared" si="1"/>
        <v>84.490669781186639</v>
      </c>
      <c r="AZ17" s="39">
        <f t="shared" si="29"/>
        <v>84.490669781186639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0.50557370427812987</v>
      </c>
      <c r="G18" s="35">
        <f>'Project Release Optimizer (GA)'!E20</f>
        <v>1.7198212559198809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102.85345056512944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25.584054068726878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24.684828135631065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24.684828135631065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24.684828135631065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24.684828135631065</v>
      </c>
      <c r="AN18" s="37"/>
      <c r="AO18" s="39">
        <f t="shared" si="24"/>
        <v>211.2</v>
      </c>
      <c r="AP18" s="39">
        <f t="shared" si="25"/>
        <v>227.17681717638055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226.2775912432848</v>
      </c>
      <c r="AY18" s="39">
        <f t="shared" si="1"/>
        <v>56.284918951199138</v>
      </c>
      <c r="AZ18" s="39">
        <f t="shared" si="29"/>
        <v>226.2775912432848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0.51581776873989105</v>
      </c>
      <c r="G19" s="35">
        <f>'Project Release Optimizer (GA)'!E21</f>
        <v>0.29060842948909876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180.29623180138384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285.60768228890441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68.545843749337052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68.545843749337052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68.545843749337052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68.545843749337052</v>
      </c>
      <c r="AN19" s="37"/>
      <c r="AO19" s="39">
        <f t="shared" si="24"/>
        <v>387.20000000000005</v>
      </c>
      <c r="AP19" s="39">
        <f t="shared" si="25"/>
        <v>740.08728908763669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396.65170996304437</v>
      </c>
      <c r="AY19" s="39">
        <f t="shared" si="1"/>
        <v>628.33690103558956</v>
      </c>
      <c r="AZ19" s="39">
        <f t="shared" si="29"/>
        <v>628.33690103558956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0.51185505891898875</v>
      </c>
      <c r="G20" s="35">
        <f>'Project Release Optimizer (GA)'!E22</f>
        <v>2.3670412213272058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9.7683903145545532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4.6471518539217804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2.3444136754930929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2.3444136754930929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2.3444136754930929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2.3444136754930929</v>
      </c>
      <c r="AN20" s="37"/>
      <c r="AO20" s="39">
        <f t="shared" si="24"/>
        <v>35.200000000000003</v>
      </c>
      <c r="AP20" s="39">
        <f t="shared" si="25"/>
        <v>23.793196870448707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21.490458692020013</v>
      </c>
      <c r="AY20" s="39">
        <f t="shared" si="1"/>
        <v>10.223734078627919</v>
      </c>
      <c r="AZ20" s="39">
        <f t="shared" si="29"/>
        <v>21.490458692020013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0.4901353219737799</v>
      </c>
      <c r="G21" s="35">
        <f>'Project Release Optimizer (GA)'!E23</f>
        <v>0.3048697061308126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99.972390895388855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282.08771901757723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67.701052564218529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67.701052564218529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67.701052564218529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67.701052564218529</v>
      </c>
      <c r="AN21" s="37"/>
      <c r="AO21" s="39">
        <f t="shared" si="24"/>
        <v>297</v>
      </c>
      <c r="AP21" s="39">
        <f t="shared" si="25"/>
        <v>652.86432016984031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219.9392599698555</v>
      </c>
      <c r="AY21" s="39">
        <f t="shared" si="1"/>
        <v>620.59298183866986</v>
      </c>
      <c r="AZ21" s="39">
        <f t="shared" si="29"/>
        <v>620.59298183866986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0.5199246868382823</v>
      </c>
      <c r="G22" s="35">
        <f>'Project Release Optimizer (GA)'!E24</f>
        <v>1.5689560398407174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69.240797583434357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55.450884403894683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16.617791420024243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16.617791420024243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16.617791420024243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16.617791420024243</v>
      </c>
      <c r="AN22" s="37"/>
      <c r="AO22" s="39">
        <f t="shared" si="24"/>
        <v>270.59999999999991</v>
      </c>
      <c r="AP22" s="39">
        <f t="shared" si="25"/>
        <v>191.16284766742604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152.32975468355559</v>
      </c>
      <c r="AY22" s="39">
        <f t="shared" si="1"/>
        <v>121.99194568856828</v>
      </c>
      <c r="AZ22" s="39">
        <f t="shared" si="29"/>
        <v>152.32975468355559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0.2611236257423511</v>
      </c>
      <c r="G23" s="35">
        <f>'Project Release Optimizer (GA)'!E25</f>
        <v>1.5160840729370177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241.26503230374746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57.90360775289939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57.90360775289939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57.90360775289939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57.90360775289939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57.90360775289939</v>
      </c>
      <c r="AN23" s="37"/>
      <c r="AO23" s="39">
        <f t="shared" si="24"/>
        <v>314.59999999999997</v>
      </c>
      <c r="AP23" s="39">
        <f t="shared" si="25"/>
        <v>530.78307106824445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530.78307106824445</v>
      </c>
      <c r="AY23" s="39">
        <f t="shared" si="1"/>
        <v>116.08854887515957</v>
      </c>
      <c r="AZ23" s="39">
        <f t="shared" si="29"/>
        <v>530.78307106824445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0.5459968501662168</v>
      </c>
      <c r="G24" s="35">
        <f>'Project Release Optimizer (GA)'!E26</f>
        <v>1.4816132269814926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119.04830582852661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61.419538070266377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28.571593398846385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28.571593398846385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28.571593398846385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28.571593398846385</v>
      </c>
      <c r="AN24" s="37"/>
      <c r="AO24" s="39">
        <f t="shared" si="24"/>
        <v>343.2</v>
      </c>
      <c r="AP24" s="39">
        <f t="shared" si="25"/>
        <v>294.75421749417853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261.90627282275852</v>
      </c>
      <c r="AY24" s="39">
        <f t="shared" si="1"/>
        <v>135.12298375458604</v>
      </c>
      <c r="AZ24" s="39">
        <f t="shared" si="29"/>
        <v>261.90627282275852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0.49549735981308046</v>
      </c>
      <c r="G25" s="35">
        <f>'Project Release Optimizer (GA)'!E27</f>
        <v>2.1112914843374853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193.74472557475318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46.498734137940758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46.498734137940758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46.498734137940758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46.498734137940758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46.498734137940758</v>
      </c>
      <c r="AN25" s="37"/>
      <c r="AO25" s="39">
        <f t="shared" si="24"/>
        <v>299.19999999999993</v>
      </c>
      <c r="AP25" s="39">
        <f t="shared" si="25"/>
        <v>426.23839626445692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426.23839626445687</v>
      </c>
      <c r="AY25" s="39">
        <f t="shared" si="1"/>
        <v>41.680649333748455</v>
      </c>
      <c r="AZ25" s="39">
        <f t="shared" si="29"/>
        <v>426.23839626445687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0.55274245580159653</v>
      </c>
      <c r="G26" s="35">
        <f>'Project Release Optimizer (GA)'!E28</f>
        <v>1.9919858904990693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70.557272361938502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26.606614159662275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16.933745366865239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16.933745366865239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16.933745366865239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16.933745366865239</v>
      </c>
      <c r="AN26" s="37"/>
      <c r="AO26" s="39">
        <f t="shared" si="24"/>
        <v>202.39999999999998</v>
      </c>
      <c r="AP26" s="39">
        <f t="shared" si="25"/>
        <v>164.89886798906173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155.2259991962647</v>
      </c>
      <c r="AY26" s="39">
        <f t="shared" si="1"/>
        <v>58.534551151256998</v>
      </c>
      <c r="AZ26" s="39">
        <f t="shared" si="29"/>
        <v>155.2259991962647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1.0032067351444212</v>
      </c>
      <c r="G27" s="35">
        <f>'Project Release Optimizer (GA)'!E29</f>
        <v>3.5075580914757611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71.769853089787034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28.224764185829063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17.224764741548885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17.224764741548885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17.224764741548885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17.224764741548885</v>
      </c>
      <c r="AN27" s="37"/>
      <c r="AO27" s="39">
        <f t="shared" si="24"/>
        <v>376.19999999999993</v>
      </c>
      <c r="AP27" s="39">
        <f t="shared" si="25"/>
        <v>168.89367624181162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157.8936767975315</v>
      </c>
      <c r="AY27" s="39">
        <f t="shared" si="1"/>
        <v>62.094481208823922</v>
      </c>
      <c r="AZ27" s="39">
        <f t="shared" si="29"/>
        <v>157.8936767975315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1.5999999999999999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89.636825778897546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79.31681629115316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29.245812078007891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29.245812078007891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29.245812078007891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29.245812078007891</v>
      </c>
      <c r="AN30" s="47"/>
      <c r="AO30" s="35">
        <f t="shared" ref="AO30:AQ30" si="36">AVERAGE(AO13:AO27)</f>
        <v>236.42666666666665</v>
      </c>
      <c r="AP30" s="35">
        <f t="shared" si="36"/>
        <v>285.93689038208231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195.31933403549712</v>
      </c>
      <c r="AY30" s="35">
        <f t="shared" si="39"/>
        <v>169.00386750970617</v>
      </c>
      <c r="AZ30" s="167">
        <f t="shared" ref="AZ30" si="40">AVERAGE(AZ13:AZ27)</f>
        <v>268.08661071507237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23.999999999999996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1344.5523866834633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1189.7522443672974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438.68718117011838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438.68718117011838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438.68718117011838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438.68718117011838</v>
      </c>
      <c r="AN31" s="47"/>
      <c r="AO31" s="35">
        <f t="shared" ref="AO31:AQ31" si="47">SUM(AO13:AO27)</f>
        <v>3546.3999999999996</v>
      </c>
      <c r="AP31" s="35">
        <f t="shared" si="47"/>
        <v>4289.0533557312347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2929.790010532457</v>
      </c>
      <c r="AY31" s="35">
        <f t="shared" si="50"/>
        <v>2535.0580126455925</v>
      </c>
      <c r="AZ31" s="35">
        <f t="shared" ref="AZ31" si="51">SUM(AZ13:AZ27)</f>
        <v>4021.2991607260851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900.78307106825378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291.07022371541194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268.08661071507237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92.176799007444131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543.74436839643749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1827.7744621875472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0.50249911529156777</v>
      </c>
      <c r="E15" s="74">
        <v>0.38062123592503444</v>
      </c>
      <c r="F15" s="5"/>
      <c r="G15" s="110"/>
      <c r="I15" s="57">
        <v>41640</v>
      </c>
      <c r="J15" s="12"/>
      <c r="K15" s="32">
        <v>5</v>
      </c>
      <c r="L15" s="58">
        <f>I15+K15+1</f>
        <v>41646</v>
      </c>
      <c r="M15" s="58">
        <f>L15+VLOOKUP($B15,'Project Facts (User Inputs)'!$B$13:$BL$28,13,0)</f>
        <v>41692.660559957556</v>
      </c>
      <c r="N15" s="12"/>
      <c r="O15" s="56">
        <v>0</v>
      </c>
      <c r="P15" s="58">
        <f>M15+O15+1</f>
        <v>41693.660559957556</v>
      </c>
      <c r="Q15" s="58">
        <f>P15+VLOOKUP($B15,'Project Facts (User Inputs)'!$B$13:$BL$28,18,0)</f>
        <v>41888.079559780715</v>
      </c>
      <c r="R15" s="12"/>
      <c r="S15" s="56">
        <v>0</v>
      </c>
      <c r="T15" s="58">
        <f>Q15+S15+1</f>
        <v>41889.079559780715</v>
      </c>
      <c r="U15" s="58">
        <f>T15+VLOOKUP($B15,'Project Facts (User Inputs)'!$B$13:$BL$28,23,0)</f>
        <v>41935.740119738271</v>
      </c>
      <c r="V15" s="12"/>
      <c r="W15" s="32">
        <v>0</v>
      </c>
      <c r="X15" s="58">
        <f>U15+W15+1</f>
        <v>41936.740119738271</v>
      </c>
      <c r="Y15" s="58">
        <f>X15+VLOOKUP($B15,'Project Facts (User Inputs)'!$B$13:$BL$28,28,0)</f>
        <v>41983.400679695827</v>
      </c>
      <c r="Z15" s="12"/>
      <c r="AA15" s="32">
        <v>0</v>
      </c>
      <c r="AB15" s="58">
        <f>Y15+AA15+1</f>
        <v>41984.400679695827</v>
      </c>
      <c r="AC15" s="58">
        <f>AB15+VLOOKUP($B15,'Project Facts (User Inputs)'!$B$13:$BL$28,33,0)</f>
        <v>42031.061239653383</v>
      </c>
      <c r="AD15" s="12"/>
      <c r="AE15" s="32">
        <v>0</v>
      </c>
      <c r="AF15" s="58">
        <f>AC15+AE15+1</f>
        <v>42032.061239653383</v>
      </c>
      <c r="AG15" s="58">
        <f>AF15+VLOOKUP($B15,'Project Facts (User Inputs)'!$B$13:$BL$28,38,0)</f>
        <v>42078.721799610939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5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5</v>
      </c>
      <c r="AT15" s="60">
        <f>AK15*AM15*$AK$36</f>
        <v>4.2338709677419359</v>
      </c>
      <c r="AV15" s="60">
        <f>AG15-L15</f>
        <v>432.72179961093934</v>
      </c>
      <c r="AW15" s="83">
        <f>MAX(AG15:AG29)-MIN(L15:L29)</f>
        <v>900.78307106825378</v>
      </c>
      <c r="BM15" s="113" t="s">
        <v>126</v>
      </c>
    </row>
    <row r="16" spans="2:65">
      <c r="B16" s="16" t="str">
        <f>'Project Facts (User Inputs)'!B14</f>
        <v>Project-A02</v>
      </c>
      <c r="D16" s="74">
        <v>0.54892050460878494</v>
      </c>
      <c r="E16" s="74">
        <v>1.6538085562440525</v>
      </c>
      <c r="F16" s="5"/>
      <c r="G16" s="110"/>
      <c r="I16" s="57">
        <v>41640</v>
      </c>
      <c r="J16" s="12"/>
      <c r="K16" s="32">
        <v>0</v>
      </c>
      <c r="L16" s="58">
        <f t="shared" ref="L16:L29" si="0">I16+K16+1</f>
        <v>41641</v>
      </c>
      <c r="M16" s="58">
        <f>L16+VLOOKUP($B16,'Project Facts (User Inputs)'!$B$13:$BL$28,13,0)</f>
        <v>41668.326361238207</v>
      </c>
      <c r="N16" s="12"/>
      <c r="O16" s="56">
        <v>0</v>
      </c>
      <c r="P16" s="58">
        <f t="shared" ref="P16:P29" si="1">M16+O16+1</f>
        <v>41669.326361238207</v>
      </c>
      <c r="Q16" s="58">
        <f>P16+VLOOKUP($B16,'Project Facts (User Inputs)'!$B$13:$BL$28,18,0)</f>
        <v>41717.699553950239</v>
      </c>
      <c r="R16" s="12"/>
      <c r="S16" s="56">
        <v>0</v>
      </c>
      <c r="T16" s="58">
        <f t="shared" ref="T16:T29" si="2">Q16+S16+1</f>
        <v>41718.699553950239</v>
      </c>
      <c r="U16" s="58">
        <f>T16+VLOOKUP($B16,'Project Facts (User Inputs)'!$B$13:$BL$28,23,0)</f>
        <v>41730.309120201127</v>
      </c>
      <c r="V16" s="12"/>
      <c r="W16" s="32">
        <v>0</v>
      </c>
      <c r="X16" s="58">
        <f t="shared" ref="X16:X29" si="3">U16+W16+1</f>
        <v>41731.309120201127</v>
      </c>
      <c r="Y16" s="58">
        <f>X16+VLOOKUP($B16,'Project Facts (User Inputs)'!$B$13:$BL$28,28,0)</f>
        <v>41742.918686452016</v>
      </c>
      <c r="Z16" s="12"/>
      <c r="AA16" s="32">
        <v>0</v>
      </c>
      <c r="AB16" s="58">
        <f t="shared" ref="AB16:AB29" si="4">Y16+AA16+1</f>
        <v>41743.918686452016</v>
      </c>
      <c r="AC16" s="58">
        <f>AB16+VLOOKUP($B16,'Project Facts (User Inputs)'!$B$13:$BL$28,33,0)</f>
        <v>41755.528252702905</v>
      </c>
      <c r="AD16" s="12"/>
      <c r="AE16" s="32">
        <v>0</v>
      </c>
      <c r="AF16" s="58">
        <f t="shared" ref="AF16:AF29" si="5">AC16+AE16+1</f>
        <v>41756.528252702905</v>
      </c>
      <c r="AG16" s="58">
        <f>AF16+VLOOKUP($B16,'Project Facts (User Inputs)'!$B$13:$BL$28,38,0)</f>
        <v>41768.137818953794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0</v>
      </c>
      <c r="AT16" s="60">
        <f t="shared" ref="AT16:AT29" si="13">AK16*AM16*$AK$36</f>
        <v>0</v>
      </c>
      <c r="AV16" s="60">
        <f t="shared" ref="AV16:AV29" si="14">AG16-L16</f>
        <v>127.13781895379361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0.51407291444329373</v>
      </c>
      <c r="E17" s="74">
        <v>1.5150925580507555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41672.123989516789</v>
      </c>
      <c r="N17" s="12"/>
      <c r="O17" s="56">
        <v>0</v>
      </c>
      <c r="P17" s="58">
        <f t="shared" si="1"/>
        <v>41673.123989516789</v>
      </c>
      <c r="Q17" s="58">
        <f>P17+VLOOKUP($B17,'Project Facts (User Inputs)'!$B$13:$BL$28,18,0)</f>
        <v>41690.944682950023</v>
      </c>
      <c r="R17" s="12"/>
      <c r="S17" s="56">
        <v>0</v>
      </c>
      <c r="T17" s="58">
        <f t="shared" si="2"/>
        <v>41691.944682950023</v>
      </c>
      <c r="U17" s="58">
        <f>T17+VLOOKUP($B17,'Project Facts (User Inputs)'!$B$13:$BL$28,23,0)</f>
        <v>41699.414440434055</v>
      </c>
      <c r="V17" s="12"/>
      <c r="W17" s="32">
        <v>0</v>
      </c>
      <c r="X17" s="58">
        <f t="shared" si="3"/>
        <v>41700.414440434055</v>
      </c>
      <c r="Y17" s="58">
        <f>X17+VLOOKUP($B17,'Project Facts (User Inputs)'!$B$13:$BL$28,28,0)</f>
        <v>41707.884197918087</v>
      </c>
      <c r="Z17" s="12"/>
      <c r="AA17" s="32">
        <v>0</v>
      </c>
      <c r="AB17" s="58">
        <f t="shared" si="4"/>
        <v>41708.884197918087</v>
      </c>
      <c r="AC17" s="58">
        <f>AB17+VLOOKUP($B17,'Project Facts (User Inputs)'!$B$13:$BL$28,33,0)</f>
        <v>41716.353955402119</v>
      </c>
      <c r="AD17" s="12"/>
      <c r="AE17" s="32">
        <v>0</v>
      </c>
      <c r="AF17" s="58">
        <f t="shared" si="5"/>
        <v>41717.353955402119</v>
      </c>
      <c r="AG17" s="58">
        <f>AF17+VLOOKUP($B17,'Project Facts (User Inputs)'!$B$13:$BL$28,38,0)</f>
        <v>41724.823712886151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83.823712886151043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0.50288083190838317</v>
      </c>
      <c r="E18" s="74">
        <v>1.5075779882242486</v>
      </c>
      <c r="F18" s="5"/>
      <c r="G18" s="110"/>
      <c r="I18" s="57">
        <v>41640</v>
      </c>
      <c r="J18" s="12"/>
      <c r="K18" s="32">
        <v>33</v>
      </c>
      <c r="L18" s="58">
        <f t="shared" si="0"/>
        <v>41674</v>
      </c>
      <c r="M18" s="58">
        <f>L18+VLOOKUP($B18,'Project Facts (User Inputs)'!$B$13:$BL$28,13,0)</f>
        <v>41743.598993994616</v>
      </c>
      <c r="N18" s="12"/>
      <c r="O18" s="56">
        <v>0</v>
      </c>
      <c r="P18" s="58">
        <f t="shared" si="1"/>
        <v>41744.598993994616</v>
      </c>
      <c r="Q18" s="58">
        <f>P18+VLOOKUP($B18,'Project Facts (User Inputs)'!$B$13:$BL$28,18,0)</f>
        <v>41761.302752553325</v>
      </c>
      <c r="R18" s="12"/>
      <c r="S18" s="56">
        <v>0</v>
      </c>
      <c r="T18" s="58">
        <f t="shared" si="2"/>
        <v>41762.302752553325</v>
      </c>
      <c r="U18" s="58">
        <f>T18+VLOOKUP($B18,'Project Facts (User Inputs)'!$B$13:$BL$28,23,0)</f>
        <v>41779.006511112035</v>
      </c>
      <c r="V18" s="12"/>
      <c r="W18" s="32">
        <v>0</v>
      </c>
      <c r="X18" s="58">
        <f t="shared" si="3"/>
        <v>41780.006511112035</v>
      </c>
      <c r="Y18" s="58">
        <f>X18+VLOOKUP($B18,'Project Facts (User Inputs)'!$B$13:$BL$28,28,0)</f>
        <v>41796.710269670744</v>
      </c>
      <c r="Z18" s="12"/>
      <c r="AA18" s="32">
        <v>0</v>
      </c>
      <c r="AB18" s="58">
        <f t="shared" si="4"/>
        <v>41797.710269670744</v>
      </c>
      <c r="AC18" s="58">
        <f>AB18+VLOOKUP($B18,'Project Facts (User Inputs)'!$B$13:$BL$28,33,0)</f>
        <v>41814.414028229454</v>
      </c>
      <c r="AD18" s="12"/>
      <c r="AE18" s="32">
        <v>0</v>
      </c>
      <c r="AF18" s="58">
        <f t="shared" si="5"/>
        <v>41815.414028229454</v>
      </c>
      <c r="AG18" s="58">
        <f>AF18+VLOOKUP($B18,'Project Facts (User Inputs)'!$B$13:$BL$28,38,0)</f>
        <v>41832.117786788163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33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33</v>
      </c>
      <c r="AT18" s="60">
        <f t="shared" si="13"/>
        <v>16.274813895781637</v>
      </c>
      <c r="AV18" s="60">
        <f t="shared" si="14"/>
        <v>158.11778678816336</v>
      </c>
      <c r="AW18" s="37"/>
      <c r="BM18" s="113"/>
    </row>
    <row r="19" spans="2:65">
      <c r="B19" s="16" t="str">
        <f>'Project Facts (User Inputs)'!B17</f>
        <v>Project-A05</v>
      </c>
      <c r="D19" s="74">
        <v>0.52975306633123154</v>
      </c>
      <c r="E19" s="74">
        <v>2.0830702426173633</v>
      </c>
      <c r="F19" s="5"/>
      <c r="G19" s="110"/>
      <c r="I19" s="57">
        <v>41640</v>
      </c>
      <c r="J19" s="12"/>
      <c r="K19" s="32">
        <v>48</v>
      </c>
      <c r="L19" s="58">
        <f t="shared" si="0"/>
        <v>41689</v>
      </c>
      <c r="M19" s="58">
        <f>L19+VLOOKUP($B19,'Project Facts (User Inputs)'!$B$13:$BL$28,13,0)</f>
        <v>41700.326031657642</v>
      </c>
      <c r="N19" s="12"/>
      <c r="O19" s="56">
        <v>0</v>
      </c>
      <c r="P19" s="58">
        <f t="shared" si="1"/>
        <v>41701.326031657642</v>
      </c>
      <c r="Q19" s="58">
        <f>P19+VLOOKUP($B19,'Project Facts (User Inputs)'!$B$13:$BL$28,18,0)</f>
        <v>41739.730881558178</v>
      </c>
      <c r="R19" s="12"/>
      <c r="S19" s="56">
        <v>0</v>
      </c>
      <c r="T19" s="58">
        <f t="shared" si="2"/>
        <v>41740.730881558178</v>
      </c>
      <c r="U19" s="58">
        <f>T19+VLOOKUP($B19,'Project Facts (User Inputs)'!$B$13:$BL$28,23,0)</f>
        <v>41749.948045534307</v>
      </c>
      <c r="V19" s="12"/>
      <c r="W19" s="32">
        <v>0</v>
      </c>
      <c r="X19" s="58">
        <f t="shared" si="3"/>
        <v>41750.948045534307</v>
      </c>
      <c r="Y19" s="58">
        <f>X19+VLOOKUP($B19,'Project Facts (User Inputs)'!$B$13:$BL$28,28,0)</f>
        <v>41760.165209510436</v>
      </c>
      <c r="Z19" s="12"/>
      <c r="AA19" s="32">
        <v>0</v>
      </c>
      <c r="AB19" s="58">
        <f t="shared" si="4"/>
        <v>41761.165209510436</v>
      </c>
      <c r="AC19" s="58">
        <f>AB19+VLOOKUP($B19,'Project Facts (User Inputs)'!$B$13:$BL$28,33,0)</f>
        <v>41770.382373486565</v>
      </c>
      <c r="AD19" s="12"/>
      <c r="AE19" s="32">
        <v>0</v>
      </c>
      <c r="AF19" s="58">
        <f t="shared" si="5"/>
        <v>41771.382373486565</v>
      </c>
      <c r="AG19" s="58">
        <f>AF19+VLOOKUP($B19,'Project Facts (User Inputs)'!$B$13:$BL$28,38,0)</f>
        <v>41780.599537462695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48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48</v>
      </c>
      <c r="AT19" s="60">
        <f t="shared" si="13"/>
        <v>38.411910669975185</v>
      </c>
      <c r="AV19" s="60">
        <f t="shared" si="14"/>
        <v>91.59953746269457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0.50557370427812987</v>
      </c>
      <c r="E20" s="74">
        <v>1.7198212559198809</v>
      </c>
      <c r="F20" s="5"/>
      <c r="G20" s="110"/>
      <c r="I20" s="57">
        <v>41640</v>
      </c>
      <c r="J20" s="12"/>
      <c r="K20" s="32">
        <v>364</v>
      </c>
      <c r="L20" s="58">
        <f t="shared" si="0"/>
        <v>42005</v>
      </c>
      <c r="M20" s="58">
        <f>L20+VLOOKUP($B20,'Project Facts (User Inputs)'!$B$13:$BL$28,13,0)</f>
        <v>42107.853450565126</v>
      </c>
      <c r="N20" s="12"/>
      <c r="O20" s="56">
        <v>0</v>
      </c>
      <c r="P20" s="58">
        <f t="shared" si="1"/>
        <v>42108.853450565126</v>
      </c>
      <c r="Q20" s="58">
        <f>P20+VLOOKUP($B20,'Project Facts (User Inputs)'!$B$13:$BL$28,18,0)</f>
        <v>42134.437504633854</v>
      </c>
      <c r="R20" s="12"/>
      <c r="S20" s="56">
        <v>0</v>
      </c>
      <c r="T20" s="58">
        <f t="shared" si="2"/>
        <v>42135.437504633854</v>
      </c>
      <c r="U20" s="58">
        <f>T20+VLOOKUP($B20,'Project Facts (User Inputs)'!$B$13:$BL$28,23,0)</f>
        <v>42160.122332769482</v>
      </c>
      <c r="V20" s="12"/>
      <c r="W20" s="32">
        <v>0</v>
      </c>
      <c r="X20" s="58">
        <f t="shared" si="3"/>
        <v>42161.122332769482</v>
      </c>
      <c r="Y20" s="58">
        <f>X20+VLOOKUP($B20,'Project Facts (User Inputs)'!$B$13:$BL$28,28,0)</f>
        <v>42185.807160905111</v>
      </c>
      <c r="Z20" s="12"/>
      <c r="AA20" s="32">
        <v>0</v>
      </c>
      <c r="AB20" s="58">
        <f t="shared" si="4"/>
        <v>42186.807160905111</v>
      </c>
      <c r="AC20" s="58">
        <f>AB20+VLOOKUP($B20,'Project Facts (User Inputs)'!$B$13:$BL$28,33,0)</f>
        <v>42211.49198904074</v>
      </c>
      <c r="AD20" s="12"/>
      <c r="AE20" s="32">
        <v>0</v>
      </c>
      <c r="AF20" s="58">
        <f t="shared" si="5"/>
        <v>42212.49198904074</v>
      </c>
      <c r="AG20" s="58">
        <f>AF20+VLOOKUP($B20,'Project Facts (User Inputs)'!$B$13:$BL$28,38,0)</f>
        <v>42237.176817176369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364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364</v>
      </c>
      <c r="AT20" s="60">
        <f t="shared" si="13"/>
        <v>325.16129032258061</v>
      </c>
      <c r="AV20" s="60">
        <f t="shared" si="14"/>
        <v>232.17681717636879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0.51581776873989105</v>
      </c>
      <c r="E21" s="74">
        <v>0.29060842948909876</v>
      </c>
      <c r="F21" s="5"/>
      <c r="G21" s="110"/>
      <c r="I21" s="57">
        <v>41640</v>
      </c>
      <c r="J21" s="12"/>
      <c r="K21" s="32">
        <v>81</v>
      </c>
      <c r="L21" s="58">
        <f t="shared" si="0"/>
        <v>41722</v>
      </c>
      <c r="M21" s="58">
        <f>L21+VLOOKUP($B21,'Project Facts (User Inputs)'!$B$13:$BL$28,13,0)</f>
        <v>41902.296231801382</v>
      </c>
      <c r="N21" s="12"/>
      <c r="O21" s="56">
        <v>0</v>
      </c>
      <c r="P21" s="58">
        <f t="shared" si="1"/>
        <v>41903.296231801382</v>
      </c>
      <c r="Q21" s="58">
        <f>P21+VLOOKUP($B21,'Project Facts (User Inputs)'!$B$13:$BL$28,18,0)</f>
        <v>42188.903914090282</v>
      </c>
      <c r="R21" s="12"/>
      <c r="S21" s="56">
        <v>0</v>
      </c>
      <c r="T21" s="58">
        <f t="shared" si="2"/>
        <v>42189.903914090282</v>
      </c>
      <c r="U21" s="58">
        <f>T21+VLOOKUP($B21,'Project Facts (User Inputs)'!$B$13:$BL$28,23,0)</f>
        <v>42258.449757839619</v>
      </c>
      <c r="V21" s="12"/>
      <c r="W21" s="32">
        <v>0</v>
      </c>
      <c r="X21" s="58">
        <f t="shared" si="3"/>
        <v>42259.449757839619</v>
      </c>
      <c r="Y21" s="58">
        <f>X21+VLOOKUP($B21,'Project Facts (User Inputs)'!$B$13:$BL$28,28,0)</f>
        <v>42327.995601588955</v>
      </c>
      <c r="Z21" s="12"/>
      <c r="AA21" s="32">
        <v>0</v>
      </c>
      <c r="AB21" s="58">
        <f t="shared" si="4"/>
        <v>42328.995601588955</v>
      </c>
      <c r="AC21" s="58">
        <f>AB21+VLOOKUP($B21,'Project Facts (User Inputs)'!$B$13:$BL$28,33,0)</f>
        <v>42397.541445338291</v>
      </c>
      <c r="AD21" s="12"/>
      <c r="AE21" s="32">
        <v>0</v>
      </c>
      <c r="AF21" s="58">
        <f t="shared" si="5"/>
        <v>42398.541445338291</v>
      </c>
      <c r="AG21" s="58">
        <f>AF21+VLOOKUP($B21,'Project Facts (User Inputs)'!$B$13:$BL$28,38,0)</f>
        <v>42467.087289087627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81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81</v>
      </c>
      <c r="AT21" s="60">
        <f t="shared" si="13"/>
        <v>132.65508684863525</v>
      </c>
      <c r="AV21" s="60">
        <f t="shared" si="14"/>
        <v>745.08728908762714</v>
      </c>
      <c r="AW21" s="37"/>
      <c r="BM21" s="113"/>
    </row>
    <row r="22" spans="2:65">
      <c r="B22" s="16" t="str">
        <f>'Project Facts (User Inputs)'!B20</f>
        <v>Project-A08</v>
      </c>
      <c r="D22" s="74">
        <v>0.51185505891898875</v>
      </c>
      <c r="E22" s="74">
        <v>2.3670412213272058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41650.768390314552</v>
      </c>
      <c r="N22" s="12"/>
      <c r="O22" s="56">
        <v>0</v>
      </c>
      <c r="P22" s="58">
        <f t="shared" si="1"/>
        <v>41651.768390314552</v>
      </c>
      <c r="Q22" s="58">
        <f>P22+VLOOKUP($B22,'Project Facts (User Inputs)'!$B$13:$BL$28,18,0)</f>
        <v>41656.41554216847</v>
      </c>
      <c r="R22" s="12"/>
      <c r="S22" s="56">
        <v>0</v>
      </c>
      <c r="T22" s="58">
        <f t="shared" si="2"/>
        <v>41657.41554216847</v>
      </c>
      <c r="U22" s="58">
        <f>T22+VLOOKUP($B22,'Project Facts (User Inputs)'!$B$13:$BL$28,23,0)</f>
        <v>41659.759955843962</v>
      </c>
      <c r="V22" s="12"/>
      <c r="W22" s="32">
        <v>0</v>
      </c>
      <c r="X22" s="58">
        <f t="shared" si="3"/>
        <v>41660.759955843962</v>
      </c>
      <c r="Y22" s="58">
        <f>X22+VLOOKUP($B22,'Project Facts (User Inputs)'!$B$13:$BL$28,28,0)</f>
        <v>41663.104369519453</v>
      </c>
      <c r="Z22" s="12"/>
      <c r="AA22" s="32">
        <v>0</v>
      </c>
      <c r="AB22" s="58">
        <f t="shared" si="4"/>
        <v>41664.104369519453</v>
      </c>
      <c r="AC22" s="58">
        <f>AB22+VLOOKUP($B22,'Project Facts (User Inputs)'!$B$13:$BL$28,33,0)</f>
        <v>41666.448783194945</v>
      </c>
      <c r="AD22" s="12"/>
      <c r="AE22" s="32">
        <v>0</v>
      </c>
      <c r="AF22" s="58">
        <f t="shared" si="5"/>
        <v>41667.448783194945</v>
      </c>
      <c r="AG22" s="58">
        <f>AF22+VLOOKUP($B22,'Project Facts (User Inputs)'!$B$13:$BL$28,38,0)</f>
        <v>41669.793196870436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28.793196870436077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0.4901353219737799</v>
      </c>
      <c r="E23" s="74">
        <v>0.3048697061308126</v>
      </c>
      <c r="F23" s="5"/>
      <c r="G23" s="110"/>
      <c r="I23" s="57">
        <v>41640</v>
      </c>
      <c r="J23" s="12"/>
      <c r="K23" s="32">
        <v>12</v>
      </c>
      <c r="L23" s="58">
        <f t="shared" si="0"/>
        <v>41653</v>
      </c>
      <c r="M23" s="58">
        <f>L23+VLOOKUP($B23,'Project Facts (User Inputs)'!$B$13:$BL$28,13,0)</f>
        <v>41752.972390895389</v>
      </c>
      <c r="N23" s="12"/>
      <c r="O23" s="56">
        <v>0</v>
      </c>
      <c r="P23" s="58">
        <f t="shared" si="1"/>
        <v>41753.972390895389</v>
      </c>
      <c r="Q23" s="58">
        <f>P23+VLOOKUP($B23,'Project Facts (User Inputs)'!$B$13:$BL$28,18,0)</f>
        <v>42036.060109912964</v>
      </c>
      <c r="R23" s="12"/>
      <c r="S23" s="56">
        <v>0</v>
      </c>
      <c r="T23" s="58">
        <f t="shared" si="2"/>
        <v>42037.060109912964</v>
      </c>
      <c r="U23" s="58">
        <f>T23+VLOOKUP($B23,'Project Facts (User Inputs)'!$B$13:$BL$28,23,0)</f>
        <v>42104.761162477182</v>
      </c>
      <c r="V23" s="12"/>
      <c r="W23" s="32">
        <v>0</v>
      </c>
      <c r="X23" s="58">
        <f t="shared" si="3"/>
        <v>42105.761162477182</v>
      </c>
      <c r="Y23" s="58">
        <f>X23+VLOOKUP($B23,'Project Facts (User Inputs)'!$B$13:$BL$28,28,0)</f>
        <v>42173.4622150414</v>
      </c>
      <c r="Z23" s="12"/>
      <c r="AA23" s="32">
        <v>0</v>
      </c>
      <c r="AB23" s="58">
        <f t="shared" si="4"/>
        <v>42174.4622150414</v>
      </c>
      <c r="AC23" s="58">
        <f>AB23+VLOOKUP($B23,'Project Facts (User Inputs)'!$B$13:$BL$28,33,0)</f>
        <v>42242.163267605618</v>
      </c>
      <c r="AD23" s="12"/>
      <c r="AE23" s="32">
        <v>0</v>
      </c>
      <c r="AF23" s="58">
        <f t="shared" si="5"/>
        <v>42243.163267605618</v>
      </c>
      <c r="AG23" s="58">
        <f>AF23+VLOOKUP($B23,'Project Facts (User Inputs)'!$B$13:$BL$28,38,0)</f>
        <v>42310.864320169836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12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12</v>
      </c>
      <c r="AT23" s="60">
        <f t="shared" si="13"/>
        <v>15.074441687344914</v>
      </c>
      <c r="AV23" s="60">
        <f t="shared" si="14"/>
        <v>657.86432016983599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0.5199246868382823</v>
      </c>
      <c r="E24" s="74">
        <v>1.5689560398407174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41733.240797583436</v>
      </c>
      <c r="N24" s="12"/>
      <c r="O24" s="56">
        <v>0</v>
      </c>
      <c r="P24" s="58">
        <f t="shared" si="1"/>
        <v>41734.240797583436</v>
      </c>
      <c r="Q24" s="58">
        <f>P24+VLOOKUP($B24,'Project Facts (User Inputs)'!$B$13:$BL$28,18,0)</f>
        <v>41789.69168198733</v>
      </c>
      <c r="R24" s="12"/>
      <c r="S24" s="56">
        <v>0</v>
      </c>
      <c r="T24" s="58">
        <f t="shared" si="2"/>
        <v>41790.69168198733</v>
      </c>
      <c r="U24" s="58">
        <f>T24+VLOOKUP($B24,'Project Facts (User Inputs)'!$B$13:$BL$28,23,0)</f>
        <v>41807.309473407353</v>
      </c>
      <c r="V24" s="12"/>
      <c r="W24" s="32">
        <v>0</v>
      </c>
      <c r="X24" s="58">
        <f t="shared" si="3"/>
        <v>41808.309473407353</v>
      </c>
      <c r="Y24" s="58">
        <f>X24+VLOOKUP($B24,'Project Facts (User Inputs)'!$B$13:$BL$28,28,0)</f>
        <v>41824.927264827376</v>
      </c>
      <c r="Z24" s="12"/>
      <c r="AA24" s="32">
        <v>0</v>
      </c>
      <c r="AB24" s="58">
        <f t="shared" si="4"/>
        <v>41825.927264827376</v>
      </c>
      <c r="AC24" s="58">
        <f>AB24+VLOOKUP($B24,'Project Facts (User Inputs)'!$B$13:$BL$28,33,0)</f>
        <v>41842.5450562474</v>
      </c>
      <c r="AD24" s="12"/>
      <c r="AE24" s="32">
        <v>0</v>
      </c>
      <c r="AF24" s="58">
        <f t="shared" si="5"/>
        <v>41843.5450562474</v>
      </c>
      <c r="AG24" s="58">
        <f>AF24+VLOOKUP($B24,'Project Facts (User Inputs)'!$B$13:$BL$28,38,0)</f>
        <v>41860.162847667423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196.16284766742319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0.2611236257423511</v>
      </c>
      <c r="E25" s="74">
        <v>1.5160840729370177</v>
      </c>
      <c r="F25" s="5"/>
      <c r="G25" s="110"/>
      <c r="I25" s="57">
        <v>41640</v>
      </c>
      <c r="J25" s="12"/>
      <c r="K25" s="32">
        <v>365</v>
      </c>
      <c r="L25" s="58">
        <f t="shared" si="0"/>
        <v>42006</v>
      </c>
      <c r="M25" s="58">
        <f>L25+VLOOKUP($B25,'Project Facts (User Inputs)'!$B$13:$BL$28,13,0)</f>
        <v>42247.265032303745</v>
      </c>
      <c r="N25" s="12"/>
      <c r="O25" s="56">
        <v>0</v>
      </c>
      <c r="P25" s="58">
        <f t="shared" si="1"/>
        <v>42248.265032303745</v>
      </c>
      <c r="Q25" s="58">
        <f>P25+VLOOKUP($B25,'Project Facts (User Inputs)'!$B$13:$BL$28,18,0)</f>
        <v>42306.168640056647</v>
      </c>
      <c r="R25" s="12"/>
      <c r="S25" s="56">
        <v>0</v>
      </c>
      <c r="T25" s="58">
        <f t="shared" si="2"/>
        <v>42307.168640056647</v>
      </c>
      <c r="U25" s="58">
        <f>T25+VLOOKUP($B25,'Project Facts (User Inputs)'!$B$13:$BL$28,23,0)</f>
        <v>42365.072247809549</v>
      </c>
      <c r="V25" s="12"/>
      <c r="W25" s="32">
        <v>0</v>
      </c>
      <c r="X25" s="58">
        <f t="shared" si="3"/>
        <v>42366.072247809549</v>
      </c>
      <c r="Y25" s="58">
        <f>X25+VLOOKUP($B25,'Project Facts (User Inputs)'!$B$13:$BL$28,28,0)</f>
        <v>42423.97585556245</v>
      </c>
      <c r="Z25" s="12"/>
      <c r="AA25" s="32">
        <v>0</v>
      </c>
      <c r="AB25" s="58">
        <f t="shared" si="4"/>
        <v>42424.97585556245</v>
      </c>
      <c r="AC25" s="58">
        <f>AB25+VLOOKUP($B25,'Project Facts (User Inputs)'!$B$13:$BL$28,33,0)</f>
        <v>42482.879463315352</v>
      </c>
      <c r="AD25" s="12"/>
      <c r="AE25" s="32">
        <v>0</v>
      </c>
      <c r="AF25" s="58">
        <f t="shared" si="5"/>
        <v>42483.879463315352</v>
      </c>
      <c r="AG25" s="58">
        <f>AF25+VLOOKUP($B25,'Project Facts (User Inputs)'!$B$13:$BL$28,38,0)</f>
        <v>42541.783071068254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365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365</v>
      </c>
      <c r="AT25" s="60">
        <f t="shared" si="13"/>
        <v>485.68548387096757</v>
      </c>
      <c r="AV25" s="60">
        <f t="shared" si="14"/>
        <v>535.78307106825378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0.5459968501662168</v>
      </c>
      <c r="E26" s="74">
        <v>1.4816132269814926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41805.048305828524</v>
      </c>
      <c r="N26" s="12"/>
      <c r="O26" s="56">
        <v>0</v>
      </c>
      <c r="P26" s="58">
        <f t="shared" si="1"/>
        <v>41806.048305828524</v>
      </c>
      <c r="Q26" s="58">
        <f>P26+VLOOKUP($B26,'Project Facts (User Inputs)'!$B$13:$BL$28,18,0)</f>
        <v>41867.46784389879</v>
      </c>
      <c r="R26" s="12"/>
      <c r="S26" s="56">
        <v>0</v>
      </c>
      <c r="T26" s="58">
        <f t="shared" si="2"/>
        <v>41868.46784389879</v>
      </c>
      <c r="U26" s="58">
        <f>T26+VLOOKUP($B26,'Project Facts (User Inputs)'!$B$13:$BL$28,23,0)</f>
        <v>41897.039437297637</v>
      </c>
      <c r="V26" s="12"/>
      <c r="W26" s="32">
        <v>0</v>
      </c>
      <c r="X26" s="58">
        <f t="shared" si="3"/>
        <v>41898.039437297637</v>
      </c>
      <c r="Y26" s="58">
        <f>X26+VLOOKUP($B26,'Project Facts (User Inputs)'!$B$13:$BL$28,28,0)</f>
        <v>41926.611030696484</v>
      </c>
      <c r="Z26" s="12"/>
      <c r="AA26" s="32">
        <v>0</v>
      </c>
      <c r="AB26" s="58">
        <f t="shared" si="4"/>
        <v>41927.611030696484</v>
      </c>
      <c r="AC26" s="58">
        <f>AB26+VLOOKUP($B26,'Project Facts (User Inputs)'!$B$13:$BL$28,33,0)</f>
        <v>41956.182624095331</v>
      </c>
      <c r="AD26" s="12"/>
      <c r="AE26" s="32">
        <v>0</v>
      </c>
      <c r="AF26" s="58">
        <f t="shared" si="5"/>
        <v>41957.182624095331</v>
      </c>
      <c r="AG26" s="58">
        <f>AF26+VLOOKUP($B26,'Project Facts (User Inputs)'!$B$13:$BL$28,38,0)</f>
        <v>41985.754217494177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45</v>
      </c>
      <c r="AT26" s="60">
        <f t="shared" si="13"/>
        <v>65.322580645161281</v>
      </c>
      <c r="AV26" s="60">
        <f t="shared" si="14"/>
        <v>299.75421749417728</v>
      </c>
      <c r="AW26" s="37"/>
      <c r="BM26" s="115"/>
    </row>
    <row r="27" spans="2:65">
      <c r="B27" s="16" t="str">
        <f>'Project Facts (User Inputs)'!B25</f>
        <v>Project-A13</v>
      </c>
      <c r="D27" s="74">
        <v>0.49549735981308046</v>
      </c>
      <c r="E27" s="74">
        <v>2.1112914843374853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41890.744725574754</v>
      </c>
      <c r="N27" s="12"/>
      <c r="O27" s="56">
        <v>0</v>
      </c>
      <c r="P27" s="58">
        <f t="shared" si="1"/>
        <v>41891.744725574754</v>
      </c>
      <c r="Q27" s="58">
        <f>P27+VLOOKUP($B27,'Project Facts (User Inputs)'!$B$13:$BL$28,18,0)</f>
        <v>41938.243459712692</v>
      </c>
      <c r="R27" s="12"/>
      <c r="S27" s="56">
        <v>0</v>
      </c>
      <c r="T27" s="58">
        <f t="shared" si="2"/>
        <v>41939.243459712692</v>
      </c>
      <c r="U27" s="58">
        <f>T27+VLOOKUP($B27,'Project Facts (User Inputs)'!$B$13:$BL$28,23,0)</f>
        <v>41985.74219385063</v>
      </c>
      <c r="V27" s="12"/>
      <c r="W27" s="32">
        <v>0</v>
      </c>
      <c r="X27" s="58">
        <f t="shared" si="3"/>
        <v>41986.74219385063</v>
      </c>
      <c r="Y27" s="58">
        <f>X27+VLOOKUP($B27,'Project Facts (User Inputs)'!$B$13:$BL$28,28,0)</f>
        <v>42033.240927988569</v>
      </c>
      <c r="Z27" s="12"/>
      <c r="AA27" s="32">
        <v>0</v>
      </c>
      <c r="AB27" s="58">
        <f t="shared" si="4"/>
        <v>42034.240927988569</v>
      </c>
      <c r="AC27" s="58">
        <f>AB27+VLOOKUP($B27,'Project Facts (User Inputs)'!$B$13:$BL$28,33,0)</f>
        <v>42080.739662126507</v>
      </c>
      <c r="AD27" s="12"/>
      <c r="AE27" s="32">
        <v>0</v>
      </c>
      <c r="AF27" s="58">
        <f t="shared" si="5"/>
        <v>42081.739662126507</v>
      </c>
      <c r="AG27" s="58">
        <f>AF27+VLOOKUP($B27,'Project Facts (User Inputs)'!$B$13:$BL$28,38,0)</f>
        <v>42128.238396264445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431.23839626444533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0.55274245580159653</v>
      </c>
      <c r="E28" s="74">
        <v>1.9919858904990693</v>
      </c>
      <c r="F28" s="5"/>
      <c r="G28" s="110"/>
      <c r="I28" s="57">
        <v>41640</v>
      </c>
      <c r="J28" s="12"/>
      <c r="K28" s="32">
        <v>75</v>
      </c>
      <c r="L28" s="58">
        <f t="shared" si="0"/>
        <v>41716</v>
      </c>
      <c r="M28" s="58">
        <f>L28+VLOOKUP($B28,'Project Facts (User Inputs)'!$B$13:$BL$28,13,0)</f>
        <v>41786.557272361941</v>
      </c>
      <c r="N28" s="12"/>
      <c r="O28" s="56">
        <v>0</v>
      </c>
      <c r="P28" s="58">
        <f t="shared" si="1"/>
        <v>41787.557272361941</v>
      </c>
      <c r="Q28" s="58">
        <f>P28+VLOOKUP($B28,'Project Facts (User Inputs)'!$B$13:$BL$28,18,0)</f>
        <v>41814.163886521601</v>
      </c>
      <c r="R28" s="12"/>
      <c r="S28" s="56">
        <v>0</v>
      </c>
      <c r="T28" s="58">
        <f t="shared" si="2"/>
        <v>41815.163886521601</v>
      </c>
      <c r="U28" s="58">
        <f>T28+VLOOKUP($B28,'Project Facts (User Inputs)'!$B$13:$BL$28,23,0)</f>
        <v>41832.097631888464</v>
      </c>
      <c r="V28" s="12"/>
      <c r="W28" s="32">
        <v>0</v>
      </c>
      <c r="X28" s="58">
        <f t="shared" si="3"/>
        <v>41833.097631888464</v>
      </c>
      <c r="Y28" s="58">
        <f>X28+VLOOKUP($B28,'Project Facts (User Inputs)'!$B$13:$BL$28,28,0)</f>
        <v>41850.031377255327</v>
      </c>
      <c r="Z28" s="12"/>
      <c r="AA28" s="32">
        <v>0</v>
      </c>
      <c r="AB28" s="58">
        <f t="shared" si="4"/>
        <v>41851.031377255327</v>
      </c>
      <c r="AC28" s="58">
        <f>AB28+VLOOKUP($B28,'Project Facts (User Inputs)'!$B$13:$BL$28,33,0)</f>
        <v>41867.96512262219</v>
      </c>
      <c r="AD28" s="12"/>
      <c r="AE28" s="32">
        <v>0</v>
      </c>
      <c r="AF28" s="58">
        <f t="shared" si="5"/>
        <v>41868.96512262219</v>
      </c>
      <c r="AG28" s="58">
        <f>AF28+VLOOKUP($B28,'Project Facts (User Inputs)'!$B$13:$BL$28,38,0)</f>
        <v>41885.898867989054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75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75</v>
      </c>
      <c r="AT28" s="60">
        <f t="shared" si="13"/>
        <v>64.205955334987578</v>
      </c>
      <c r="AV28" s="60">
        <f t="shared" si="14"/>
        <v>169.89886798905354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1.0032067351444212</v>
      </c>
      <c r="E29" s="74">
        <v>3.5075580914757611</v>
      </c>
      <c r="F29" s="5"/>
      <c r="G29" s="110"/>
      <c r="I29" s="57">
        <v>41640</v>
      </c>
      <c r="J29" s="12"/>
      <c r="K29" s="32">
        <v>87</v>
      </c>
      <c r="L29" s="58">
        <f t="shared" si="0"/>
        <v>41728</v>
      </c>
      <c r="M29" s="58">
        <f>L29+VLOOKUP($B29,'Project Facts (User Inputs)'!$B$13:$BL$28,13,0)</f>
        <v>41799.769853089791</v>
      </c>
      <c r="N29" s="12"/>
      <c r="O29" s="56">
        <v>0</v>
      </c>
      <c r="P29" s="58">
        <f t="shared" si="1"/>
        <v>41800.769853089791</v>
      </c>
      <c r="Q29" s="58">
        <f>P29+VLOOKUP($B29,'Project Facts (User Inputs)'!$B$13:$BL$28,18,0)</f>
        <v>41828.994617275617</v>
      </c>
      <c r="R29" s="12"/>
      <c r="S29" s="56">
        <v>0</v>
      </c>
      <c r="T29" s="58">
        <f t="shared" si="2"/>
        <v>41829.994617275617</v>
      </c>
      <c r="U29" s="58">
        <f>T29+VLOOKUP($B29,'Project Facts (User Inputs)'!$B$13:$BL$28,23,0)</f>
        <v>41847.219382017167</v>
      </c>
      <c r="V29" s="12"/>
      <c r="W29" s="32">
        <v>1</v>
      </c>
      <c r="X29" s="58">
        <f t="shared" si="3"/>
        <v>41849.219382017167</v>
      </c>
      <c r="Y29" s="58">
        <f>X29+VLOOKUP($B29,'Project Facts (User Inputs)'!$B$13:$BL$28,28,0)</f>
        <v>41866.444146758717</v>
      </c>
      <c r="Z29" s="12"/>
      <c r="AA29" s="32">
        <v>1</v>
      </c>
      <c r="AB29" s="58">
        <f t="shared" si="4"/>
        <v>41868.444146758717</v>
      </c>
      <c r="AC29" s="58">
        <f>AB29+VLOOKUP($B29,'Project Facts (User Inputs)'!$B$13:$BL$28,33,0)</f>
        <v>41885.668911500266</v>
      </c>
      <c r="AD29" s="12"/>
      <c r="AE29" s="32">
        <v>0</v>
      </c>
      <c r="AF29" s="58">
        <f t="shared" si="5"/>
        <v>41886.668911500266</v>
      </c>
      <c r="AG29" s="58">
        <f>AF29+VLOOKUP($B29,'Project Facts (User Inputs)'!$B$13:$BL$28,38,0)</f>
        <v>41903.893676241816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87</v>
      </c>
      <c r="AN29" s="78">
        <f t="shared" si="7"/>
        <v>0</v>
      </c>
      <c r="AO29" s="78">
        <f t="shared" si="8"/>
        <v>0</v>
      </c>
      <c r="AP29" s="78">
        <f t="shared" si="9"/>
        <v>1</v>
      </c>
      <c r="AQ29" s="78">
        <f t="shared" si="10"/>
        <v>1</v>
      </c>
      <c r="AR29" s="78">
        <f t="shared" si="11"/>
        <v>0</v>
      </c>
      <c r="AS29" s="78">
        <f t="shared" si="12"/>
        <v>89</v>
      </c>
      <c r="AT29" s="60">
        <f t="shared" si="13"/>
        <v>138.43362282878411</v>
      </c>
      <c r="AV29" s="60">
        <f t="shared" si="14"/>
        <v>175.89367624181614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1.5999999999999999</v>
      </c>
      <c r="F32" s="25"/>
      <c r="G32" s="9"/>
      <c r="I32" s="25"/>
      <c r="J32" s="3"/>
      <c r="K32" s="54">
        <f>AVERAGE(K15:K29)</f>
        <v>79.599999999999994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6.6666666666666666E-2</v>
      </c>
      <c r="X32" s="53"/>
      <c r="Y32" s="53"/>
      <c r="Z32" s="49"/>
      <c r="AA32" s="54">
        <f>AVERAGE(AA15:AA29)</f>
        <v>6.6666666666666666E-2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79.599999999999994</v>
      </c>
      <c r="AN32" s="54">
        <f t="shared" si="15"/>
        <v>0</v>
      </c>
      <c r="AO32" s="54">
        <f t="shared" si="15"/>
        <v>0</v>
      </c>
      <c r="AP32" s="54">
        <f t="shared" si="15"/>
        <v>6.6666666666666666E-2</v>
      </c>
      <c r="AQ32" s="54">
        <f t="shared" si="15"/>
        <v>6.6666666666666666E-2</v>
      </c>
      <c r="AR32" s="54">
        <f t="shared" si="15"/>
        <v>0</v>
      </c>
      <c r="AS32" s="54">
        <f t="shared" ref="AS32:AT32" si="16">AVERAGE(AS15:AS29)</f>
        <v>79.733333333333334</v>
      </c>
      <c r="AT32" s="82">
        <f t="shared" si="16"/>
        <v>92.176799007444131</v>
      </c>
      <c r="AU32" s="8" t="s">
        <v>56</v>
      </c>
      <c r="AV32" s="82">
        <f t="shared" ref="AV32" si="17">AVERAGE(AV15:AV29)</f>
        <v>291.07022371541194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23.999999999999996</v>
      </c>
      <c r="F33" s="69"/>
      <c r="G33" s="9"/>
      <c r="I33" s="25"/>
      <c r="J33" s="3"/>
      <c r="K33" s="54">
        <f>SUM(K15:K29)</f>
        <v>1194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1</v>
      </c>
      <c r="X33" s="53"/>
      <c r="Y33" s="53"/>
      <c r="Z33" s="49"/>
      <c r="AA33" s="54">
        <f>SUM(AA15:AA29)</f>
        <v>1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1194</v>
      </c>
      <c r="AN33" s="54">
        <f t="shared" si="18"/>
        <v>0</v>
      </c>
      <c r="AO33" s="54">
        <f t="shared" si="18"/>
        <v>0</v>
      </c>
      <c r="AP33" s="54">
        <f t="shared" si="18"/>
        <v>1</v>
      </c>
      <c r="AQ33" s="54">
        <f t="shared" si="18"/>
        <v>1</v>
      </c>
      <c r="AR33" s="54">
        <f t="shared" si="18"/>
        <v>0</v>
      </c>
      <c r="AS33" s="54">
        <f t="shared" ref="AS33:AT33" si="19">SUM(AS15:AS29)</f>
        <v>1196</v>
      </c>
      <c r="AT33" s="35">
        <f t="shared" si="19"/>
        <v>1382.651985111662</v>
      </c>
      <c r="AU33" s="8" t="s">
        <v>55</v>
      </c>
      <c r="AV33" s="35">
        <f t="shared" ref="AV33" si="20">SUM(AV15:AV29)</f>
        <v>4366.0533557311792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3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10.87488736792875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2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10.062892129768443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41889.079559780715</v>
      </c>
      <c r="E21" s="85">
        <f>'Project Release Optimizer (GA)'!U15</f>
        <v>41935.740119738271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1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7.9598775169215514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41718.699553950239</v>
      </c>
      <c r="E22" s="85">
        <f>'Project Release Optimizer (GA)'!U16</f>
        <v>41730.309120201127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41691.944682950023</v>
      </c>
      <c r="E23" s="85">
        <f>'Project Release Optimizer (GA)'!U17</f>
        <v>41699.414440434055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41762.302752553325</v>
      </c>
      <c r="E24" s="85">
        <f>'Project Release Optimizer (GA)'!U18</f>
        <v>41779.006511112035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41740.730881558178</v>
      </c>
      <c r="E25" s="85">
        <f>'Project Release Optimizer (GA)'!U19</f>
        <v>41749.948045534307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42135.437504633854</v>
      </c>
      <c r="E26" s="85">
        <f>'Project Release Optimizer (GA)'!U20</f>
        <v>42160.122332769482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42189.903914090282</v>
      </c>
      <c r="E27" s="85">
        <f>'Project Release Optimizer (GA)'!U21</f>
        <v>42258.449757839619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41657.41554216847</v>
      </c>
      <c r="E28" s="85">
        <f>'Project Release Optimizer (GA)'!U22</f>
        <v>41659.759955843962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42037.060109912964</v>
      </c>
      <c r="E29" s="85">
        <f>'Project Release Optimizer (GA)'!U23</f>
        <v>42104.761162477182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41790.69168198733</v>
      </c>
      <c r="E30" s="85">
        <f>'Project Release Optimizer (GA)'!U24</f>
        <v>41807.309473407353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42307.168640056647</v>
      </c>
      <c r="E31" s="85">
        <f>'Project Release Optimizer (GA)'!U25</f>
        <v>42365.072247809549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41868.46784389879</v>
      </c>
      <c r="E32" s="85">
        <f>'Project Release Optimizer (GA)'!U26</f>
        <v>41897.039437297637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41939.243459712692</v>
      </c>
      <c r="E33" s="85">
        <f>'Project Release Optimizer (GA)'!U27</f>
        <v>41985.74219385063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41815.163886521601</v>
      </c>
      <c r="E34" s="85">
        <f>'Project Release Optimizer (GA)'!U28</f>
        <v>41832.097631888464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1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2.1030146128468914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41829.994617275617</v>
      </c>
      <c r="E35" s="85">
        <f>'Project Release Optimizer (GA)'!U29</f>
        <v>41847.219382017167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1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0.81199523816030705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41936.740119738271</v>
      </c>
      <c r="E43" s="85">
        <f>'Project Release Optimizer (GA)'!Y15</f>
        <v>41983.400679695827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41731.309120201127</v>
      </c>
      <c r="E44" s="85">
        <f>'Project Release Optimizer (GA)'!Y16</f>
        <v>41742.918686452016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41700.414440434055</v>
      </c>
      <c r="E45" s="85">
        <f>'Project Release Optimizer (GA)'!Y17</f>
        <v>41707.884197918087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41780.006511112035</v>
      </c>
      <c r="E46" s="85">
        <f>'Project Release Optimizer (GA)'!Y18</f>
        <v>41796.710269670744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41750.948045534307</v>
      </c>
      <c r="E47" s="85">
        <f>'Project Release Optimizer (GA)'!Y19</f>
        <v>41760.165209510436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42161.122332769482</v>
      </c>
      <c r="E48" s="85">
        <f>'Project Release Optimizer (GA)'!Y20</f>
        <v>42185.807160905111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42259.449757839619</v>
      </c>
      <c r="E49" s="85">
        <f>'Project Release Optimizer (GA)'!Y21</f>
        <v>42327.995601588955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41660.759955843962</v>
      </c>
      <c r="E50" s="85">
        <f>'Project Release Optimizer (GA)'!Y22</f>
        <v>41663.104369519453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42105.761162477182</v>
      </c>
      <c r="E51" s="85">
        <f>'Project Release Optimizer (GA)'!Y23</f>
        <v>42173.4622150414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41808.309473407353</v>
      </c>
      <c r="E52" s="85">
        <f>'Project Release Optimizer (GA)'!Y24</f>
        <v>41824.927264827376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42366.072247809549</v>
      </c>
      <c r="E53" s="85">
        <f>'Project Release Optimizer (GA)'!Y25</f>
        <v>42423.97585556245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41898.039437297637</v>
      </c>
      <c r="E54" s="85">
        <f>'Project Release Optimizer (GA)'!Y26</f>
        <v>41926.611030696484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41986.74219385063</v>
      </c>
      <c r="E55" s="85">
        <f>'Project Release Optimizer (GA)'!Y27</f>
        <v>42033.240927988569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41833.097631888464</v>
      </c>
      <c r="E56" s="85">
        <f>'Project Release Optimizer (GA)'!Y28</f>
        <v>41850.031377255327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1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0.81199523816030705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41849.219382017167</v>
      </c>
      <c r="E57" s="85">
        <f>'Project Release Optimizer (GA)'!Y29</f>
        <v>41866.444146758717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41984.400679695827</v>
      </c>
      <c r="E65" s="85">
        <f>'Project Release Optimizer (GA)'!AC15</f>
        <v>42031.061239653383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41743.918686452016</v>
      </c>
      <c r="E66" s="85">
        <f>'Project Release Optimizer (GA)'!AC16</f>
        <v>41755.528252702905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41708.884197918087</v>
      </c>
      <c r="E67" s="85">
        <f>'Project Release Optimizer (GA)'!AC17</f>
        <v>41716.353955402119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41797.710269670744</v>
      </c>
      <c r="E68" s="85">
        <f>'Project Release Optimizer (GA)'!AC18</f>
        <v>41814.414028229454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41761.165209510436</v>
      </c>
      <c r="E69" s="85">
        <f>'Project Release Optimizer (GA)'!AC19</f>
        <v>41770.382373486565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42186.807160905111</v>
      </c>
      <c r="E70" s="85">
        <f>'Project Release Optimizer (GA)'!AC20</f>
        <v>42211.49198904074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42328.995601588955</v>
      </c>
      <c r="E71" s="85">
        <f>'Project Release Optimizer (GA)'!AC21</f>
        <v>42397.541445338291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41664.104369519453</v>
      </c>
      <c r="E72" s="85">
        <f>'Project Release Optimizer (GA)'!AC22</f>
        <v>41666.448783194945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42174.4622150414</v>
      </c>
      <c r="E73" s="85">
        <f>'Project Release Optimizer (GA)'!AC23</f>
        <v>42242.163267605618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41825.927264827376</v>
      </c>
      <c r="E74" s="85">
        <f>'Project Release Optimizer (GA)'!AC24</f>
        <v>41842.5450562474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42424.97585556245</v>
      </c>
      <c r="E75" s="85">
        <f>'Project Release Optimizer (GA)'!AC25</f>
        <v>42482.879463315352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41927.611030696484</v>
      </c>
      <c r="E76" s="85">
        <f>'Project Release Optimizer (GA)'!AC26</f>
        <v>41956.182624095331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42034.240927988569</v>
      </c>
      <c r="E77" s="85">
        <f>'Project Release Optimizer (GA)'!AC27</f>
        <v>42080.739662126507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41851.031377255327</v>
      </c>
      <c r="E78" s="85">
        <f>'Project Release Optimizer (GA)'!AC28</f>
        <v>41867.96512262219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41868.444146758717</v>
      </c>
      <c r="E79" s="85">
        <f>'Project Release Optimizer (GA)'!AC29</f>
        <v>41885.668911500266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42032.061239653383</v>
      </c>
      <c r="E87" s="85">
        <f>'Project Release Optimizer (GA)'!AG15</f>
        <v>42078.721799610939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41756.528252702905</v>
      </c>
      <c r="E88" s="85">
        <f>'Project Release Optimizer (GA)'!AG16</f>
        <v>41768.137818953794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41717.353955402119</v>
      </c>
      <c r="E89" s="85">
        <f>'Project Release Optimizer (GA)'!AG17</f>
        <v>41724.823712886151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41815.414028229454</v>
      </c>
      <c r="E90" s="85">
        <f>'Project Release Optimizer (GA)'!AG18</f>
        <v>41832.117786788163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41771.382373486565</v>
      </c>
      <c r="E91" s="85">
        <f>'Project Release Optimizer (GA)'!AG19</f>
        <v>41780.599537462695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42212.49198904074</v>
      </c>
      <c r="E92" s="85">
        <f>'Project Release Optimizer (GA)'!AG20</f>
        <v>42237.176817176369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42398.541445338291</v>
      </c>
      <c r="E93" s="85">
        <f>'Project Release Optimizer (GA)'!AG21</f>
        <v>42467.087289087627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41667.448783194945</v>
      </c>
      <c r="E94" s="85">
        <f>'Project Release Optimizer (GA)'!AG22</f>
        <v>41669.793196870436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42243.163267605618</v>
      </c>
      <c r="E95" s="85">
        <f>'Project Release Optimizer (GA)'!AG23</f>
        <v>42310.864320169836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41843.5450562474</v>
      </c>
      <c r="E96" s="85">
        <f>'Project Release Optimizer (GA)'!AG24</f>
        <v>41860.162847667423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42483.879463315352</v>
      </c>
      <c r="E97" s="85">
        <f>'Project Release Optimizer (GA)'!AG25</f>
        <v>42541.783071068254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41957.182624095331</v>
      </c>
      <c r="E98" s="85">
        <f>'Project Release Optimizer (GA)'!AG26</f>
        <v>41985.754217494177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42081.739662126507</v>
      </c>
      <c r="E99" s="85">
        <f>'Project Release Optimizer (GA)'!AG27</f>
        <v>42128.238396264445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41868.96512262219</v>
      </c>
      <c r="E100" s="85">
        <f>'Project Release Optimizer (GA)'!AG28</f>
        <v>41885.898867989054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41886.668911500266</v>
      </c>
      <c r="E101" s="85">
        <f>'Project Release Optimizer (GA)'!AG29</f>
        <v>41903.893676241816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0.70856609541975168</v>
      </c>
      <c r="B2" s="107">
        <f ca="1">A2*100</f>
        <v>70.856609541975175</v>
      </c>
      <c r="C2" s="107">
        <f ca="1">INT(B2)</f>
        <v>70</v>
      </c>
    </row>
    <row r="3" spans="1:3">
      <c r="A3" s="107">
        <f t="shared" ref="A3:A40" ca="1" si="0">RAND()</f>
        <v>0.82681573770514172</v>
      </c>
      <c r="B3" s="107">
        <f t="shared" ref="B3:B40" ca="1" si="1">A3*100</f>
        <v>82.681573770514177</v>
      </c>
      <c r="C3" s="107">
        <f t="shared" ref="C3:C40" ca="1" si="2">INT(B3)</f>
        <v>82</v>
      </c>
    </row>
    <row r="4" spans="1:3">
      <c r="A4" s="107">
        <f t="shared" ca="1" si="0"/>
        <v>0.84191871003805652</v>
      </c>
      <c r="B4" s="107">
        <f t="shared" ca="1" si="1"/>
        <v>84.191871003805659</v>
      </c>
      <c r="C4" s="107">
        <f t="shared" ca="1" si="2"/>
        <v>84</v>
      </c>
    </row>
    <row r="5" spans="1:3">
      <c r="A5" s="107">
        <f t="shared" ca="1" si="0"/>
        <v>0.5442856946739445</v>
      </c>
      <c r="B5" s="107">
        <f t="shared" ca="1" si="1"/>
        <v>54.428569467394453</v>
      </c>
      <c r="C5" s="107">
        <f t="shared" ca="1" si="2"/>
        <v>54</v>
      </c>
    </row>
    <row r="6" spans="1:3">
      <c r="A6" s="107">
        <f t="shared" ca="1" si="0"/>
        <v>0.65558172849004581</v>
      </c>
      <c r="B6" s="107">
        <f t="shared" ca="1" si="1"/>
        <v>65.558172849004578</v>
      </c>
      <c r="C6" s="107">
        <f t="shared" ca="1" si="2"/>
        <v>65</v>
      </c>
    </row>
    <row r="7" spans="1:3">
      <c r="A7" s="107">
        <f t="shared" ca="1" si="0"/>
        <v>0.26940281489375373</v>
      </c>
      <c r="B7" s="107">
        <f t="shared" ca="1" si="1"/>
        <v>26.940281489375373</v>
      </c>
      <c r="C7" s="107">
        <f t="shared" ca="1" si="2"/>
        <v>26</v>
      </c>
    </row>
    <row r="8" spans="1:3">
      <c r="A8" s="107">
        <f t="shared" ca="1" si="0"/>
        <v>0.78992563826470907</v>
      </c>
      <c r="B8" s="107">
        <f t="shared" ca="1" si="1"/>
        <v>78.992563826470914</v>
      </c>
      <c r="C8" s="107">
        <f t="shared" ca="1" si="2"/>
        <v>78</v>
      </c>
    </row>
    <row r="9" spans="1:3">
      <c r="A9" s="107">
        <f t="shared" ca="1" si="0"/>
        <v>0.78478378544537564</v>
      </c>
      <c r="B9" s="107">
        <f t="shared" ca="1" si="1"/>
        <v>78.478378544537563</v>
      </c>
      <c r="C9" s="107">
        <f t="shared" ca="1" si="2"/>
        <v>78</v>
      </c>
    </row>
    <row r="10" spans="1:3">
      <c r="A10" s="107">
        <f t="shared" ca="1" si="0"/>
        <v>0.18884004026128487</v>
      </c>
      <c r="B10" s="107">
        <f t="shared" ca="1" si="1"/>
        <v>18.884004026128487</v>
      </c>
      <c r="C10" s="107">
        <f t="shared" ca="1" si="2"/>
        <v>18</v>
      </c>
    </row>
    <row r="11" spans="1:3">
      <c r="A11" s="107">
        <f t="shared" ca="1" si="0"/>
        <v>0.53682303986228441</v>
      </c>
      <c r="B11" s="107">
        <f t="shared" ca="1" si="1"/>
        <v>53.68230398622844</v>
      </c>
      <c r="C11" s="107">
        <f t="shared" ca="1" si="2"/>
        <v>53</v>
      </c>
    </row>
    <row r="12" spans="1:3">
      <c r="A12" s="107">
        <f t="shared" ca="1" si="0"/>
        <v>0.34416016918296055</v>
      </c>
      <c r="B12" s="107">
        <f t="shared" ca="1" si="1"/>
        <v>34.416016918296052</v>
      </c>
      <c r="C12" s="107">
        <f t="shared" ca="1" si="2"/>
        <v>34</v>
      </c>
    </row>
    <row r="13" spans="1:3">
      <c r="A13" s="107">
        <f t="shared" ca="1" si="0"/>
        <v>0.22727183829719766</v>
      </c>
      <c r="B13" s="107">
        <f t="shared" ca="1" si="1"/>
        <v>22.727183829719767</v>
      </c>
      <c r="C13" s="107">
        <f t="shared" ca="1" si="2"/>
        <v>22</v>
      </c>
    </row>
    <row r="14" spans="1:3">
      <c r="A14" s="107">
        <f t="shared" ca="1" si="0"/>
        <v>3.7462961289655761E-2</v>
      </c>
      <c r="B14" s="107">
        <f t="shared" ca="1" si="1"/>
        <v>3.7462961289655761</v>
      </c>
      <c r="C14" s="107">
        <f t="shared" ca="1" si="2"/>
        <v>3</v>
      </c>
    </row>
    <row r="15" spans="1:3">
      <c r="A15" s="107">
        <f t="shared" ca="1" si="0"/>
        <v>0.88864167327302868</v>
      </c>
      <c r="B15" s="107">
        <f t="shared" ca="1" si="1"/>
        <v>88.864167327302866</v>
      </c>
      <c r="C15" s="107">
        <f t="shared" ca="1" si="2"/>
        <v>88</v>
      </c>
    </row>
    <row r="16" spans="1:3">
      <c r="A16" s="107">
        <f t="shared" ca="1" si="0"/>
        <v>0.13318700502166259</v>
      </c>
      <c r="B16" s="107">
        <f t="shared" ca="1" si="1"/>
        <v>13.318700502166259</v>
      </c>
      <c r="C16" s="107">
        <f t="shared" ca="1" si="2"/>
        <v>13</v>
      </c>
    </row>
    <row r="17" spans="1:3">
      <c r="A17" s="107">
        <f t="shared" ca="1" si="0"/>
        <v>4.4282264705443275E-2</v>
      </c>
      <c r="B17" s="107">
        <f t="shared" ca="1" si="1"/>
        <v>4.4282264705443275</v>
      </c>
      <c r="C17" s="107">
        <f t="shared" ca="1" si="2"/>
        <v>4</v>
      </c>
    </row>
    <row r="18" spans="1:3">
      <c r="A18" s="107">
        <f t="shared" ca="1" si="0"/>
        <v>4.7380461569283661E-2</v>
      </c>
      <c r="B18" s="107">
        <f t="shared" ca="1" si="1"/>
        <v>4.7380461569283661</v>
      </c>
      <c r="C18" s="107">
        <f t="shared" ca="1" si="2"/>
        <v>4</v>
      </c>
    </row>
    <row r="19" spans="1:3">
      <c r="A19" s="107">
        <f t="shared" ca="1" si="0"/>
        <v>0.64914621210269363</v>
      </c>
      <c r="B19" s="107">
        <f t="shared" ca="1" si="1"/>
        <v>64.91462121026936</v>
      </c>
      <c r="C19" s="107">
        <f t="shared" ca="1" si="2"/>
        <v>64</v>
      </c>
    </row>
    <row r="20" spans="1:3">
      <c r="A20" s="107">
        <f t="shared" ca="1" si="0"/>
        <v>0.10621422697289784</v>
      </c>
      <c r="B20" s="107">
        <f t="shared" ca="1" si="1"/>
        <v>10.621422697289784</v>
      </c>
      <c r="C20" s="107">
        <f t="shared" ca="1" si="2"/>
        <v>10</v>
      </c>
    </row>
    <row r="21" spans="1:3">
      <c r="A21" s="107">
        <f t="shared" ca="1" si="0"/>
        <v>0.20612246205949902</v>
      </c>
      <c r="B21" s="107">
        <f t="shared" ca="1" si="1"/>
        <v>20.612246205949901</v>
      </c>
      <c r="C21" s="107">
        <f t="shared" ca="1" si="2"/>
        <v>20</v>
      </c>
    </row>
    <row r="22" spans="1:3">
      <c r="A22" s="107">
        <f t="shared" ca="1" si="0"/>
        <v>0.21296806169736548</v>
      </c>
      <c r="B22" s="107">
        <f t="shared" ca="1" si="1"/>
        <v>21.296806169736548</v>
      </c>
      <c r="C22" s="107">
        <f t="shared" ca="1" si="2"/>
        <v>21</v>
      </c>
    </row>
    <row r="23" spans="1:3">
      <c r="A23" s="107">
        <f t="shared" ca="1" si="0"/>
        <v>0.61842571337208652</v>
      </c>
      <c r="B23" s="107">
        <f t="shared" ca="1" si="1"/>
        <v>61.842571337208653</v>
      </c>
      <c r="C23" s="107">
        <f t="shared" ca="1" si="2"/>
        <v>61</v>
      </c>
    </row>
    <row r="24" spans="1:3">
      <c r="A24" s="107">
        <f t="shared" ca="1" si="0"/>
        <v>0.80199444774358142</v>
      </c>
      <c r="B24" s="107">
        <f t="shared" ca="1" si="1"/>
        <v>80.199444774358142</v>
      </c>
      <c r="C24" s="107">
        <f t="shared" ca="1" si="2"/>
        <v>80</v>
      </c>
    </row>
    <row r="25" spans="1:3">
      <c r="A25" s="107">
        <f t="shared" ca="1" si="0"/>
        <v>0.18598760854210039</v>
      </c>
      <c r="B25" s="107">
        <f t="shared" ca="1" si="1"/>
        <v>18.598760854210038</v>
      </c>
      <c r="C25" s="107">
        <f t="shared" ca="1" si="2"/>
        <v>18</v>
      </c>
    </row>
    <row r="26" spans="1:3">
      <c r="A26" s="107">
        <f t="shared" ca="1" si="0"/>
        <v>0.48966718786944963</v>
      </c>
      <c r="B26" s="107">
        <f t="shared" ca="1" si="1"/>
        <v>48.966718786944966</v>
      </c>
      <c r="C26" s="107">
        <f t="shared" ca="1" si="2"/>
        <v>48</v>
      </c>
    </row>
    <row r="27" spans="1:3">
      <c r="A27" s="107">
        <f t="shared" ca="1" si="0"/>
        <v>0.23467935983163324</v>
      </c>
      <c r="B27" s="107">
        <f t="shared" ca="1" si="1"/>
        <v>23.467935983163322</v>
      </c>
      <c r="C27" s="107">
        <f t="shared" ca="1" si="2"/>
        <v>23</v>
      </c>
    </row>
    <row r="28" spans="1:3">
      <c r="A28" s="107">
        <f t="shared" ca="1" si="0"/>
        <v>0.90957847385129842</v>
      </c>
      <c r="B28" s="107">
        <f t="shared" ca="1" si="1"/>
        <v>90.957847385129838</v>
      </c>
      <c r="C28" s="107">
        <f t="shared" ca="1" si="2"/>
        <v>90</v>
      </c>
    </row>
    <row r="29" spans="1:3">
      <c r="A29" s="107">
        <f t="shared" ca="1" si="0"/>
        <v>0.30186724867517523</v>
      </c>
      <c r="B29" s="107">
        <f t="shared" ca="1" si="1"/>
        <v>30.186724867517523</v>
      </c>
      <c r="C29" s="107">
        <f t="shared" ca="1" si="2"/>
        <v>30</v>
      </c>
    </row>
    <row r="30" spans="1:3">
      <c r="A30" s="107">
        <f t="shared" ca="1" si="0"/>
        <v>0.41880760654944171</v>
      </c>
      <c r="B30" s="107">
        <f t="shared" ca="1" si="1"/>
        <v>41.880760654944169</v>
      </c>
      <c r="C30" s="107">
        <f t="shared" ca="1" si="2"/>
        <v>41</v>
      </c>
    </row>
    <row r="31" spans="1:3">
      <c r="A31" s="107">
        <f t="shared" ca="1" si="0"/>
        <v>0.76527567401715224</v>
      </c>
      <c r="B31" s="107">
        <f t="shared" ca="1" si="1"/>
        <v>76.527567401715231</v>
      </c>
      <c r="C31" s="107">
        <f t="shared" ca="1" si="2"/>
        <v>76</v>
      </c>
    </row>
    <row r="32" spans="1:3">
      <c r="A32" s="107">
        <f t="shared" ca="1" si="0"/>
        <v>0.2732684369597731</v>
      </c>
      <c r="B32" s="107">
        <f t="shared" ca="1" si="1"/>
        <v>27.32684369597731</v>
      </c>
      <c r="C32" s="107">
        <f t="shared" ca="1" si="2"/>
        <v>27</v>
      </c>
    </row>
    <row r="33" spans="1:3">
      <c r="A33" s="107">
        <f t="shared" ca="1" si="0"/>
        <v>0.20381301355796921</v>
      </c>
      <c r="B33" s="107">
        <f t="shared" ca="1" si="1"/>
        <v>20.381301355796921</v>
      </c>
      <c r="C33" s="107">
        <f t="shared" ca="1" si="2"/>
        <v>20</v>
      </c>
    </row>
    <row r="34" spans="1:3">
      <c r="A34" s="107">
        <f t="shared" ca="1" si="0"/>
        <v>0.12731345995765642</v>
      </c>
      <c r="B34" s="107">
        <f t="shared" ca="1" si="1"/>
        <v>12.731345995765642</v>
      </c>
      <c r="C34" s="107">
        <f t="shared" ca="1" si="2"/>
        <v>12</v>
      </c>
    </row>
    <row r="35" spans="1:3">
      <c r="A35" s="107">
        <f t="shared" ca="1" si="0"/>
        <v>0.67621172291952325</v>
      </c>
      <c r="B35" s="107">
        <f t="shared" ca="1" si="1"/>
        <v>67.62117229195232</v>
      </c>
      <c r="C35" s="107">
        <f t="shared" ca="1" si="2"/>
        <v>67</v>
      </c>
    </row>
    <row r="36" spans="1:3">
      <c r="A36" s="107">
        <f t="shared" ca="1" si="0"/>
        <v>0.59524631126607996</v>
      </c>
      <c r="B36" s="107">
        <f t="shared" ca="1" si="1"/>
        <v>59.524631126608</v>
      </c>
      <c r="C36" s="107">
        <f t="shared" ca="1" si="2"/>
        <v>59</v>
      </c>
    </row>
    <row r="37" spans="1:3">
      <c r="A37" s="107">
        <f t="shared" ca="1" si="0"/>
        <v>0.55926473380462105</v>
      </c>
      <c r="B37" s="107">
        <f t="shared" ca="1" si="1"/>
        <v>55.926473380462106</v>
      </c>
      <c r="C37" s="107">
        <f t="shared" ca="1" si="2"/>
        <v>55</v>
      </c>
    </row>
    <row r="38" spans="1:3">
      <c r="A38" s="107">
        <f t="shared" ca="1" si="0"/>
        <v>0.49192479423776847</v>
      </c>
      <c r="B38" s="107">
        <f t="shared" ca="1" si="1"/>
        <v>49.192479423776845</v>
      </c>
      <c r="C38" s="107">
        <f t="shared" ca="1" si="2"/>
        <v>49</v>
      </c>
    </row>
    <row r="39" spans="1:3">
      <c r="A39" s="107">
        <f t="shared" ca="1" si="0"/>
        <v>0.4181651739245702</v>
      </c>
      <c r="B39" s="107">
        <f t="shared" ca="1" si="1"/>
        <v>41.816517392457023</v>
      </c>
      <c r="C39" s="107">
        <f t="shared" ca="1" si="2"/>
        <v>41</v>
      </c>
    </row>
    <row r="40" spans="1:3">
      <c r="A40" s="107">
        <f t="shared" ca="1" si="0"/>
        <v>0.45245393701143755</v>
      </c>
      <c r="B40" s="107">
        <f t="shared" ca="1" si="1"/>
        <v>45.245393701143755</v>
      </c>
      <c r="C40" s="107">
        <f t="shared" ca="1" si="2"/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1827.7744621875472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23.999999999999996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2014-09-27T14:15:30Z</dcterms:modified>
</cp:coreProperties>
</file>