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<sst xmlns="http://schemas.openxmlformats.org/spreadsheetml/2006/main" count="511" uniqueCount="265">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</sst>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0.74809623902763733</v>
      </c>
      <c r="G13" s="35">
        <f>'Project Release Optimizer (GA)'!E15</f>
        <v>1.4786990672641815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22.724348971592622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50.04398909705899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12.010557383294156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12.010557383294156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12.010557383294156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12.010557383294156</v>
      </c>
      <c r="AN13" s="37"/>
      <c r="AO13" s="39">
        <f>M13+R13+W13+AB13+AG13+AL13</f>
        <v>200.20000000000002</v>
      </c>
      <c r="AP13" s="39">
        <f>N13+S13+X13+AC13+AH13+AM13</f>
        <v>120.81056760182824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49.99356773750376</v>
      </c>
      <c r="AY13" s="39">
        <f t="shared" ref="AY13:AY27" si="1">AV13/G13</f>
        <v>110.09677601352975</v>
      </c>
      <c r="AZ13" s="39">
        <f>MAX(AX13,AY13)</f>
        <v>110.09677601352975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0.54179838517789325</v>
      </c>
      <c r="G14" s="35">
        <f>'Project Release Optimizer (GA)'!E16</f>
        <v>1.4655842625761484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27.685575317975381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54.585738973055726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13.100577353533374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13.100577353533374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13.100577353533374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13.100577353533374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134.67362370516457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60.908265699545851</v>
      </c>
      <c r="AY14" s="39">
        <f t="shared" si="1"/>
        <v>120.08862574072258</v>
      </c>
      <c r="AZ14" s="39">
        <f t="shared" ref="AZ14:AZ27" si="29">MAX(AX14,AY14)</f>
        <v>120.08862574072258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0.54930964061702514</v>
      </c>
      <c r="G15" s="35">
        <f>'Project Release Optimizer (GA)'!E17</f>
        <v>1.4923379181657463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29.127469858398296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18.092417053361537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6.9905927660155909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6.9905927660155909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6.9905927660155909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6.9905927660155909</v>
      </c>
      <c r="AN15" s="37"/>
      <c r="AO15" s="39">
        <f t="shared" si="24"/>
        <v>94.6</v>
      </c>
      <c r="AP15" s="39">
        <f t="shared" si="25"/>
        <v>75.182257975822196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64.080433688476262</v>
      </c>
      <c r="AY15" s="39">
        <f t="shared" si="1"/>
        <v>39.803317517395364</v>
      </c>
      <c r="AZ15" s="39">
        <f t="shared" si="29"/>
        <v>64.080433688476262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0.48670801770057526</v>
      </c>
      <c r="G16" s="35">
        <f>'Project Release Optimizer (GA)'!E18</f>
        <v>1.41365052747103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71.911698034800281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17.258807528352069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17.258807528352069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17.258807528352069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17.258807528352069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17.258807528352069</v>
      </c>
      <c r="AN16" s="37"/>
      <c r="AO16" s="39">
        <f t="shared" si="24"/>
        <v>116.6</v>
      </c>
      <c r="AP16" s="39">
        <f t="shared" si="25"/>
        <v>158.20573567656061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158.20573567656064</v>
      </c>
      <c r="AY16" s="39">
        <f t="shared" si="1"/>
        <v>28.012581066158535</v>
      </c>
      <c r="AZ16" s="39">
        <f t="shared" si="29"/>
        <v>158.20573567656064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0.65767010842800711</v>
      </c>
      <c r="G17" s="35">
        <f>'Project Release Optimizer (GA)'!E19</f>
        <v>4.8534680454467267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9.1231149524819859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16.483058969565459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3.9559341526957099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3.9559341526957099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3.9559341526957099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3.9559341526957099</v>
      </c>
      <c r="AN17" s="37"/>
      <c r="AO17" s="39">
        <f t="shared" si="24"/>
        <v>189.2</v>
      </c>
      <c r="AP17" s="39">
        <f t="shared" si="25"/>
        <v>41.429910532830291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20.070852895460362</v>
      </c>
      <c r="AY17" s="39">
        <f t="shared" si="1"/>
        <v>36.262729733044004</v>
      </c>
      <c r="AZ17" s="39">
        <f t="shared" si="29"/>
        <v>36.262729733044004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0.28112759849372748</v>
      </c>
      <c r="G18" s="35">
        <f>'Project Release Optimizer (GA)'!E20</f>
        <v>1.3893572041199924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184.96938855741772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44.392653253780253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44.392653253780253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44.392653253780253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44.392653253780253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44.392653253780253</v>
      </c>
      <c r="AN18" s="37"/>
      <c r="AO18" s="39">
        <f t="shared" si="24"/>
        <v>211.2</v>
      </c>
      <c r="AP18" s="39">
        <f t="shared" si="25"/>
        <v>406.93265482631909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406.93265482631904</v>
      </c>
      <c r="AY18" s="39">
        <f t="shared" si="1"/>
        <v>69.672507338609407</v>
      </c>
      <c r="AZ18" s="39">
        <f t="shared" si="29"/>
        <v>406.93265482631904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0.28362077317639367</v>
      </c>
      <c r="G19" s="35">
        <f>'Project Release Optimizer (GA)'!E21</f>
        <v>1.4324657814356867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327.90263900084659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78.69663336020318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78.69663336020318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78.69663336020318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78.69663336020318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78.69663336020318</v>
      </c>
      <c r="AN19" s="37"/>
      <c r="AO19" s="39">
        <f t="shared" si="24"/>
        <v>387.20000000000005</v>
      </c>
      <c r="AP19" s="39">
        <f t="shared" si="25"/>
        <v>721.38580580186249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721.38580580186238</v>
      </c>
      <c r="AY19" s="39">
        <f t="shared" si="1"/>
        <v>127.472503962356</v>
      </c>
      <c r="AZ19" s="39">
        <f t="shared" si="29"/>
        <v>721.38580580186238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0.54266951298439947</v>
      </c>
      <c r="G20" s="35">
        <f>'Project Release Optimizer (GA)'!E22</f>
        <v>2.0145026464923719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9.2137108873181504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5.4604048394540801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2.2112906129563563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2.2112906129563563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2.2112906129563563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2.2112906129563563</v>
      </c>
      <c r="AN20" s="37"/>
      <c r="AO20" s="39">
        <f t="shared" si="24"/>
        <v>35.200000000000003</v>
      </c>
      <c r="AP20" s="39">
        <f t="shared" si="25"/>
        <v>23.519278178597659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20.270163952099928</v>
      </c>
      <c r="AY20" s="39">
        <f t="shared" si="1"/>
        <v>12.012890646798978</v>
      </c>
      <c r="AZ20" s="39">
        <f t="shared" si="29"/>
        <v>20.270163952099928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0.25000000000000072</v>
      </c>
      <c r="G21" s="35">
        <f>'Project Release Optimizer (GA)'!E23</f>
        <v>1.4211105847669692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195.99999999999943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60.516050560626923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47.039999999999864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47.039999999999864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47.039999999999864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47.039999999999864</v>
      </c>
      <c r="AN21" s="37"/>
      <c r="AO21" s="39">
        <f t="shared" si="24"/>
        <v>297</v>
      </c>
      <c r="AP21" s="39">
        <f t="shared" si="25"/>
        <v>444.67605056062575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431.19999999999879</v>
      </c>
      <c r="AY21" s="39">
        <f t="shared" si="1"/>
        <v>133.13531123337921</v>
      </c>
      <c r="AZ21" s="39">
        <f t="shared" si="29"/>
        <v>431.19999999999879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0.51022617666829717</v>
      </c>
      <c r="G22" s="35">
        <f>'Project Release Optimizer (GA)'!E24</f>
        <v>1.614709358821852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70.556944441923321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53.87966541760693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16.933666666061598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16.933666666061598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16.933666666061598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16.933666666061598</v>
      </c>
      <c r="AN22" s="37"/>
      <c r="AO22" s="39">
        <f t="shared" si="24"/>
        <v>270.59999999999991</v>
      </c>
      <c r="AP22" s="39">
        <f t="shared" si="25"/>
        <v>192.17127652377661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155.22527777223132</v>
      </c>
      <c r="AY22" s="39">
        <f t="shared" si="1"/>
        <v>118.53526391873524</v>
      </c>
      <c r="AZ22" s="39">
        <f t="shared" si="29"/>
        <v>155.22527777223132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0.51967646047348082</v>
      </c>
      <c r="G23" s="35">
        <f>'Project Release Optimizer (GA)'!E25</f>
        <v>1.5058633642297219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121.22927396519032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53.12566989829223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29.095025751645672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29.095025751645672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29.095025751645672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29.095025751645672</v>
      </c>
      <c r="AN23" s="37"/>
      <c r="AO23" s="39">
        <f t="shared" si="24"/>
        <v>314.59999999999997</v>
      </c>
      <c r="AP23" s="39">
        <f t="shared" si="25"/>
        <v>290.73504687006522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266.70440272341875</v>
      </c>
      <c r="AY23" s="39">
        <f t="shared" si="1"/>
        <v>116.87647377624288</v>
      </c>
      <c r="AZ23" s="39">
        <f t="shared" si="29"/>
        <v>266.70440272341875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0.53461438046077991</v>
      </c>
      <c r="G24" s="35">
        <f>'Project Release Optimizer (GA)'!E26</f>
        <v>1.3766396065573874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121.58296217916363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66.102994252480499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29.179910922999269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29.179910922999269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29.179910922999269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29.179910922999269</v>
      </c>
      <c r="AN24" s="37"/>
      <c r="AO24" s="39">
        <f t="shared" si="24"/>
        <v>343.2</v>
      </c>
      <c r="AP24" s="39">
        <f t="shared" si="25"/>
        <v>304.40560012364125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267.48251679415995</v>
      </c>
      <c r="AY24" s="39">
        <f t="shared" si="1"/>
        <v>145.42658735545712</v>
      </c>
      <c r="AZ24" s="39">
        <f t="shared" si="29"/>
        <v>267.48251679415995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0.48388740595466051</v>
      </c>
      <c r="G25" s="35">
        <f>'Project Release Optimizer (GA)'!E27</f>
        <v>0.28470660001455422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198.39326012339956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140.49551361982896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47.614382429615894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47.614382429615894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47.614382429615894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47.614382429615894</v>
      </c>
      <c r="AN25" s="37"/>
      <c r="AO25" s="39">
        <f t="shared" si="24"/>
        <v>299.19999999999993</v>
      </c>
      <c r="AP25" s="39">
        <f t="shared" si="25"/>
        <v>529.34630346169206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436.46517227147893</v>
      </c>
      <c r="AY25" s="39">
        <f t="shared" si="1"/>
        <v>309.09012996362367</v>
      </c>
      <c r="AZ25" s="39">
        <f t="shared" si="29"/>
        <v>436.46517227147893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0.49679497249538579</v>
      </c>
      <c r="G26" s="35">
        <f>'Project Release Optimizer (GA)'!E28</f>
        <v>0.25884568456122187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78.503209893820397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204.75520034201887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49.141248082084523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49.141248082084523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49.141248082084523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49.141248082084523</v>
      </c>
      <c r="AN26" s="37"/>
      <c r="AO26" s="39">
        <f t="shared" si="24"/>
        <v>202.39999999999998</v>
      </c>
      <c r="AP26" s="39">
        <f t="shared" si="25"/>
        <v>479.8234025641774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172.70706176640485</v>
      </c>
      <c r="AY26" s="39">
        <f t="shared" si="1"/>
        <v>450.46144075244143</v>
      </c>
      <c r="AZ26" s="39">
        <f t="shared" si="29"/>
        <v>450.46144075244143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1.1138003283417373</v>
      </c>
      <c r="G27" s="35">
        <f>'Project Release Optimizer (GA)'!E29</f>
        <v>1.9980593480764048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64.643543522020664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49.548077786233151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15.514450445284957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15.514450445284957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15.514450445284957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15.514450445284957</v>
      </c>
      <c r="AN27" s="37"/>
      <c r="AO27" s="39">
        <f t="shared" si="24"/>
        <v>376.19999999999993</v>
      </c>
      <c r="AP27" s="39">
        <f t="shared" si="25"/>
        <v>176.24942308939362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142.21579574844546</v>
      </c>
      <c r="AY27" s="39">
        <f t="shared" si="1"/>
        <v>109.0057711297129</v>
      </c>
      <c r="AZ27" s="39">
        <f t="shared" si="29"/>
        <v>142.21579574844546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102.23780931375657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60.895791663461267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27.542382047234831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27.542382047234831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27.542382047234831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27.542382047234831</v>
      </c>
      <c r="AN30" s="47"/>
      <c r="AO30" s="35">
        <f t="shared" ref="AO30:AQ30" si="36">AVERAGE(AO13:AO27)</f>
        <v>236.42666666666665</v>
      </c>
      <c r="AP30" s="35">
        <f t="shared" si="36"/>
        <v>273.30312916615713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224.9231804902644</v>
      </c>
      <c r="AY30" s="35">
        <f t="shared" si="39"/>
        <v>128.39686067654713</v>
      </c>
      <c r="AZ30" s="167">
        <f t="shared" ref="AZ30" si="40">AVERAGE(AZ13:AZ27)</f>
        <v>252.47183543298596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1533.5671397063486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913.43687495191898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413.13573070852249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413.13573070852249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413.13573070852249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413.13573070852249</v>
      </c>
      <c r="AN31" s="47"/>
      <c r="AO31" s="35">
        <f t="shared" ref="AO31:AQ31" si="47">SUM(AO13:AO27)</f>
        <v>3546.3999999999996</v>
      </c>
      <c r="AP31" s="35">
        <f t="shared" si="47"/>
        <v>4099.5469374923568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3373.8477073539661</v>
      </c>
      <c r="AY31" s="35">
        <f t="shared" si="50"/>
        <v>1925.9529101482069</v>
      </c>
      <c r="AZ31" s="35">
        <f t="shared" ref="AZ31" si="51">SUM(AZ13:AZ27)</f>
        <v>3787.0775314947891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792.38580580185953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281.83646249948845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252.47183543298596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46.731389578163771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17.490839700985816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1138.4444975804975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0.74809623902763733</v>
      </c>
      <c r="E15" s="74">
        <v>1.4786990672641815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41663.724348971591</v>
      </c>
      <c r="N15" s="12"/>
      <c r="O15" s="56">
        <v>0</v>
      </c>
      <c r="P15" s="58">
        <f>M15+O15+1</f>
        <v>41664.724348971591</v>
      </c>
      <c r="Q15" s="58">
        <f>P15+VLOOKUP($B15,'Project Facts (User Inputs)'!$B$13:$BL$28,18,0)</f>
        <v>41714.76833806865</v>
      </c>
      <c r="R15" s="12"/>
      <c r="S15" s="56">
        <v>0</v>
      </c>
      <c r="T15" s="58">
        <f>Q15+S15+1</f>
        <v>41715.76833806865</v>
      </c>
      <c r="U15" s="58">
        <f>T15+VLOOKUP($B15,'Project Facts (User Inputs)'!$B$13:$BL$28,23,0)</f>
        <v>41727.778895451942</v>
      </c>
      <c r="V15" s="12"/>
      <c r="W15" s="32">
        <v>0</v>
      </c>
      <c r="X15" s="58">
        <f>U15+W15+1</f>
        <v>41728.778895451942</v>
      </c>
      <c r="Y15" s="58">
        <f>X15+VLOOKUP($B15,'Project Facts (User Inputs)'!$B$13:$BL$28,28,0)</f>
        <v>41740.789452835234</v>
      </c>
      <c r="Z15" s="12"/>
      <c r="AA15" s="32">
        <v>0</v>
      </c>
      <c r="AB15" s="58">
        <f>Y15+AA15+1</f>
        <v>41741.789452835234</v>
      </c>
      <c r="AC15" s="58">
        <f>AB15+VLOOKUP($B15,'Project Facts (User Inputs)'!$B$13:$BL$28,33,0)</f>
        <v>41753.800010218525</v>
      </c>
      <c r="AD15" s="12"/>
      <c r="AE15" s="32">
        <v>0</v>
      </c>
      <c r="AF15" s="58">
        <f>AC15+AE15+1</f>
        <v>41754.800010218525</v>
      </c>
      <c r="AG15" s="58">
        <f>AF15+VLOOKUP($B15,'Project Facts (User Inputs)'!$B$13:$BL$28,38,0)</f>
        <v>41766.810567601817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125.81056760181673</v>
      </c>
      <c r="AW15" s="83">
        <f>MAX(AG15:AG29)-MIN(L15:L29)</f>
        <v>792.38580580185953</v>
      </c>
      <c r="BM15" s="113" t="s">
        <v>126</v>
      </c>
    </row>
    <row r="16" spans="2:65">
      <c r="B16" s="16" t="str">
        <f>'Project Facts (User Inputs)'!B14</f>
        <v>Project-A02</v>
      </c>
      <c r="D16" s="74">
        <v>0.54179838517789325</v>
      </c>
      <c r="E16" s="74">
        <v>1.4655842625761484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41682.685575317977</v>
      </c>
      <c r="N16" s="12"/>
      <c r="O16" s="56">
        <v>0</v>
      </c>
      <c r="P16" s="58">
        <f t="shared" ref="P16:P29" si="1">M16+O16+1</f>
        <v>41683.685575317977</v>
      </c>
      <c r="Q16" s="58">
        <f>P16+VLOOKUP($B16,'Project Facts (User Inputs)'!$B$13:$BL$28,18,0)</f>
        <v>41738.271314291036</v>
      </c>
      <c r="R16" s="12"/>
      <c r="S16" s="56">
        <v>0</v>
      </c>
      <c r="T16" s="58">
        <f t="shared" ref="T16:T29" si="2">Q16+S16+1</f>
        <v>41739.271314291036</v>
      </c>
      <c r="U16" s="58">
        <f>T16+VLOOKUP($B16,'Project Facts (User Inputs)'!$B$13:$BL$28,23,0)</f>
        <v>41752.371891644572</v>
      </c>
      <c r="V16" s="12"/>
      <c r="W16" s="32">
        <v>0</v>
      </c>
      <c r="X16" s="58">
        <f t="shared" ref="X16:X29" si="3">U16+W16+1</f>
        <v>41753.371891644572</v>
      </c>
      <c r="Y16" s="58">
        <f>X16+VLOOKUP($B16,'Project Facts (User Inputs)'!$B$13:$BL$28,28,0)</f>
        <v>41766.472468998109</v>
      </c>
      <c r="Z16" s="12"/>
      <c r="AA16" s="32">
        <v>5</v>
      </c>
      <c r="AB16" s="58">
        <f t="shared" ref="AB16:AB29" si="4">Y16+AA16+1</f>
        <v>41772.472468998109</v>
      </c>
      <c r="AC16" s="58">
        <f>AB16+VLOOKUP($B16,'Project Facts (User Inputs)'!$B$13:$BL$28,33,0)</f>
        <v>41785.573046351645</v>
      </c>
      <c r="AD16" s="12"/>
      <c r="AE16" s="32">
        <v>0</v>
      </c>
      <c r="AF16" s="58">
        <f t="shared" ref="AF16:AF29" si="5">AC16+AE16+1</f>
        <v>41786.573046351645</v>
      </c>
      <c r="AG16" s="58">
        <f>AF16+VLOOKUP($B16,'Project Facts (User Inputs)'!$B$13:$BL$28,38,0)</f>
        <v>41799.673623705181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5</v>
      </c>
      <c r="AR16" s="78">
        <f t="shared" ref="AR16:AR29" si="11">AE16</f>
        <v>0</v>
      </c>
      <c r="AS16" s="78">
        <f t="shared" ref="AS16:AS29" si="12">SUM(AM16:AR16)</f>
        <v>19</v>
      </c>
      <c r="AT16" s="60">
        <f t="shared" ref="AT16:AT29" si="13">AK16*AM16*$AK$36</f>
        <v>12.375930521091812</v>
      </c>
      <c r="AV16" s="60">
        <f t="shared" ref="AV16:AV29" si="14">AG16-L16</f>
        <v>144.67362370518094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0.54930964061702514</v>
      </c>
      <c r="E17" s="74">
        <v>1.4923379181657463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41670.127469858395</v>
      </c>
      <c r="N17" s="12"/>
      <c r="O17" s="56">
        <v>0</v>
      </c>
      <c r="P17" s="58">
        <f t="shared" si="1"/>
        <v>41671.127469858395</v>
      </c>
      <c r="Q17" s="58">
        <f>P17+VLOOKUP($B17,'Project Facts (User Inputs)'!$B$13:$BL$28,18,0)</f>
        <v>41689.219886911756</v>
      </c>
      <c r="R17" s="12"/>
      <c r="S17" s="56">
        <v>0</v>
      </c>
      <c r="T17" s="58">
        <f t="shared" si="2"/>
        <v>41690.219886911756</v>
      </c>
      <c r="U17" s="58">
        <f>T17+VLOOKUP($B17,'Project Facts (User Inputs)'!$B$13:$BL$28,23,0)</f>
        <v>41697.210479677771</v>
      </c>
      <c r="V17" s="12"/>
      <c r="W17" s="32">
        <v>0</v>
      </c>
      <c r="X17" s="58">
        <f t="shared" si="3"/>
        <v>41698.210479677771</v>
      </c>
      <c r="Y17" s="58">
        <f>X17+VLOOKUP($B17,'Project Facts (User Inputs)'!$B$13:$BL$28,28,0)</f>
        <v>41705.201072443786</v>
      </c>
      <c r="Z17" s="12"/>
      <c r="AA17" s="32">
        <v>0</v>
      </c>
      <c r="AB17" s="58">
        <f t="shared" si="4"/>
        <v>41706.201072443786</v>
      </c>
      <c r="AC17" s="58">
        <f>AB17+VLOOKUP($B17,'Project Facts (User Inputs)'!$B$13:$BL$28,33,0)</f>
        <v>41713.191665209801</v>
      </c>
      <c r="AD17" s="12"/>
      <c r="AE17" s="32">
        <v>0</v>
      </c>
      <c r="AF17" s="58">
        <f t="shared" si="5"/>
        <v>41714.191665209801</v>
      </c>
      <c r="AG17" s="58">
        <f>AF17+VLOOKUP($B17,'Project Facts (User Inputs)'!$B$13:$BL$28,38,0)</f>
        <v>41721.182257975815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80.182257975815446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0.48670801770057526</v>
      </c>
      <c r="E18" s="74">
        <v>1.41365052747103</v>
      </c>
      <c r="F18" s="5"/>
      <c r="G18" s="110"/>
      <c r="I18" s="57">
        <v>41640</v>
      </c>
      <c r="J18" s="12"/>
      <c r="K18" s="32">
        <v>35</v>
      </c>
      <c r="L18" s="58">
        <f t="shared" si="0"/>
        <v>41676</v>
      </c>
      <c r="M18" s="58">
        <f>L18+VLOOKUP($B18,'Project Facts (User Inputs)'!$B$13:$BL$28,13,0)</f>
        <v>41747.911698034797</v>
      </c>
      <c r="N18" s="12"/>
      <c r="O18" s="56">
        <v>0</v>
      </c>
      <c r="P18" s="58">
        <f t="shared" si="1"/>
        <v>41748.911698034797</v>
      </c>
      <c r="Q18" s="58">
        <f>P18+VLOOKUP($B18,'Project Facts (User Inputs)'!$B$13:$BL$28,18,0)</f>
        <v>41766.170505563146</v>
      </c>
      <c r="R18" s="12"/>
      <c r="S18" s="56">
        <v>0</v>
      </c>
      <c r="T18" s="58">
        <f t="shared" si="2"/>
        <v>41767.170505563146</v>
      </c>
      <c r="U18" s="58">
        <f>T18+VLOOKUP($B18,'Project Facts (User Inputs)'!$B$13:$BL$28,23,0)</f>
        <v>41784.429313091496</v>
      </c>
      <c r="V18" s="12"/>
      <c r="W18" s="32">
        <v>18</v>
      </c>
      <c r="X18" s="58">
        <f t="shared" si="3"/>
        <v>41803.429313091496</v>
      </c>
      <c r="Y18" s="58">
        <f>X18+VLOOKUP($B18,'Project Facts (User Inputs)'!$B$13:$BL$28,28,0)</f>
        <v>41820.688120619845</v>
      </c>
      <c r="Z18" s="12"/>
      <c r="AA18" s="32">
        <v>0</v>
      </c>
      <c r="AB18" s="58">
        <f t="shared" si="4"/>
        <v>41821.688120619845</v>
      </c>
      <c r="AC18" s="58">
        <f>AB18+VLOOKUP($B18,'Project Facts (User Inputs)'!$B$13:$BL$28,33,0)</f>
        <v>41838.946928148194</v>
      </c>
      <c r="AD18" s="12"/>
      <c r="AE18" s="32">
        <v>0</v>
      </c>
      <c r="AF18" s="58">
        <f t="shared" si="5"/>
        <v>41839.946928148194</v>
      </c>
      <c r="AG18" s="58">
        <f>AF18+VLOOKUP($B18,'Project Facts (User Inputs)'!$B$13:$BL$28,38,0)</f>
        <v>41857.205735676544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35</v>
      </c>
      <c r="AN18" s="78">
        <f t="shared" si="7"/>
        <v>0</v>
      </c>
      <c r="AO18" s="78">
        <f t="shared" si="8"/>
        <v>0</v>
      </c>
      <c r="AP18" s="78">
        <f t="shared" si="9"/>
        <v>18</v>
      </c>
      <c r="AQ18" s="78">
        <f t="shared" si="10"/>
        <v>0</v>
      </c>
      <c r="AR18" s="78">
        <f t="shared" si="11"/>
        <v>0</v>
      </c>
      <c r="AS18" s="78">
        <f t="shared" si="12"/>
        <v>53</v>
      </c>
      <c r="AT18" s="60">
        <f t="shared" si="13"/>
        <v>17.261166253101734</v>
      </c>
      <c r="AV18" s="60">
        <f t="shared" si="14"/>
        <v>181.20573567654355</v>
      </c>
      <c r="AW18" s="37"/>
      <c r="BM18" s="113"/>
    </row>
    <row r="19" spans="2:65">
      <c r="B19" s="16" t="str">
        <f>'Project Facts (User Inputs)'!B17</f>
        <v>Project-A05</v>
      </c>
      <c r="D19" s="74">
        <v>0.65767010842800711</v>
      </c>
      <c r="E19" s="74">
        <v>4.8534680454467267</v>
      </c>
      <c r="F19" s="5"/>
      <c r="G19" s="110"/>
      <c r="I19" s="57">
        <v>41640</v>
      </c>
      <c r="J19" s="12"/>
      <c r="K19" s="32">
        <v>43</v>
      </c>
      <c r="L19" s="58">
        <f t="shared" si="0"/>
        <v>41684</v>
      </c>
      <c r="M19" s="58">
        <f>L19+VLOOKUP($B19,'Project Facts (User Inputs)'!$B$13:$BL$28,13,0)</f>
        <v>41693.123114952483</v>
      </c>
      <c r="N19" s="12"/>
      <c r="O19" s="56">
        <v>0</v>
      </c>
      <c r="P19" s="58">
        <f t="shared" si="1"/>
        <v>41694.123114952483</v>
      </c>
      <c r="Q19" s="58">
        <f>P19+VLOOKUP($B19,'Project Facts (User Inputs)'!$B$13:$BL$28,18,0)</f>
        <v>41710.606173922046</v>
      </c>
      <c r="R19" s="12"/>
      <c r="S19" s="56">
        <v>0</v>
      </c>
      <c r="T19" s="58">
        <f t="shared" si="2"/>
        <v>41711.606173922046</v>
      </c>
      <c r="U19" s="58">
        <f>T19+VLOOKUP($B19,'Project Facts (User Inputs)'!$B$13:$BL$28,23,0)</f>
        <v>41715.562108074744</v>
      </c>
      <c r="V19" s="12"/>
      <c r="W19" s="32">
        <v>0</v>
      </c>
      <c r="X19" s="58">
        <f t="shared" si="3"/>
        <v>41716.562108074744</v>
      </c>
      <c r="Y19" s="58">
        <f>X19+VLOOKUP($B19,'Project Facts (User Inputs)'!$B$13:$BL$28,28,0)</f>
        <v>41720.518042227442</v>
      </c>
      <c r="Z19" s="12"/>
      <c r="AA19" s="32">
        <v>0</v>
      </c>
      <c r="AB19" s="58">
        <f t="shared" si="4"/>
        <v>41721.518042227442</v>
      </c>
      <c r="AC19" s="58">
        <f>AB19+VLOOKUP($B19,'Project Facts (User Inputs)'!$B$13:$BL$28,33,0)</f>
        <v>41725.473976380141</v>
      </c>
      <c r="AD19" s="12"/>
      <c r="AE19" s="32">
        <v>0</v>
      </c>
      <c r="AF19" s="58">
        <f t="shared" si="5"/>
        <v>41726.473976380141</v>
      </c>
      <c r="AG19" s="58">
        <f>AF19+VLOOKUP($B19,'Project Facts (User Inputs)'!$B$13:$BL$28,38,0)</f>
        <v>41730.429910532839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43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43</v>
      </c>
      <c r="AT19" s="60">
        <f t="shared" si="13"/>
        <v>34.410669975186103</v>
      </c>
      <c r="AV19" s="60">
        <f t="shared" si="14"/>
        <v>46.429910532839131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0.28112759849372748</v>
      </c>
      <c r="E20" s="74">
        <v>1.3893572041199924</v>
      </c>
      <c r="F20" s="5"/>
      <c r="G20" s="110"/>
      <c r="I20" s="57">
        <v>41640</v>
      </c>
      <c r="J20" s="12"/>
      <c r="K20" s="32">
        <v>53</v>
      </c>
      <c r="L20" s="58">
        <f t="shared" si="0"/>
        <v>41694</v>
      </c>
      <c r="M20" s="58">
        <f>L20+VLOOKUP($B20,'Project Facts (User Inputs)'!$B$13:$BL$28,13,0)</f>
        <v>41878.969388557416</v>
      </c>
      <c r="N20" s="12"/>
      <c r="O20" s="56">
        <v>0</v>
      </c>
      <c r="P20" s="58">
        <f t="shared" si="1"/>
        <v>41879.969388557416</v>
      </c>
      <c r="Q20" s="58">
        <f>P20+VLOOKUP($B20,'Project Facts (User Inputs)'!$B$13:$BL$28,18,0)</f>
        <v>41924.362041811197</v>
      </c>
      <c r="R20" s="12"/>
      <c r="S20" s="56">
        <v>0</v>
      </c>
      <c r="T20" s="58">
        <f t="shared" si="2"/>
        <v>41925.362041811197</v>
      </c>
      <c r="U20" s="58">
        <f>T20+VLOOKUP($B20,'Project Facts (User Inputs)'!$B$13:$BL$28,23,0)</f>
        <v>41969.754695064978</v>
      </c>
      <c r="V20" s="12"/>
      <c r="W20" s="32">
        <v>2</v>
      </c>
      <c r="X20" s="58">
        <f t="shared" si="3"/>
        <v>41972.754695064978</v>
      </c>
      <c r="Y20" s="58">
        <f>X20+VLOOKUP($B20,'Project Facts (User Inputs)'!$B$13:$BL$28,28,0)</f>
        <v>42017.147348318758</v>
      </c>
      <c r="Z20" s="12"/>
      <c r="AA20" s="32">
        <v>0</v>
      </c>
      <c r="AB20" s="58">
        <f t="shared" si="4"/>
        <v>42018.147348318758</v>
      </c>
      <c r="AC20" s="58">
        <f>AB20+VLOOKUP($B20,'Project Facts (User Inputs)'!$B$13:$BL$28,33,0)</f>
        <v>42062.540001572539</v>
      </c>
      <c r="AD20" s="12"/>
      <c r="AE20" s="32">
        <v>0</v>
      </c>
      <c r="AF20" s="58">
        <f t="shared" si="5"/>
        <v>42063.540001572539</v>
      </c>
      <c r="AG20" s="58">
        <f>AF20+VLOOKUP($B20,'Project Facts (User Inputs)'!$B$13:$BL$28,38,0)</f>
        <v>42107.93265482632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53</v>
      </c>
      <c r="AN20" s="78">
        <f t="shared" si="7"/>
        <v>0</v>
      </c>
      <c r="AO20" s="78">
        <f t="shared" si="8"/>
        <v>0</v>
      </c>
      <c r="AP20" s="78">
        <f t="shared" si="9"/>
        <v>2</v>
      </c>
      <c r="AQ20" s="78">
        <f t="shared" si="10"/>
        <v>0</v>
      </c>
      <c r="AR20" s="78">
        <f t="shared" si="11"/>
        <v>0</v>
      </c>
      <c r="AS20" s="78">
        <f t="shared" si="12"/>
        <v>55</v>
      </c>
      <c r="AT20" s="60">
        <f t="shared" si="13"/>
        <v>47.344913151364764</v>
      </c>
      <c r="AV20" s="60">
        <f t="shared" si="14"/>
        <v>413.93265482631978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0.28362077317639367</v>
      </c>
      <c r="E21" s="74">
        <v>1.4324657814356867</v>
      </c>
      <c r="F21" s="5"/>
      <c r="G21" s="110"/>
      <c r="I21" s="57">
        <v>41640</v>
      </c>
      <c r="J21" s="12"/>
      <c r="K21" s="32">
        <v>66</v>
      </c>
      <c r="L21" s="58">
        <f t="shared" si="0"/>
        <v>41707</v>
      </c>
      <c r="M21" s="58">
        <f>L21+VLOOKUP($B21,'Project Facts (User Inputs)'!$B$13:$BL$28,13,0)</f>
        <v>42034.902639000844</v>
      </c>
      <c r="N21" s="12"/>
      <c r="O21" s="56">
        <v>0</v>
      </c>
      <c r="P21" s="58">
        <f t="shared" si="1"/>
        <v>42035.902639000844</v>
      </c>
      <c r="Q21" s="58">
        <f>P21+VLOOKUP($B21,'Project Facts (User Inputs)'!$B$13:$BL$28,18,0)</f>
        <v>42114.599272361047</v>
      </c>
      <c r="R21" s="12"/>
      <c r="S21" s="56">
        <v>0</v>
      </c>
      <c r="T21" s="58">
        <f t="shared" si="2"/>
        <v>42115.599272361047</v>
      </c>
      <c r="U21" s="58">
        <f>T21+VLOOKUP($B21,'Project Facts (User Inputs)'!$B$13:$BL$28,23,0)</f>
        <v>42194.29590572125</v>
      </c>
      <c r="V21" s="12"/>
      <c r="W21" s="32">
        <v>0</v>
      </c>
      <c r="X21" s="58">
        <f t="shared" si="3"/>
        <v>42195.29590572125</v>
      </c>
      <c r="Y21" s="58">
        <f>X21+VLOOKUP($B21,'Project Facts (User Inputs)'!$B$13:$BL$28,28,0)</f>
        <v>42273.992539081453</v>
      </c>
      <c r="Z21" s="12"/>
      <c r="AA21" s="32">
        <v>0</v>
      </c>
      <c r="AB21" s="58">
        <f t="shared" si="4"/>
        <v>42274.992539081453</v>
      </c>
      <c r="AC21" s="58">
        <f>AB21+VLOOKUP($B21,'Project Facts (User Inputs)'!$B$13:$BL$28,33,0)</f>
        <v>42353.689172441656</v>
      </c>
      <c r="AD21" s="12"/>
      <c r="AE21" s="32">
        <v>0</v>
      </c>
      <c r="AF21" s="58">
        <f t="shared" si="5"/>
        <v>42354.689172441656</v>
      </c>
      <c r="AG21" s="58">
        <f>AF21+VLOOKUP($B21,'Project Facts (User Inputs)'!$B$13:$BL$28,38,0)</f>
        <v>42433.38580580186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66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66</v>
      </c>
      <c r="AT21" s="60">
        <f t="shared" si="13"/>
        <v>108.08933002481392</v>
      </c>
      <c r="AV21" s="60">
        <f t="shared" si="14"/>
        <v>726.38580580185953</v>
      </c>
      <c r="AW21" s="37"/>
      <c r="BM21" s="113"/>
    </row>
    <row r="22" spans="2:65">
      <c r="B22" s="16" t="str">
        <f>'Project Facts (User Inputs)'!B20</f>
        <v>Project-A08</v>
      </c>
      <c r="D22" s="74">
        <v>0.54266951298439947</v>
      </c>
      <c r="E22" s="74">
        <v>2.0145026464923719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41650.213710887321</v>
      </c>
      <c r="N22" s="12"/>
      <c r="O22" s="56">
        <v>0</v>
      </c>
      <c r="P22" s="58">
        <f t="shared" si="1"/>
        <v>41651.213710887321</v>
      </c>
      <c r="Q22" s="58">
        <f>P22+VLOOKUP($B22,'Project Facts (User Inputs)'!$B$13:$BL$28,18,0)</f>
        <v>41656.674115726775</v>
      </c>
      <c r="R22" s="12"/>
      <c r="S22" s="56">
        <v>0</v>
      </c>
      <c r="T22" s="58">
        <f t="shared" si="2"/>
        <v>41657.674115726775</v>
      </c>
      <c r="U22" s="58">
        <f>T22+VLOOKUP($B22,'Project Facts (User Inputs)'!$B$13:$BL$28,23,0)</f>
        <v>41659.88540633973</v>
      </c>
      <c r="V22" s="12"/>
      <c r="W22" s="32">
        <v>0</v>
      </c>
      <c r="X22" s="58">
        <f t="shared" si="3"/>
        <v>41660.88540633973</v>
      </c>
      <c r="Y22" s="58">
        <f>X22+VLOOKUP($B22,'Project Facts (User Inputs)'!$B$13:$BL$28,28,0)</f>
        <v>41663.096696952685</v>
      </c>
      <c r="Z22" s="12"/>
      <c r="AA22" s="32">
        <v>0</v>
      </c>
      <c r="AB22" s="58">
        <f t="shared" si="4"/>
        <v>41664.096696952685</v>
      </c>
      <c r="AC22" s="58">
        <f>AB22+VLOOKUP($B22,'Project Facts (User Inputs)'!$B$13:$BL$28,33,0)</f>
        <v>41666.30798756564</v>
      </c>
      <c r="AD22" s="12"/>
      <c r="AE22" s="32">
        <v>0</v>
      </c>
      <c r="AF22" s="58">
        <f t="shared" si="5"/>
        <v>41667.30798756564</v>
      </c>
      <c r="AG22" s="58">
        <f>AF22+VLOOKUP($B22,'Project Facts (User Inputs)'!$B$13:$BL$28,38,0)</f>
        <v>41669.519278178595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28.519278178595414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0.25000000000000072</v>
      </c>
      <c r="E23" s="74">
        <v>1.4211105847669692</v>
      </c>
      <c r="F23" s="5"/>
      <c r="G23" s="110"/>
      <c r="I23" s="57">
        <v>41640</v>
      </c>
      <c r="J23" s="12"/>
      <c r="K23" s="32">
        <v>24</v>
      </c>
      <c r="L23" s="58">
        <f t="shared" si="0"/>
        <v>41665</v>
      </c>
      <c r="M23" s="58">
        <f>L23+VLOOKUP($B23,'Project Facts (User Inputs)'!$B$13:$BL$28,13,0)</f>
        <v>41861</v>
      </c>
      <c r="N23" s="12"/>
      <c r="O23" s="56">
        <v>0</v>
      </c>
      <c r="P23" s="58">
        <f t="shared" si="1"/>
        <v>41862</v>
      </c>
      <c r="Q23" s="58">
        <f>P23+VLOOKUP($B23,'Project Facts (User Inputs)'!$B$13:$BL$28,18,0)</f>
        <v>41922.516050560625</v>
      </c>
      <c r="R23" s="12"/>
      <c r="S23" s="56">
        <v>0</v>
      </c>
      <c r="T23" s="58">
        <f t="shared" si="2"/>
        <v>41923.516050560625</v>
      </c>
      <c r="U23" s="58">
        <f>T23+VLOOKUP($B23,'Project Facts (User Inputs)'!$B$13:$BL$28,23,0)</f>
        <v>41970.556050560626</v>
      </c>
      <c r="V23" s="12"/>
      <c r="W23" s="32">
        <v>4</v>
      </c>
      <c r="X23" s="58">
        <f t="shared" si="3"/>
        <v>41975.556050560626</v>
      </c>
      <c r="Y23" s="58">
        <f>X23+VLOOKUP($B23,'Project Facts (User Inputs)'!$B$13:$BL$28,28,0)</f>
        <v>42022.596050560627</v>
      </c>
      <c r="Z23" s="12"/>
      <c r="AA23" s="32">
        <v>0</v>
      </c>
      <c r="AB23" s="58">
        <f t="shared" si="4"/>
        <v>42023.596050560627</v>
      </c>
      <c r="AC23" s="58">
        <f>AB23+VLOOKUP($B23,'Project Facts (User Inputs)'!$B$13:$BL$28,33,0)</f>
        <v>42070.636050560628</v>
      </c>
      <c r="AD23" s="12"/>
      <c r="AE23" s="32">
        <v>0</v>
      </c>
      <c r="AF23" s="58">
        <f t="shared" si="5"/>
        <v>42071.636050560628</v>
      </c>
      <c r="AG23" s="58">
        <f>AF23+VLOOKUP($B23,'Project Facts (User Inputs)'!$B$13:$BL$28,38,0)</f>
        <v>42118.676050560629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24</v>
      </c>
      <c r="AN23" s="78">
        <f t="shared" si="7"/>
        <v>0</v>
      </c>
      <c r="AO23" s="78">
        <f t="shared" si="8"/>
        <v>0</v>
      </c>
      <c r="AP23" s="78">
        <f t="shared" si="9"/>
        <v>4</v>
      </c>
      <c r="AQ23" s="78">
        <f t="shared" si="10"/>
        <v>0</v>
      </c>
      <c r="AR23" s="78">
        <f t="shared" si="11"/>
        <v>0</v>
      </c>
      <c r="AS23" s="78">
        <f t="shared" si="12"/>
        <v>28</v>
      </c>
      <c r="AT23" s="60">
        <f t="shared" si="13"/>
        <v>30.148883374689827</v>
      </c>
      <c r="AV23" s="60">
        <f t="shared" si="14"/>
        <v>453.67605056062894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0.51022617666829717</v>
      </c>
      <c r="E24" s="74">
        <v>1.614709358821852</v>
      </c>
      <c r="F24" s="5"/>
      <c r="G24" s="110"/>
      <c r="I24" s="57">
        <v>41640</v>
      </c>
      <c r="J24" s="12"/>
      <c r="K24" s="32">
        <v>26</v>
      </c>
      <c r="L24" s="58">
        <f t="shared" si="0"/>
        <v>41667</v>
      </c>
      <c r="M24" s="58">
        <f>L24+VLOOKUP($B24,'Project Facts (User Inputs)'!$B$13:$BL$28,13,0)</f>
        <v>41737.556944441923</v>
      </c>
      <c r="N24" s="12"/>
      <c r="O24" s="56">
        <v>0</v>
      </c>
      <c r="P24" s="58">
        <f t="shared" si="1"/>
        <v>41738.556944441923</v>
      </c>
      <c r="Q24" s="58">
        <f>P24+VLOOKUP($B24,'Project Facts (User Inputs)'!$B$13:$BL$28,18,0)</f>
        <v>41792.436609859527</v>
      </c>
      <c r="R24" s="12"/>
      <c r="S24" s="56">
        <v>0</v>
      </c>
      <c r="T24" s="58">
        <f t="shared" si="2"/>
        <v>41793.436609859527</v>
      </c>
      <c r="U24" s="58">
        <f>T24+VLOOKUP($B24,'Project Facts (User Inputs)'!$B$13:$BL$28,23,0)</f>
        <v>41810.370276525588</v>
      </c>
      <c r="V24" s="12"/>
      <c r="W24" s="32">
        <v>13</v>
      </c>
      <c r="X24" s="58">
        <f t="shared" si="3"/>
        <v>41824.370276525588</v>
      </c>
      <c r="Y24" s="58">
        <f>X24+VLOOKUP($B24,'Project Facts (User Inputs)'!$B$13:$BL$28,28,0)</f>
        <v>41841.303943191648</v>
      </c>
      <c r="Z24" s="12"/>
      <c r="AA24" s="32">
        <v>0</v>
      </c>
      <c r="AB24" s="58">
        <f t="shared" si="4"/>
        <v>41842.303943191648</v>
      </c>
      <c r="AC24" s="58">
        <f>AB24+VLOOKUP($B24,'Project Facts (User Inputs)'!$B$13:$BL$28,33,0)</f>
        <v>41859.237609857708</v>
      </c>
      <c r="AD24" s="12"/>
      <c r="AE24" s="32">
        <v>0</v>
      </c>
      <c r="AF24" s="58">
        <f t="shared" si="5"/>
        <v>41860.237609857708</v>
      </c>
      <c r="AG24" s="58">
        <f>AF24+VLOOKUP($B24,'Project Facts (User Inputs)'!$B$13:$BL$28,38,0)</f>
        <v>41877.171276523768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26</v>
      </c>
      <c r="AN24" s="78">
        <f t="shared" si="7"/>
        <v>0</v>
      </c>
      <c r="AO24" s="78">
        <f t="shared" si="8"/>
        <v>0</v>
      </c>
      <c r="AP24" s="78">
        <f t="shared" si="9"/>
        <v>13</v>
      </c>
      <c r="AQ24" s="78">
        <f t="shared" si="10"/>
        <v>0</v>
      </c>
      <c r="AR24" s="78">
        <f t="shared" si="11"/>
        <v>0</v>
      </c>
      <c r="AS24" s="78">
        <f t="shared" si="12"/>
        <v>39</v>
      </c>
      <c r="AT24" s="60">
        <f t="shared" si="13"/>
        <v>29.758064516129018</v>
      </c>
      <c r="AV24" s="60">
        <f t="shared" si="14"/>
        <v>210.17127652376803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0.51967646047348082</v>
      </c>
      <c r="E25" s="74">
        <v>1.5058633642297219</v>
      </c>
      <c r="F25" s="5"/>
      <c r="G25" s="110"/>
      <c r="I25" s="57">
        <v>41640</v>
      </c>
      <c r="J25" s="12"/>
      <c r="K25" s="32">
        <v>47</v>
      </c>
      <c r="L25" s="58">
        <f t="shared" si="0"/>
        <v>41688</v>
      </c>
      <c r="M25" s="58">
        <f>L25+VLOOKUP($B25,'Project Facts (User Inputs)'!$B$13:$BL$28,13,0)</f>
        <v>41809.229273965189</v>
      </c>
      <c r="N25" s="12"/>
      <c r="O25" s="56">
        <v>0</v>
      </c>
      <c r="P25" s="58">
        <f t="shared" si="1"/>
        <v>41810.229273965189</v>
      </c>
      <c r="Q25" s="58">
        <f>P25+VLOOKUP($B25,'Project Facts (User Inputs)'!$B$13:$BL$28,18,0)</f>
        <v>41863.35494386348</v>
      </c>
      <c r="R25" s="12"/>
      <c r="S25" s="56">
        <v>0</v>
      </c>
      <c r="T25" s="58">
        <f t="shared" si="2"/>
        <v>41864.35494386348</v>
      </c>
      <c r="U25" s="58">
        <f>T25+VLOOKUP($B25,'Project Facts (User Inputs)'!$B$13:$BL$28,23,0)</f>
        <v>41893.449969615125</v>
      </c>
      <c r="V25" s="12"/>
      <c r="W25" s="32">
        <v>0</v>
      </c>
      <c r="X25" s="58">
        <f t="shared" si="3"/>
        <v>41894.449969615125</v>
      </c>
      <c r="Y25" s="58">
        <f>X25+VLOOKUP($B25,'Project Facts (User Inputs)'!$B$13:$BL$28,28,0)</f>
        <v>41923.54499536677</v>
      </c>
      <c r="Z25" s="12"/>
      <c r="AA25" s="32">
        <v>0</v>
      </c>
      <c r="AB25" s="58">
        <f t="shared" si="4"/>
        <v>41924.54499536677</v>
      </c>
      <c r="AC25" s="58">
        <f>AB25+VLOOKUP($B25,'Project Facts (User Inputs)'!$B$13:$BL$28,33,0)</f>
        <v>41953.640021118415</v>
      </c>
      <c r="AD25" s="12"/>
      <c r="AE25" s="32">
        <v>0</v>
      </c>
      <c r="AF25" s="58">
        <f t="shared" si="5"/>
        <v>41954.640021118415</v>
      </c>
      <c r="AG25" s="58">
        <f>AF25+VLOOKUP($B25,'Project Facts (User Inputs)'!$B$13:$BL$28,38,0)</f>
        <v>41983.735046870061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47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47</v>
      </c>
      <c r="AT25" s="60">
        <f t="shared" si="13"/>
        <v>62.540322580645139</v>
      </c>
      <c r="AV25" s="60">
        <f t="shared" si="14"/>
        <v>295.73504687006061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0.53461438046077991</v>
      </c>
      <c r="E26" s="74">
        <v>1.3766396065573874</v>
      </c>
      <c r="F26" s="5"/>
      <c r="G26" s="110"/>
      <c r="I26" s="57">
        <v>41640</v>
      </c>
      <c r="J26" s="12"/>
      <c r="K26" s="32">
        <v>64</v>
      </c>
      <c r="L26" s="58">
        <f t="shared" si="0"/>
        <v>41705</v>
      </c>
      <c r="M26" s="58">
        <f>L26+VLOOKUP($B26,'Project Facts (User Inputs)'!$B$13:$BL$28,13,0)</f>
        <v>41826.582962179164</v>
      </c>
      <c r="N26" s="12"/>
      <c r="O26" s="56">
        <v>0</v>
      </c>
      <c r="P26" s="58">
        <f t="shared" si="1"/>
        <v>41827.582962179164</v>
      </c>
      <c r="Q26" s="58">
        <f>P26+VLOOKUP($B26,'Project Facts (User Inputs)'!$B$13:$BL$28,18,0)</f>
        <v>41893.685956431647</v>
      </c>
      <c r="R26" s="12"/>
      <c r="S26" s="56">
        <v>0</v>
      </c>
      <c r="T26" s="58">
        <f t="shared" si="2"/>
        <v>41894.685956431647</v>
      </c>
      <c r="U26" s="58">
        <f>T26+VLOOKUP($B26,'Project Facts (User Inputs)'!$B$13:$BL$28,23,0)</f>
        <v>41923.865867354645</v>
      </c>
      <c r="V26" s="12"/>
      <c r="W26" s="32">
        <v>0</v>
      </c>
      <c r="X26" s="58">
        <f t="shared" si="3"/>
        <v>41924.865867354645</v>
      </c>
      <c r="Y26" s="58">
        <f>X26+VLOOKUP($B26,'Project Facts (User Inputs)'!$B$13:$BL$28,28,0)</f>
        <v>41954.045778277643</v>
      </c>
      <c r="Z26" s="12"/>
      <c r="AA26" s="32">
        <v>0</v>
      </c>
      <c r="AB26" s="58">
        <f t="shared" si="4"/>
        <v>41955.045778277643</v>
      </c>
      <c r="AC26" s="58">
        <f>AB26+VLOOKUP($B26,'Project Facts (User Inputs)'!$B$13:$BL$28,33,0)</f>
        <v>41984.225689200641</v>
      </c>
      <c r="AD26" s="12"/>
      <c r="AE26" s="32">
        <v>0</v>
      </c>
      <c r="AF26" s="58">
        <f t="shared" si="5"/>
        <v>41985.225689200641</v>
      </c>
      <c r="AG26" s="58">
        <f>AF26+VLOOKUP($B26,'Project Facts (User Inputs)'!$B$13:$BL$28,38,0)</f>
        <v>42014.405600123639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64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64</v>
      </c>
      <c r="AT26" s="60">
        <f t="shared" si="13"/>
        <v>92.903225806451616</v>
      </c>
      <c r="AV26" s="60">
        <f t="shared" si="14"/>
        <v>309.40560012363858</v>
      </c>
      <c r="AW26" s="37"/>
      <c r="BM26" s="115"/>
    </row>
    <row r="27" spans="2:65">
      <c r="B27" s="16" t="str">
        <f>'Project Facts (User Inputs)'!B25</f>
        <v>Project-A13</v>
      </c>
      <c r="D27" s="74">
        <v>0.48388740595466051</v>
      </c>
      <c r="E27" s="74">
        <v>0.28470660001455422</v>
      </c>
      <c r="F27" s="5"/>
      <c r="G27" s="110"/>
      <c r="I27" s="57">
        <v>41640</v>
      </c>
      <c r="J27" s="12"/>
      <c r="K27" s="32">
        <v>73</v>
      </c>
      <c r="L27" s="58">
        <f t="shared" si="0"/>
        <v>41714</v>
      </c>
      <c r="M27" s="58">
        <f>L27+VLOOKUP($B27,'Project Facts (User Inputs)'!$B$13:$BL$28,13,0)</f>
        <v>41912.393260123397</v>
      </c>
      <c r="N27" s="12"/>
      <c r="O27" s="56">
        <v>0</v>
      </c>
      <c r="P27" s="58">
        <f t="shared" si="1"/>
        <v>41913.393260123397</v>
      </c>
      <c r="Q27" s="58">
        <f>P27+VLOOKUP($B27,'Project Facts (User Inputs)'!$B$13:$BL$28,18,0)</f>
        <v>42053.888773743223</v>
      </c>
      <c r="R27" s="12"/>
      <c r="S27" s="56">
        <v>0</v>
      </c>
      <c r="T27" s="58">
        <f t="shared" si="2"/>
        <v>42054.888773743223</v>
      </c>
      <c r="U27" s="58">
        <f>T27+VLOOKUP($B27,'Project Facts (User Inputs)'!$B$13:$BL$28,23,0)</f>
        <v>42102.503156172839</v>
      </c>
      <c r="V27" s="12"/>
      <c r="W27" s="32">
        <v>11</v>
      </c>
      <c r="X27" s="58">
        <f t="shared" si="3"/>
        <v>42114.503156172839</v>
      </c>
      <c r="Y27" s="58">
        <f>X27+VLOOKUP($B27,'Project Facts (User Inputs)'!$B$13:$BL$28,28,0)</f>
        <v>42162.117538602455</v>
      </c>
      <c r="Z27" s="12"/>
      <c r="AA27" s="32">
        <v>0</v>
      </c>
      <c r="AB27" s="58">
        <f t="shared" si="4"/>
        <v>42163.117538602455</v>
      </c>
      <c r="AC27" s="58">
        <f>AB27+VLOOKUP($B27,'Project Facts (User Inputs)'!$B$13:$BL$28,33,0)</f>
        <v>42210.731921032071</v>
      </c>
      <c r="AD27" s="12"/>
      <c r="AE27" s="32">
        <v>0</v>
      </c>
      <c r="AF27" s="58">
        <f t="shared" si="5"/>
        <v>42211.731921032071</v>
      </c>
      <c r="AG27" s="58">
        <f>AF27+VLOOKUP($B27,'Project Facts (User Inputs)'!$B$13:$BL$28,38,0)</f>
        <v>42259.346303461687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73</v>
      </c>
      <c r="AN27" s="78">
        <f t="shared" si="7"/>
        <v>0</v>
      </c>
      <c r="AO27" s="78">
        <f t="shared" si="8"/>
        <v>0</v>
      </c>
      <c r="AP27" s="78">
        <f t="shared" si="9"/>
        <v>11</v>
      </c>
      <c r="AQ27" s="78">
        <f t="shared" si="10"/>
        <v>0</v>
      </c>
      <c r="AR27" s="78">
        <f t="shared" si="11"/>
        <v>0</v>
      </c>
      <c r="AS27" s="78">
        <f t="shared" si="12"/>
        <v>84</v>
      </c>
      <c r="AT27" s="60">
        <f t="shared" si="13"/>
        <v>92.382133995037194</v>
      </c>
      <c r="AV27" s="60">
        <f t="shared" si="14"/>
        <v>545.34630346168706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0.49679497249538579</v>
      </c>
      <c r="E28" s="74">
        <v>0.25884568456122187</v>
      </c>
      <c r="F28" s="5"/>
      <c r="G28" s="110"/>
      <c r="I28" s="57">
        <v>41640</v>
      </c>
      <c r="J28" s="12"/>
      <c r="K28" s="32">
        <v>71</v>
      </c>
      <c r="L28" s="58">
        <f t="shared" si="0"/>
        <v>41712</v>
      </c>
      <c r="M28" s="58">
        <f>L28+VLOOKUP($B28,'Project Facts (User Inputs)'!$B$13:$BL$28,13,0)</f>
        <v>41790.503209893817</v>
      </c>
      <c r="N28" s="12"/>
      <c r="O28" s="56">
        <v>0</v>
      </c>
      <c r="P28" s="58">
        <f t="shared" si="1"/>
        <v>41791.503209893817</v>
      </c>
      <c r="Q28" s="58">
        <f>P28+VLOOKUP($B28,'Project Facts (User Inputs)'!$B$13:$BL$28,18,0)</f>
        <v>41996.258410235838</v>
      </c>
      <c r="R28" s="12"/>
      <c r="S28" s="56">
        <v>0</v>
      </c>
      <c r="T28" s="58">
        <f t="shared" si="2"/>
        <v>41997.258410235838</v>
      </c>
      <c r="U28" s="58">
        <f>T28+VLOOKUP($B28,'Project Facts (User Inputs)'!$B$13:$BL$28,23,0)</f>
        <v>42046.399658317925</v>
      </c>
      <c r="V28" s="12"/>
      <c r="W28" s="32">
        <v>0</v>
      </c>
      <c r="X28" s="58">
        <f t="shared" si="3"/>
        <v>42047.399658317925</v>
      </c>
      <c r="Y28" s="58">
        <f>X28+VLOOKUP($B28,'Project Facts (User Inputs)'!$B$13:$BL$28,28,0)</f>
        <v>42096.540906400012</v>
      </c>
      <c r="Z28" s="12"/>
      <c r="AA28" s="32">
        <v>0</v>
      </c>
      <c r="AB28" s="58">
        <f t="shared" si="4"/>
        <v>42097.540906400012</v>
      </c>
      <c r="AC28" s="58">
        <f>AB28+VLOOKUP($B28,'Project Facts (User Inputs)'!$B$13:$BL$28,33,0)</f>
        <v>42146.6821544821</v>
      </c>
      <c r="AD28" s="12"/>
      <c r="AE28" s="32">
        <v>0</v>
      </c>
      <c r="AF28" s="58">
        <f t="shared" si="5"/>
        <v>42147.6821544821</v>
      </c>
      <c r="AG28" s="58">
        <f>AF28+VLOOKUP($B28,'Project Facts (User Inputs)'!$B$13:$BL$28,38,0)</f>
        <v>42196.823402564187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71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71</v>
      </c>
      <c r="AT28" s="60">
        <f t="shared" si="13"/>
        <v>60.781637717121576</v>
      </c>
      <c r="AV28" s="60">
        <f t="shared" si="14"/>
        <v>484.82340256418684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1.1138003283417373</v>
      </c>
      <c r="E29" s="74">
        <v>1.9980593480764048</v>
      </c>
      <c r="F29" s="5"/>
      <c r="G29" s="110"/>
      <c r="I29" s="57">
        <v>41640</v>
      </c>
      <c r="J29" s="12"/>
      <c r="K29" s="32">
        <v>71</v>
      </c>
      <c r="L29" s="58">
        <f t="shared" si="0"/>
        <v>41712</v>
      </c>
      <c r="M29" s="58">
        <f>L29+VLOOKUP($B29,'Project Facts (User Inputs)'!$B$13:$BL$28,13,0)</f>
        <v>41776.643543522019</v>
      </c>
      <c r="N29" s="12"/>
      <c r="O29" s="56">
        <v>0</v>
      </c>
      <c r="P29" s="58">
        <f t="shared" si="1"/>
        <v>41777.643543522019</v>
      </c>
      <c r="Q29" s="58">
        <f>P29+VLOOKUP($B29,'Project Facts (User Inputs)'!$B$13:$BL$28,18,0)</f>
        <v>41827.191621308251</v>
      </c>
      <c r="R29" s="12"/>
      <c r="S29" s="56">
        <v>0</v>
      </c>
      <c r="T29" s="58">
        <f t="shared" si="2"/>
        <v>41828.191621308251</v>
      </c>
      <c r="U29" s="58">
        <f>T29+VLOOKUP($B29,'Project Facts (User Inputs)'!$B$13:$BL$28,23,0)</f>
        <v>41843.706071753535</v>
      </c>
      <c r="V29" s="12"/>
      <c r="W29" s="32">
        <v>0</v>
      </c>
      <c r="X29" s="58">
        <f t="shared" si="3"/>
        <v>41844.706071753535</v>
      </c>
      <c r="Y29" s="58">
        <f>X29+VLOOKUP($B29,'Project Facts (User Inputs)'!$B$13:$BL$28,28,0)</f>
        <v>41860.220522198819</v>
      </c>
      <c r="Z29" s="12"/>
      <c r="AA29" s="32">
        <v>0</v>
      </c>
      <c r="AB29" s="58">
        <f t="shared" si="4"/>
        <v>41861.220522198819</v>
      </c>
      <c r="AC29" s="58">
        <f>AB29+VLOOKUP($B29,'Project Facts (User Inputs)'!$B$13:$BL$28,33,0)</f>
        <v>41876.734972644103</v>
      </c>
      <c r="AD29" s="12"/>
      <c r="AE29" s="32">
        <v>0</v>
      </c>
      <c r="AF29" s="58">
        <f t="shared" si="5"/>
        <v>41877.734972644103</v>
      </c>
      <c r="AG29" s="58">
        <f>AF29+VLOOKUP($B29,'Project Facts (User Inputs)'!$B$13:$BL$28,38,0)</f>
        <v>41893.249423089386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71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71</v>
      </c>
      <c r="AT29" s="60">
        <f t="shared" si="13"/>
        <v>112.97456575682381</v>
      </c>
      <c r="AV29" s="60">
        <f t="shared" si="14"/>
        <v>181.24942308938626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39.133333333333333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3.2</v>
      </c>
      <c r="X32" s="53"/>
      <c r="Y32" s="53"/>
      <c r="Z32" s="49"/>
      <c r="AA32" s="54">
        <f>AVERAGE(AA15:AA29)</f>
        <v>0.33333333333333331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39.133333333333333</v>
      </c>
      <c r="AN32" s="54">
        <f t="shared" si="15"/>
        <v>0</v>
      </c>
      <c r="AO32" s="54">
        <f t="shared" si="15"/>
        <v>0</v>
      </c>
      <c r="AP32" s="54">
        <f t="shared" si="15"/>
        <v>3.2</v>
      </c>
      <c r="AQ32" s="54">
        <f t="shared" si="15"/>
        <v>0.33333333333333331</v>
      </c>
      <c r="AR32" s="54">
        <f t="shared" si="15"/>
        <v>0</v>
      </c>
      <c r="AS32" s="54">
        <f t="shared" ref="AS32:AT32" si="16">AVERAGE(AS15:AS29)</f>
        <v>42.666666666666664</v>
      </c>
      <c r="AT32" s="82">
        <f t="shared" si="16"/>
        <v>46.731389578163771</v>
      </c>
      <c r="AU32" s="8" t="s">
        <v>56</v>
      </c>
      <c r="AV32" s="82">
        <f t="shared" ref="AV32" si="17">AVERAGE(AV15:AV29)</f>
        <v>281.83646249948845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587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48</v>
      </c>
      <c r="X33" s="53"/>
      <c r="Y33" s="53"/>
      <c r="Z33" s="49"/>
      <c r="AA33" s="54">
        <f>SUM(AA15:AA29)</f>
        <v>5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587</v>
      </c>
      <c r="AN33" s="54">
        <f t="shared" si="18"/>
        <v>0</v>
      </c>
      <c r="AO33" s="54">
        <f t="shared" si="18"/>
        <v>0</v>
      </c>
      <c r="AP33" s="54">
        <f t="shared" si="18"/>
        <v>48</v>
      </c>
      <c r="AQ33" s="54">
        <f t="shared" si="18"/>
        <v>5</v>
      </c>
      <c r="AR33" s="54">
        <f t="shared" si="18"/>
        <v>0</v>
      </c>
      <c r="AS33" s="54">
        <f t="shared" ref="AS33:AT33" si="19">SUM(AS15:AS29)</f>
        <v>640</v>
      </c>
      <c r="AT33" s="35">
        <f t="shared" si="19"/>
        <v>700.97084367245657</v>
      </c>
      <c r="AU33" s="8" t="s">
        <v>55</v>
      </c>
      <c r="AV33" s="35">
        <f t="shared" ref="AV33" si="20">SUM(AV15:AV29)</f>
        <v>4227.5469374923268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1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0.34981679401971633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1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0.34981679401971633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41715.76833806865</v>
      </c>
      <c r="E21" s="85">
        <f>'Project Release Optimizer (GA)'!U15</f>
        <v>41727.778895451942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41739.271314291036</v>
      </c>
      <c r="E22" s="85">
        <f>'Project Release Optimizer (GA)'!U16</f>
        <v>41752.371891644572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41690.219886911756</v>
      </c>
      <c r="E23" s="85">
        <f>'Project Release Optimizer (GA)'!U17</f>
        <v>41697.210479677771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41767.170505563146</v>
      </c>
      <c r="E24" s="85">
        <f>'Project Release Optimizer (GA)'!U18</f>
        <v>41784.429313091496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41711.606173922046</v>
      </c>
      <c r="E25" s="85">
        <f>'Project Release Optimizer (GA)'!U19</f>
        <v>41715.562108074744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41925.362041811197</v>
      </c>
      <c r="E26" s="85">
        <f>'Project Release Optimizer (GA)'!U20</f>
        <v>41969.754695064978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42115.599272361047</v>
      </c>
      <c r="E27" s="85">
        <f>'Project Release Optimizer (GA)'!U21</f>
        <v>42194.29590572125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41657.674115726775</v>
      </c>
      <c r="E28" s="85">
        <f>'Project Release Optimizer (GA)'!U22</f>
        <v>41659.88540633973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41923.516050560625</v>
      </c>
      <c r="E29" s="85">
        <f>'Project Release Optimizer (GA)'!U23</f>
        <v>41970.556050560626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1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0.34981679401971633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41793.436609859527</v>
      </c>
      <c r="E30" s="85">
        <f>'Project Release Optimizer (GA)'!U24</f>
        <v>41810.370276525588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41864.35494386348</v>
      </c>
      <c r="E31" s="85">
        <f>'Project Release Optimizer (GA)'!U25</f>
        <v>41893.449969615125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41894.685956431647</v>
      </c>
      <c r="E32" s="85">
        <f>'Project Release Optimizer (GA)'!U26</f>
        <v>41923.865867354645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42054.888773743223</v>
      </c>
      <c r="E33" s="85">
        <f>'Project Release Optimizer (GA)'!U27</f>
        <v>42102.503156172839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41997.258410235838</v>
      </c>
      <c r="E34" s="85">
        <f>'Project Release Optimizer (GA)'!U28</f>
        <v>42046.399658317925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41828.191621308251</v>
      </c>
      <c r="E35" s="85">
        <f>'Project Release Optimizer (GA)'!U29</f>
        <v>41843.706071753535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41728.778895451942</v>
      </c>
      <c r="E43" s="85">
        <f>'Project Release Optimizer (GA)'!Y15</f>
        <v>41740.789452835234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41753.371891644572</v>
      </c>
      <c r="E44" s="85">
        <f>'Project Release Optimizer (GA)'!Y16</f>
        <v>41766.472468998109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41698.210479677771</v>
      </c>
      <c r="E45" s="85">
        <f>'Project Release Optimizer (GA)'!Y17</f>
        <v>41705.201072443786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41803.429313091496</v>
      </c>
      <c r="E46" s="85">
        <f>'Project Release Optimizer (GA)'!Y18</f>
        <v>41820.688120619845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41716.562108074744</v>
      </c>
      <c r="E47" s="85">
        <f>'Project Release Optimizer (GA)'!Y19</f>
        <v>41720.518042227442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41972.754695064978</v>
      </c>
      <c r="E48" s="85">
        <f>'Project Release Optimizer (GA)'!Y20</f>
        <v>42017.147348318758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42195.29590572125</v>
      </c>
      <c r="E49" s="85">
        <f>'Project Release Optimizer (GA)'!Y21</f>
        <v>42273.992539081453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41660.88540633973</v>
      </c>
      <c r="E50" s="85">
        <f>'Project Release Optimizer (GA)'!Y22</f>
        <v>41663.096696952685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41975.556050560626</v>
      </c>
      <c r="E51" s="85">
        <f>'Project Release Optimizer (GA)'!Y23</f>
        <v>42022.596050560627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41824.370276525588</v>
      </c>
      <c r="E52" s="85">
        <f>'Project Release Optimizer (GA)'!Y24</f>
        <v>41841.303943191648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41894.449969615125</v>
      </c>
      <c r="E53" s="85">
        <f>'Project Release Optimizer (GA)'!Y25</f>
        <v>41923.54499536677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41924.865867354645</v>
      </c>
      <c r="E54" s="85">
        <f>'Project Release Optimizer (GA)'!Y26</f>
        <v>41954.045778277643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42114.503156172839</v>
      </c>
      <c r="E55" s="85">
        <f>'Project Release Optimizer (GA)'!Y27</f>
        <v>42162.117538602455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42047.399658317925</v>
      </c>
      <c r="E56" s="85">
        <f>'Project Release Optimizer (GA)'!Y28</f>
        <v>42096.540906400012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41844.706071753535</v>
      </c>
      <c r="E57" s="85">
        <f>'Project Release Optimizer (GA)'!Y29</f>
        <v>41860.220522198819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41741.789452835234</v>
      </c>
      <c r="E65" s="85">
        <f>'Project Release Optimizer (GA)'!AC15</f>
        <v>41753.800010218525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41772.472468998109</v>
      </c>
      <c r="E66" s="85">
        <f>'Project Release Optimizer (GA)'!AC16</f>
        <v>41785.573046351645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41706.201072443786</v>
      </c>
      <c r="E67" s="85">
        <f>'Project Release Optimizer (GA)'!AC17</f>
        <v>41713.191665209801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41821.688120619845</v>
      </c>
      <c r="E68" s="85">
        <f>'Project Release Optimizer (GA)'!AC18</f>
        <v>41838.946928148194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41721.518042227442</v>
      </c>
      <c r="E69" s="85">
        <f>'Project Release Optimizer (GA)'!AC19</f>
        <v>41725.473976380141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42018.147348318758</v>
      </c>
      <c r="E70" s="85">
        <f>'Project Release Optimizer (GA)'!AC20</f>
        <v>42062.540001572539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42274.992539081453</v>
      </c>
      <c r="E71" s="85">
        <f>'Project Release Optimizer (GA)'!AC21</f>
        <v>42353.689172441656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41664.096696952685</v>
      </c>
      <c r="E72" s="85">
        <f>'Project Release Optimizer (GA)'!AC22</f>
        <v>41666.30798756564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42023.596050560627</v>
      </c>
      <c r="E73" s="85">
        <f>'Project Release Optimizer (GA)'!AC23</f>
        <v>42070.636050560628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41842.303943191648</v>
      </c>
      <c r="E74" s="85">
        <f>'Project Release Optimizer (GA)'!AC24</f>
        <v>41859.237609857708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41924.54499536677</v>
      </c>
      <c r="E75" s="85">
        <f>'Project Release Optimizer (GA)'!AC25</f>
        <v>41953.640021118415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41955.045778277643</v>
      </c>
      <c r="E76" s="85">
        <f>'Project Release Optimizer (GA)'!AC26</f>
        <v>41984.225689200641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42163.117538602455</v>
      </c>
      <c r="E77" s="85">
        <f>'Project Release Optimizer (GA)'!AC27</f>
        <v>42210.731921032071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42097.540906400012</v>
      </c>
      <c r="E78" s="85">
        <f>'Project Release Optimizer (GA)'!AC28</f>
        <v>42146.6821544821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41861.220522198819</v>
      </c>
      <c r="E79" s="85">
        <f>'Project Release Optimizer (GA)'!AC29</f>
        <v>41876.734972644103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41754.800010218525</v>
      </c>
      <c r="E87" s="85">
        <f>'Project Release Optimizer (GA)'!AG15</f>
        <v>41766.810567601817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41786.573046351645</v>
      </c>
      <c r="E88" s="85">
        <f>'Project Release Optimizer (GA)'!AG16</f>
        <v>41799.673623705181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41714.191665209801</v>
      </c>
      <c r="E89" s="85">
        <f>'Project Release Optimizer (GA)'!AG17</f>
        <v>41721.182257975815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41839.946928148194</v>
      </c>
      <c r="E90" s="85">
        <f>'Project Release Optimizer (GA)'!AG18</f>
        <v>41857.205735676544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41726.473976380141</v>
      </c>
      <c r="E91" s="85">
        <f>'Project Release Optimizer (GA)'!AG19</f>
        <v>41730.429910532839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42063.540001572539</v>
      </c>
      <c r="E92" s="85">
        <f>'Project Release Optimizer (GA)'!AG20</f>
        <v>42107.93265482632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42354.689172441656</v>
      </c>
      <c r="E93" s="85">
        <f>'Project Release Optimizer (GA)'!AG21</f>
        <v>42433.38580580186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41667.30798756564</v>
      </c>
      <c r="E94" s="85">
        <f>'Project Release Optimizer (GA)'!AG22</f>
        <v>41669.519278178595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42071.636050560628</v>
      </c>
      <c r="E95" s="85">
        <f>'Project Release Optimizer (GA)'!AG23</f>
        <v>42118.676050560629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41860.237609857708</v>
      </c>
      <c r="E96" s="85">
        <f>'Project Release Optimizer (GA)'!AG24</f>
        <v>41877.171276523768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41954.640021118415</v>
      </c>
      <c r="E97" s="85">
        <f>'Project Release Optimizer (GA)'!AG25</f>
        <v>41983.735046870061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41985.225689200641</v>
      </c>
      <c r="E98" s="85">
        <f>'Project Release Optimizer (GA)'!AG26</f>
        <v>42014.405600123639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42211.731921032071</v>
      </c>
      <c r="E99" s="85">
        <f>'Project Release Optimizer (GA)'!AG27</f>
        <v>42259.346303461687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42147.6821544821</v>
      </c>
      <c r="E100" s="85">
        <f>'Project Release Optimizer (GA)'!AG28</f>
        <v>42196.823402564187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41877.734972644103</v>
      </c>
      <c r="E101" s="85">
        <f>'Project Release Optimizer (GA)'!AG29</f>
        <v>41893.249423089386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0.48682623833097471</v>
      </c>
      <c r="B2" s="107">
        <f ca="1">A2*100</f>
        <v>48.682623833097473</v>
      </c>
      <c r="C2" s="107">
        <f ca="1">INT(B2)</f>
        <v>48</v>
      </c>
    </row>
    <row r="3" spans="1:3">
      <c r="A3" s="107">
        <f t="shared" ref="A3:A40" ca="1" si="0">RAND()</f>
        <v>0.15978089073072943</v>
      </c>
      <c r="B3" s="107">
        <f t="shared" ref="B3:B40" ca="1" si="1">A3*100</f>
        <v>15.978089073072944</v>
      </c>
      <c r="C3" s="107">
        <f t="shared" ref="C3:C40" ca="1" si="2">INT(B3)</f>
        <v>15</v>
      </c>
    </row>
    <row r="4" spans="1:3">
      <c r="A4" s="107">
        <f t="shared" ca="1" si="0"/>
        <v>0.72381700974203822</v>
      </c>
      <c r="B4" s="107">
        <f t="shared" ca="1" si="1"/>
        <v>72.381700974203824</v>
      </c>
      <c r="C4" s="107">
        <f t="shared" ca="1" si="2"/>
        <v>72</v>
      </c>
    </row>
    <row r="5" spans="1:3">
      <c r="A5" s="107">
        <f t="shared" ca="1" si="0"/>
        <v>0.21947812384176135</v>
      </c>
      <c r="B5" s="107">
        <f t="shared" ca="1" si="1"/>
        <v>21.947812384176135</v>
      </c>
      <c r="C5" s="107">
        <f t="shared" ca="1" si="2"/>
        <v>21</v>
      </c>
    </row>
    <row r="6" spans="1:3">
      <c r="A6" s="107">
        <f t="shared" ca="1" si="0"/>
        <v>0.61757660700928274</v>
      </c>
      <c r="B6" s="107">
        <f t="shared" ca="1" si="1"/>
        <v>61.757660700928277</v>
      </c>
      <c r="C6" s="107">
        <f t="shared" ca="1" si="2"/>
        <v>61</v>
      </c>
    </row>
    <row r="7" spans="1:3">
      <c r="A7" s="107">
        <f t="shared" ca="1" si="0"/>
        <v>0.59628203159582815</v>
      </c>
      <c r="B7" s="107">
        <f t="shared" ca="1" si="1"/>
        <v>59.628203159582817</v>
      </c>
      <c r="C7" s="107">
        <f t="shared" ca="1" si="2"/>
        <v>59</v>
      </c>
    </row>
    <row r="8" spans="1:3">
      <c r="A8" s="107">
        <f t="shared" ca="1" si="0"/>
        <v>0.97640235753831428</v>
      </c>
      <c r="B8" s="107">
        <f t="shared" ca="1" si="1"/>
        <v>97.640235753831433</v>
      </c>
      <c r="C8" s="107">
        <f t="shared" ca="1" si="2"/>
        <v>97</v>
      </c>
    </row>
    <row r="9" spans="1:3">
      <c r="A9" s="107">
        <f t="shared" ca="1" si="0"/>
        <v>0.98108103284807946</v>
      </c>
      <c r="B9" s="107">
        <f t="shared" ca="1" si="1"/>
        <v>98.108103284807953</v>
      </c>
      <c r="C9" s="107">
        <f t="shared" ca="1" si="2"/>
        <v>98</v>
      </c>
    </row>
    <row r="10" spans="1:3">
      <c r="A10" s="107">
        <f t="shared" ca="1" si="0"/>
        <v>4.919248355008321E-2</v>
      </c>
      <c r="B10" s="107">
        <f t="shared" ca="1" si="1"/>
        <v>4.919248355008321</v>
      </c>
      <c r="C10" s="107">
        <f t="shared" ca="1" si="2"/>
        <v>4</v>
      </c>
    </row>
    <row r="11" spans="1:3">
      <c r="A11" s="107">
        <f t="shared" ca="1" si="0"/>
        <v>0.61890611506997573</v>
      </c>
      <c r="B11" s="107">
        <f t="shared" ca="1" si="1"/>
        <v>61.890611506997573</v>
      </c>
      <c r="C11" s="107">
        <f t="shared" ca="1" si="2"/>
        <v>61</v>
      </c>
    </row>
    <row r="12" spans="1:3">
      <c r="A12" s="107">
        <f t="shared" ca="1" si="0"/>
        <v>0.31368119857647536</v>
      </c>
      <c r="B12" s="107">
        <f t="shared" ca="1" si="1"/>
        <v>31.368119857647535</v>
      </c>
      <c r="C12" s="107">
        <f t="shared" ca="1" si="2"/>
        <v>31</v>
      </c>
    </row>
    <row r="13" spans="1:3">
      <c r="A13" s="107">
        <f t="shared" ca="1" si="0"/>
        <v>0.70143464514091547</v>
      </c>
      <c r="B13" s="107">
        <f t="shared" ca="1" si="1"/>
        <v>70.143464514091548</v>
      </c>
      <c r="C13" s="107">
        <f t="shared" ca="1" si="2"/>
        <v>70</v>
      </c>
    </row>
    <row r="14" spans="1:3">
      <c r="A14" s="107">
        <f t="shared" ca="1" si="0"/>
        <v>0.55854481389291966</v>
      </c>
      <c r="B14" s="107">
        <f t="shared" ca="1" si="1"/>
        <v>55.854481389291962</v>
      </c>
      <c r="C14" s="107">
        <f t="shared" ca="1" si="2"/>
        <v>55</v>
      </c>
    </row>
    <row r="15" spans="1:3">
      <c r="A15" s="107">
        <f t="shared" ca="1" si="0"/>
        <v>0.53201990521139142</v>
      </c>
      <c r="B15" s="107">
        <f t="shared" ca="1" si="1"/>
        <v>53.201990521139145</v>
      </c>
      <c r="C15" s="107">
        <f t="shared" ca="1" si="2"/>
        <v>53</v>
      </c>
    </row>
    <row r="16" spans="1:3">
      <c r="A16" s="107">
        <f t="shared" ca="1" si="0"/>
        <v>0.54103713438388557</v>
      </c>
      <c r="B16" s="107">
        <f t="shared" ca="1" si="1"/>
        <v>54.103713438388553</v>
      </c>
      <c r="C16" s="107">
        <f t="shared" ca="1" si="2"/>
        <v>54</v>
      </c>
    </row>
    <row r="17" spans="1:3">
      <c r="A17" s="107">
        <f t="shared" ca="1" si="0"/>
        <v>0.98067657705853972</v>
      </c>
      <c r="B17" s="107">
        <f t="shared" ca="1" si="1"/>
        <v>98.067657705853975</v>
      </c>
      <c r="C17" s="107">
        <f t="shared" ca="1" si="2"/>
        <v>98</v>
      </c>
    </row>
    <row r="18" spans="1:3">
      <c r="A18" s="107">
        <f t="shared" ca="1" si="0"/>
        <v>0.40654910809858724</v>
      </c>
      <c r="B18" s="107">
        <f t="shared" ca="1" si="1"/>
        <v>40.654910809858727</v>
      </c>
      <c r="C18" s="107">
        <f t="shared" ca="1" si="2"/>
        <v>40</v>
      </c>
    </row>
    <row r="19" spans="1:3">
      <c r="A19" s="107">
        <f t="shared" ca="1" si="0"/>
        <v>0.92438085888668842</v>
      </c>
      <c r="B19" s="107">
        <f t="shared" ca="1" si="1"/>
        <v>92.438085888668837</v>
      </c>
      <c r="C19" s="107">
        <f t="shared" ca="1" si="2"/>
        <v>92</v>
      </c>
    </row>
    <row r="20" spans="1:3">
      <c r="A20" s="107">
        <f t="shared" ca="1" si="0"/>
        <v>0.54124503314927175</v>
      </c>
      <c r="B20" s="107">
        <f t="shared" ca="1" si="1"/>
        <v>54.124503314927175</v>
      </c>
      <c r="C20" s="107">
        <f t="shared" ca="1" si="2"/>
        <v>54</v>
      </c>
    </row>
    <row r="21" spans="1:3">
      <c r="A21" s="107">
        <f t="shared" ca="1" si="0"/>
        <v>0.16950795933413865</v>
      </c>
      <c r="B21" s="107">
        <f t="shared" ca="1" si="1"/>
        <v>16.950795933413865</v>
      </c>
      <c r="C21" s="107">
        <f t="shared" ca="1" si="2"/>
        <v>16</v>
      </c>
    </row>
    <row r="22" spans="1:3">
      <c r="A22" s="107">
        <f t="shared" ca="1" si="0"/>
        <v>0.66270350974742698</v>
      </c>
      <c r="B22" s="107">
        <f t="shared" ca="1" si="1"/>
        <v>66.270350974742698</v>
      </c>
      <c r="C22" s="107">
        <f t="shared" ca="1" si="2"/>
        <v>66</v>
      </c>
    </row>
    <row r="23" spans="1:3">
      <c r="A23" s="107">
        <f t="shared" ca="1" si="0"/>
        <v>0.25267881994887009</v>
      </c>
      <c r="B23" s="107">
        <f t="shared" ca="1" si="1"/>
        <v>25.267881994887009</v>
      </c>
      <c r="C23" s="107">
        <f t="shared" ca="1" si="2"/>
        <v>25</v>
      </c>
    </row>
    <row r="24" spans="1:3">
      <c r="A24" s="107">
        <f t="shared" ca="1" si="0"/>
        <v>0.50216105174673853</v>
      </c>
      <c r="B24" s="107">
        <f t="shared" ca="1" si="1"/>
        <v>50.216105174673856</v>
      </c>
      <c r="C24" s="107">
        <f t="shared" ca="1" si="2"/>
        <v>50</v>
      </c>
    </row>
    <row r="25" spans="1:3">
      <c r="A25" s="107">
        <f t="shared" ca="1" si="0"/>
        <v>0.67967679525867575</v>
      </c>
      <c r="B25" s="107">
        <f t="shared" ca="1" si="1"/>
        <v>67.967679525867581</v>
      </c>
      <c r="C25" s="107">
        <f t="shared" ca="1" si="2"/>
        <v>67</v>
      </c>
    </row>
    <row r="26" spans="1:3">
      <c r="A26" s="107">
        <f t="shared" ca="1" si="0"/>
        <v>0.71788211846871963</v>
      </c>
      <c r="B26" s="107">
        <f t="shared" ca="1" si="1"/>
        <v>71.78821184687196</v>
      </c>
      <c r="C26" s="107">
        <f t="shared" ca="1" si="2"/>
        <v>71</v>
      </c>
    </row>
    <row r="27" spans="1:3">
      <c r="A27" s="107">
        <f t="shared" ca="1" si="0"/>
        <v>0.83369595886405889</v>
      </c>
      <c r="B27" s="107">
        <f t="shared" ca="1" si="1"/>
        <v>83.369595886405889</v>
      </c>
      <c r="C27" s="107">
        <f t="shared" ca="1" si="2"/>
        <v>83</v>
      </c>
    </row>
    <row r="28" spans="1:3">
      <c r="A28" s="107">
        <f t="shared" ca="1" si="0"/>
        <v>0.88048309824970872</v>
      </c>
      <c r="B28" s="107">
        <f t="shared" ca="1" si="1"/>
        <v>88.048309824970872</v>
      </c>
      <c r="C28" s="107">
        <f t="shared" ca="1" si="2"/>
        <v>88</v>
      </c>
    </row>
    <row r="29" spans="1:3">
      <c r="A29" s="107">
        <f t="shared" ca="1" si="0"/>
        <v>6.868459381062042E-2</v>
      </c>
      <c r="B29" s="107">
        <f t="shared" ca="1" si="1"/>
        <v>6.868459381062042</v>
      </c>
      <c r="C29" s="107">
        <f t="shared" ca="1" si="2"/>
        <v>6</v>
      </c>
    </row>
    <row r="30" spans="1:3">
      <c r="A30" s="107">
        <f t="shared" ca="1" si="0"/>
        <v>0.19166491318435108</v>
      </c>
      <c r="B30" s="107">
        <f t="shared" ca="1" si="1"/>
        <v>19.166491318435106</v>
      </c>
      <c r="C30" s="107">
        <f t="shared" ca="1" si="2"/>
        <v>19</v>
      </c>
    </row>
    <row r="31" spans="1:3">
      <c r="A31" s="107">
        <f t="shared" ca="1" si="0"/>
        <v>0.98692230835415984</v>
      </c>
      <c r="B31" s="107">
        <f t="shared" ca="1" si="1"/>
        <v>98.692230835415984</v>
      </c>
      <c r="C31" s="107">
        <f t="shared" ca="1" si="2"/>
        <v>98</v>
      </c>
    </row>
    <row r="32" spans="1:3">
      <c r="A32" s="107">
        <f t="shared" ca="1" si="0"/>
        <v>0.3593358838124745</v>
      </c>
      <c r="B32" s="107">
        <f t="shared" ca="1" si="1"/>
        <v>35.933588381247446</v>
      </c>
      <c r="C32" s="107">
        <f t="shared" ca="1" si="2"/>
        <v>35</v>
      </c>
    </row>
    <row r="33" spans="1:3">
      <c r="A33" s="107">
        <f t="shared" ca="1" si="0"/>
        <v>0.51368568894565136</v>
      </c>
      <c r="B33" s="107">
        <f t="shared" ca="1" si="1"/>
        <v>51.368568894565136</v>
      </c>
      <c r="C33" s="107">
        <f t="shared" ca="1" si="2"/>
        <v>51</v>
      </c>
    </row>
    <row r="34" spans="1:3">
      <c r="A34" s="107">
        <f t="shared" ca="1" si="0"/>
        <v>0.99448275380642981</v>
      </c>
      <c r="B34" s="107">
        <f t="shared" ca="1" si="1"/>
        <v>99.448275380642983</v>
      </c>
      <c r="C34" s="107">
        <f t="shared" ca="1" si="2"/>
        <v>99</v>
      </c>
    </row>
    <row r="35" spans="1:3">
      <c r="A35" s="107">
        <f t="shared" ca="1" si="0"/>
        <v>6.3855836416060852E-2</v>
      </c>
      <c r="B35" s="107">
        <f t="shared" ca="1" si="1"/>
        <v>6.3855836416060852</v>
      </c>
      <c r="C35" s="107">
        <f t="shared" ca="1" si="2"/>
        <v>6</v>
      </c>
    </row>
    <row r="36" spans="1:3">
      <c r="A36" s="107">
        <f t="shared" ca="1" si="0"/>
        <v>0.69699987628635474</v>
      </c>
      <c r="B36" s="107">
        <f t="shared" ca="1" si="1"/>
        <v>69.699987628635469</v>
      </c>
      <c r="C36" s="107">
        <f t="shared" ca="1" si="2"/>
        <v>69</v>
      </c>
    </row>
    <row r="37" spans="1:3">
      <c r="A37" s="107">
        <f t="shared" ca="1" si="0"/>
        <v>8.4814616261740916E-2</v>
      </c>
      <c r="B37" s="107">
        <f t="shared" ca="1" si="1"/>
        <v>8.4814616261740916</v>
      </c>
      <c r="C37" s="107">
        <f t="shared" ca="1" si="2"/>
        <v>8</v>
      </c>
    </row>
    <row r="38" spans="1:3">
      <c r="A38" s="107">
        <f t="shared" ca="1" si="0"/>
        <v>0.34928116817302035</v>
      </c>
      <c r="B38" s="107">
        <f t="shared" ca="1" si="1"/>
        <v>34.928116817302033</v>
      </c>
      <c r="C38" s="107">
        <f t="shared" ca="1" si="2"/>
        <v>34</v>
      </c>
    </row>
    <row r="39" spans="1:3">
      <c r="A39" s="107">
        <f t="shared" ca="1" si="0"/>
        <v>0.82092581705261569</v>
      </c>
      <c r="B39" s="107">
        <f t="shared" ca="1" si="1"/>
        <v>82.092581705261566</v>
      </c>
      <c r="C39" s="107">
        <f t="shared" ca="1" si="2"/>
        <v>82</v>
      </c>
    </row>
    <row r="40" spans="1:3">
      <c r="A40" s="107">
        <f t="shared" ca="1" si="0"/>
        <v>0.16031604699230328</v>
      </c>
      <c r="B40" s="107">
        <f t="shared" ca="1" si="1"/>
        <v>16.031604699230328</v>
      </c>
      <c r="C40" s="107">
        <f t="shared" ca="1" si="2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1138.4444975804975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2014-09-27T14:30:53Z</dcterms:modified>
</cp:coreProperties>
</file>