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<sst xmlns="http://schemas.openxmlformats.org/spreadsheetml/2006/main" count="511" uniqueCount="265">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</sst>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0.47499179254926871</v>
      </c>
      <c r="G13" s="35">
        <f>'Project Release Optimizer (GA)'!E15</f>
        <v>0.36980544182868569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48.025253257975073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200.10522190822948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48.025253257975073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48.025253257975073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48.025253257975073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48.025253257975073</v>
      </c>
      <c r="AN13" s="37"/>
      <c r="AO13" s="39">
        <f>M13+R13+W13+AB13+AG13+AL13</f>
        <v>200.20000000000002</v>
      </c>
      <c r="AP13" s="39">
        <f>N13+S13+X13+AC13+AH13+AM13</f>
        <v>440.23148819810484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78.738202610354918</v>
      </c>
      <c r="AY13" s="39">
        <f t="shared" ref="AY13:AY27" si="1">AV13/G13</f>
        <v>440.23148819810473</v>
      </c>
      <c r="AZ13" s="39">
        <f>MAX(AX13,AY13)</f>
        <v>440.23148819810473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0.47921628451899245</v>
      </c>
      <c r="G14" s="35">
        <f>'Project Release Optimizer (GA)'!E16</f>
        <v>1.5304523757027335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31.301106587093692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52.272126379147622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12.545310330995429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12.545310330995429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12.545310330995429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12.545310330995429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133.75447429022304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68.862434491606137</v>
      </c>
      <c r="AY14" s="39">
        <f t="shared" si="1"/>
        <v>114.99867803412475</v>
      </c>
      <c r="AZ14" s="39">
        <f t="shared" ref="AZ14:AZ27" si="29">MAX(AX14,AY14)</f>
        <v>114.99867803412475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0.49127317554889643</v>
      </c>
      <c r="G15" s="35">
        <f>'Project Release Optimizer (GA)'!E17</f>
        <v>2.3525507384623174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32.568438083604505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11.476904433375935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7.816425140065081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7.816425140065081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7.816425140065081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7.816425140065081</v>
      </c>
      <c r="AN15" s="37"/>
      <c r="AO15" s="39">
        <f t="shared" si="24"/>
        <v>94.6</v>
      </c>
      <c r="AP15" s="39">
        <f t="shared" si="25"/>
        <v>75.311043077240754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71.650563783929911</v>
      </c>
      <c r="AY15" s="39">
        <f t="shared" si="1"/>
        <v>25.24918975342705</v>
      </c>
      <c r="AZ15" s="39">
        <f t="shared" si="29"/>
        <v>71.650563783929911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0.48149956852000375</v>
      </c>
      <c r="G16" s="35">
        <f>'Project Release Optimizer (GA)'!E18</f>
        <v>1.524314675969519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72.68957708016292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17.4454984992391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17.4454984992391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17.4454984992391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17.4454984992391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17.4454984992391</v>
      </c>
      <c r="AN16" s="37"/>
      <c r="AO16" s="39">
        <f t="shared" si="24"/>
        <v>116.6</v>
      </c>
      <c r="AP16" s="39">
        <f t="shared" si="25"/>
        <v>159.91706957635844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159.91706957635841</v>
      </c>
      <c r="AY16" s="39">
        <f t="shared" si="1"/>
        <v>25.978887840079988</v>
      </c>
      <c r="AZ16" s="39">
        <f t="shared" si="29"/>
        <v>159.91706957635841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0.48516186588227433</v>
      </c>
      <c r="G17" s="35">
        <f>'Project Release Optimizer (GA)'!E19</f>
        <v>1.7245599464929489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12.367006605288129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46.388645499211179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11.133274919810683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11.133274919810683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11.133274919810683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11.133274919810683</v>
      </c>
      <c r="AN17" s="37"/>
      <c r="AO17" s="39">
        <f t="shared" si="24"/>
        <v>189.2</v>
      </c>
      <c r="AP17" s="39">
        <f t="shared" si="25"/>
        <v>103.28875178374206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27.20741453163388</v>
      </c>
      <c r="AY17" s="39">
        <f t="shared" si="1"/>
        <v>102.05502009826458</v>
      </c>
      <c r="AZ17" s="39">
        <f t="shared" si="29"/>
        <v>102.05502009826458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0.57047643260208913</v>
      </c>
      <c r="G18" s="35">
        <f>'Project Release Optimizer (GA)'!E20</f>
        <v>1.5043553060369617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91.151881179060595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29.248409483735973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21.876451482974545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21.876451482974545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21.876451482974545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21.876451482974545</v>
      </c>
      <c r="AN18" s="37"/>
      <c r="AO18" s="39">
        <f t="shared" si="24"/>
        <v>211.2</v>
      </c>
      <c r="AP18" s="39">
        <f t="shared" si="25"/>
        <v>207.90609659469473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200.53413859393336</v>
      </c>
      <c r="AY18" s="39">
        <f t="shared" si="1"/>
        <v>64.346500864219152</v>
      </c>
      <c r="AZ18" s="39">
        <f t="shared" si="29"/>
        <v>200.53413859393336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0.47736200337159246</v>
      </c>
      <c r="G19" s="35">
        <f>'Project Release Optimizer (GA)'!E21</f>
        <v>0.37267099713364421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194.8207007326599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222.71655330944688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53.451972794267249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53.451972794267249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53.451972794267249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53.451972794267249</v>
      </c>
      <c r="AN19" s="37"/>
      <c r="AO19" s="39">
        <f t="shared" si="24"/>
        <v>387.20000000000005</v>
      </c>
      <c r="AP19" s="39">
        <f t="shared" si="25"/>
        <v>631.34514521917572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428.60554161185172</v>
      </c>
      <c r="AY19" s="39">
        <f t="shared" si="1"/>
        <v>489.97641728078304</v>
      </c>
      <c r="AZ19" s="39">
        <f t="shared" si="29"/>
        <v>489.97641728078304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0.47410647337821682</v>
      </c>
      <c r="G20" s="35">
        <f>'Project Release Optimizer (GA)'!E22</f>
        <v>2.3054528047796556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10.546154251750254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4.7712969778409011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2.531077020420061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2.531077020420061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2.531077020420061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2.531077020420061</v>
      </c>
      <c r="AN20" s="37"/>
      <c r="AO20" s="39">
        <f t="shared" si="24"/>
        <v>35.200000000000003</v>
      </c>
      <c r="AP20" s="39">
        <f t="shared" si="25"/>
        <v>25.441759311271397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23.201539353850556</v>
      </c>
      <c r="AY20" s="39">
        <f t="shared" si="1"/>
        <v>10.496853351249984</v>
      </c>
      <c r="AZ20" s="39">
        <f t="shared" si="29"/>
        <v>23.201539353850556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0.47106858309630273</v>
      </c>
      <c r="G21" s="35">
        <f>'Project Release Optimizer (GA)'!E23</f>
        <v>1.504163139961304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104.01882392140489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57.174649288515624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24.964517741137172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24.964517741137172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24.964517741137172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24.964517741137172</v>
      </c>
      <c r="AN21" s="37"/>
      <c r="AO21" s="39">
        <f t="shared" si="24"/>
        <v>297</v>
      </c>
      <c r="AP21" s="39">
        <f t="shared" si="25"/>
        <v>261.0515441744692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228.84141262709076</v>
      </c>
      <c r="AY21" s="39">
        <f t="shared" si="1"/>
        <v>125.78422843473437</v>
      </c>
      <c r="AZ21" s="39">
        <f t="shared" si="29"/>
        <v>228.84141262709076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0.46175374563260341</v>
      </c>
      <c r="G22" s="35">
        <f>'Project Release Optimizer (GA)'!E24</f>
        <v>0.32571449533972874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77.963633950992516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267.10509125256067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64.105221900614566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64.105221900614566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64.105221900614566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64.105221900614566</v>
      </c>
      <c r="AN22" s="37"/>
      <c r="AO22" s="39">
        <f t="shared" si="24"/>
        <v>270.59999999999991</v>
      </c>
      <c r="AP22" s="39">
        <f t="shared" si="25"/>
        <v>601.48961280601134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171.51999469218353</v>
      </c>
      <c r="AY22" s="39">
        <f t="shared" si="1"/>
        <v>587.63120075563347</v>
      </c>
      <c r="AZ22" s="39">
        <f t="shared" si="29"/>
        <v>587.63120075563347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0.57384341752184864</v>
      </c>
      <c r="G23" s="35">
        <f>'Project Release Optimizer (GA)'!E25</f>
        <v>1.4772741565341949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109.78604629128002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54.153793760046881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26.348651109907202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26.348651109907202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26.348651109907202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26.348651109907202</v>
      </c>
      <c r="AN23" s="37"/>
      <c r="AO23" s="39">
        <f t="shared" si="24"/>
        <v>314.59999999999997</v>
      </c>
      <c r="AP23" s="39">
        <f t="shared" si="25"/>
        <v>269.33444449095566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241.52930184081606</v>
      </c>
      <c r="AY23" s="39">
        <f t="shared" si="1"/>
        <v>119.13834627210311</v>
      </c>
      <c r="AZ23" s="39">
        <f t="shared" si="29"/>
        <v>241.52930184081606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0.54720853505228584</v>
      </c>
      <c r="G24" s="35">
        <f>'Project Release Optimizer (GA)'!E26</f>
        <v>1.4978977157556965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118.78469694152201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60.751811717724706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28.508327265965281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28.508327265965281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28.508327265965281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28.508327265965281</v>
      </c>
      <c r="AN24" s="37"/>
      <c r="AO24" s="39">
        <f t="shared" si="24"/>
        <v>343.2</v>
      </c>
      <c r="AP24" s="39">
        <f t="shared" si="25"/>
        <v>293.56981772310786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261.3263332713484</v>
      </c>
      <c r="AY24" s="39">
        <f t="shared" si="1"/>
        <v>133.65398577899438</v>
      </c>
      <c r="AZ24" s="39">
        <f t="shared" si="29"/>
        <v>261.3263332713484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0.49020358849291806</v>
      </c>
      <c r="G25" s="35">
        <f>'Project Release Optimizer (GA)'!E27</f>
        <v>1.98060905758932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195.83699967424229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47.000879921818147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47.000879921818147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47.000879921818147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47.000879921818147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47.000879921818147</v>
      </c>
      <c r="AN25" s="37"/>
      <c r="AO25" s="39">
        <f t="shared" si="24"/>
        <v>299.19999999999993</v>
      </c>
      <c r="AP25" s="39">
        <f t="shared" si="25"/>
        <v>430.84139928333298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430.84139928333298</v>
      </c>
      <c r="AY25" s="39">
        <f t="shared" si="1"/>
        <v>44.430777322157844</v>
      </c>
      <c r="AZ25" s="39">
        <f t="shared" si="29"/>
        <v>430.84139928333298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0.25794406135950998</v>
      </c>
      <c r="G26" s="35">
        <f>'Project Release Optimizer (GA)'!E28</f>
        <v>3.4702111413141608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151.19557238281863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36.286937371876469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36.286937371876469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36.286937371876469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36.286937371876469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36.286937371876469</v>
      </c>
      <c r="AN26" s="37"/>
      <c r="AO26" s="39">
        <f t="shared" si="24"/>
        <v>202.39999999999998</v>
      </c>
      <c r="AP26" s="39">
        <f t="shared" si="25"/>
        <v>332.63025924220102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332.63025924220096</v>
      </c>
      <c r="AY26" s="39">
        <f t="shared" si="1"/>
        <v>33.600260978887832</v>
      </c>
      <c r="AZ26" s="39">
        <f t="shared" si="29"/>
        <v>332.63025924220096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1.2638904724731983</v>
      </c>
      <c r="G27" s="35">
        <f>'Project Release Optimizer (GA)'!E29</f>
        <v>2.0599680070991306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56.966961590516149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48.058998809118826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13.672070781723875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13.672070781723875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13.672070781723875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13.672070781723875</v>
      </c>
      <c r="AN27" s="37"/>
      <c r="AO27" s="39">
        <f t="shared" si="24"/>
        <v>376.19999999999993</v>
      </c>
      <c r="AP27" s="39">
        <f t="shared" si="25"/>
        <v>159.71424352653048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125.32731549913554</v>
      </c>
      <c r="AY27" s="39">
        <f t="shared" si="1"/>
        <v>105.7297973800614</v>
      </c>
      <c r="AZ27" s="39">
        <f t="shared" si="29"/>
        <v>125.32731549913554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1.5999999999999999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87.201523502024784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76.997121240792538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27.714124635919333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27.714124635919333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27.714124635919333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27.714124635919333</v>
      </c>
      <c r="AN30" s="47"/>
      <c r="AO30" s="35">
        <f t="shared" ref="AO30:AQ30" si="36">AVERAGE(AO13:AO27)</f>
        <v>236.42666666666665</v>
      </c>
      <c r="AP30" s="35">
        <f t="shared" si="36"/>
        <v>275.05514328649468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190.04886140064178</v>
      </c>
      <c r="AY30" s="35">
        <f t="shared" si="39"/>
        <v>161.5534421561884</v>
      </c>
      <c r="AZ30" s="167">
        <f t="shared" ref="AZ30" si="40">AVERAGE(AZ13:AZ27)</f>
        <v>254.04614249592717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23.999999999999996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1308.0228525303717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1154.9568186118881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415.71186953878998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415.71186953878998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415.71186953878998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415.71186953878998</v>
      </c>
      <c r="AN31" s="47"/>
      <c r="AO31" s="35">
        <f t="shared" ref="AO31:AQ31" si="47">SUM(AO13:AO27)</f>
        <v>3546.3999999999996</v>
      </c>
      <c r="AP31" s="35">
        <f t="shared" si="47"/>
        <v>4125.82714929742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2850.7329210096268</v>
      </c>
      <c r="AY31" s="35">
        <f t="shared" si="50"/>
        <v>2423.301632342826</v>
      </c>
      <c r="AZ31" s="35">
        <f t="shared" ref="AZ31" si="51">SUM(AZ13:AZ27)</f>
        <v>3810.6921374389076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889.71424352651957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307.72180995316205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254.04614249592717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88.904466501240677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0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1286.3405199809222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1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0.47499179254926871</v>
      </c>
      <c r="E15" s="74">
        <v>0.36980544182868569</v>
      </c>
      <c r="F15" s="5"/>
      <c r="G15" s="110"/>
      <c r="I15" s="57">
        <v>41640</v>
      </c>
      <c r="J15" s="12"/>
      <c r="K15" s="32">
        <v>364</v>
      </c>
      <c r="L15" s="58">
        <f>I15+K15+1</f>
        <v>42005</v>
      </c>
      <c r="M15" s="58">
        <f>L15+VLOOKUP($B15,'Project Facts (User Inputs)'!$B$13:$BL$28,13,0)</f>
        <v>42053.025253257976</v>
      </c>
      <c r="N15" s="12"/>
      <c r="O15" s="56">
        <v>0</v>
      </c>
      <c r="P15" s="58">
        <f>M15+O15+1</f>
        <v>42054.025253257976</v>
      </c>
      <c r="Q15" s="58">
        <f>P15+VLOOKUP($B15,'Project Facts (User Inputs)'!$B$13:$BL$28,18,0)</f>
        <v>42254.130475166203</v>
      </c>
      <c r="R15" s="12"/>
      <c r="S15" s="56">
        <v>0</v>
      </c>
      <c r="T15" s="58">
        <f>Q15+S15+1</f>
        <v>42255.130475166203</v>
      </c>
      <c r="U15" s="58">
        <f>T15+VLOOKUP($B15,'Project Facts (User Inputs)'!$B$13:$BL$28,23,0)</f>
        <v>42303.155728424179</v>
      </c>
      <c r="V15" s="12"/>
      <c r="W15" s="32">
        <v>2</v>
      </c>
      <c r="X15" s="58">
        <f>U15+W15+1</f>
        <v>42306.155728424179</v>
      </c>
      <c r="Y15" s="58">
        <f>X15+VLOOKUP($B15,'Project Facts (User Inputs)'!$B$13:$BL$28,28,0)</f>
        <v>42354.180981682155</v>
      </c>
      <c r="Z15" s="12"/>
      <c r="AA15" s="32">
        <v>2</v>
      </c>
      <c r="AB15" s="58">
        <f>Y15+AA15+1</f>
        <v>42357.180981682155</v>
      </c>
      <c r="AC15" s="58">
        <f>AB15+VLOOKUP($B15,'Project Facts (User Inputs)'!$B$13:$BL$28,33,0)</f>
        <v>42405.206234940131</v>
      </c>
      <c r="AD15" s="12"/>
      <c r="AE15" s="32">
        <v>0</v>
      </c>
      <c r="AF15" s="58">
        <f>AC15+AE15+1</f>
        <v>42406.206234940131</v>
      </c>
      <c r="AG15" s="58">
        <f>AF15+VLOOKUP($B15,'Project Facts (User Inputs)'!$B$13:$BL$28,38,0)</f>
        <v>42454.231488198107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364</v>
      </c>
      <c r="AN15" s="78">
        <f>O15</f>
        <v>0</v>
      </c>
      <c r="AO15" s="78">
        <f>S15</f>
        <v>0</v>
      </c>
      <c r="AP15" s="78">
        <f>W15</f>
        <v>2</v>
      </c>
      <c r="AQ15" s="78">
        <f>AA15</f>
        <v>2</v>
      </c>
      <c r="AR15" s="78">
        <f>AE15</f>
        <v>0</v>
      </c>
      <c r="AS15" s="78">
        <f>SUM(AM15:AR15)</f>
        <v>368</v>
      </c>
      <c r="AT15" s="60">
        <f>AK15*AM15*$AK$36</f>
        <v>308.22580645161293</v>
      </c>
      <c r="AV15" s="60">
        <f>AG15-L15</f>
        <v>449.2314881981074</v>
      </c>
      <c r="AW15" s="83">
        <f>MAX(AG15:AG29)-MIN(L15:L29)</f>
        <v>889.71424352651957</v>
      </c>
      <c r="BM15" s="113" t="s">
        <v>126</v>
      </c>
    </row>
    <row r="16" spans="2:65">
      <c r="B16" s="16" t="str">
        <f>'Project Facts (User Inputs)'!B14</f>
        <v>Project-A02</v>
      </c>
      <c r="D16" s="74">
        <v>0.47921628451899245</v>
      </c>
      <c r="E16" s="74">
        <v>1.5304523757027335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41684.301106587096</v>
      </c>
      <c r="N16" s="12"/>
      <c r="O16" s="56">
        <v>0</v>
      </c>
      <c r="P16" s="58">
        <f t="shared" ref="P16:P29" si="1">M16+O16+1</f>
        <v>41685.301106587096</v>
      </c>
      <c r="Q16" s="58">
        <f>P16+VLOOKUP($B16,'Project Facts (User Inputs)'!$B$13:$BL$28,18,0)</f>
        <v>41737.573232966242</v>
      </c>
      <c r="R16" s="12"/>
      <c r="S16" s="56">
        <v>0</v>
      </c>
      <c r="T16" s="58">
        <f t="shared" ref="T16:T29" si="2">Q16+S16+1</f>
        <v>41738.573232966242</v>
      </c>
      <c r="U16" s="58">
        <f>T16+VLOOKUP($B16,'Project Facts (User Inputs)'!$B$13:$BL$28,23,0)</f>
        <v>41751.118543297234</v>
      </c>
      <c r="V16" s="12"/>
      <c r="W16" s="32">
        <v>1</v>
      </c>
      <c r="X16" s="58">
        <f t="shared" ref="X16:X29" si="3">U16+W16+1</f>
        <v>41753.118543297234</v>
      </c>
      <c r="Y16" s="58">
        <f>X16+VLOOKUP($B16,'Project Facts (User Inputs)'!$B$13:$BL$28,28,0)</f>
        <v>41765.663853628226</v>
      </c>
      <c r="Z16" s="12"/>
      <c r="AA16" s="32">
        <v>4</v>
      </c>
      <c r="AB16" s="58">
        <f t="shared" ref="AB16:AB29" si="4">Y16+AA16+1</f>
        <v>41770.663853628226</v>
      </c>
      <c r="AC16" s="58">
        <f>AB16+VLOOKUP($B16,'Project Facts (User Inputs)'!$B$13:$BL$28,33,0)</f>
        <v>41783.209163959218</v>
      </c>
      <c r="AD16" s="12"/>
      <c r="AE16" s="32">
        <v>0</v>
      </c>
      <c r="AF16" s="58">
        <f t="shared" ref="AF16:AF29" si="5">AC16+AE16+1</f>
        <v>41784.209163959218</v>
      </c>
      <c r="AG16" s="58">
        <f>AF16+VLOOKUP($B16,'Project Facts (User Inputs)'!$B$13:$BL$28,38,0)</f>
        <v>41796.75447429021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1</v>
      </c>
      <c r="AQ16" s="78">
        <f t="shared" ref="AQ16:AQ29" si="10">AA16</f>
        <v>4</v>
      </c>
      <c r="AR16" s="78">
        <f t="shared" ref="AR16:AR29" si="11">AE16</f>
        <v>0</v>
      </c>
      <c r="AS16" s="78">
        <f t="shared" ref="AS16:AS29" si="12">SUM(AM16:AR16)</f>
        <v>17</v>
      </c>
      <c r="AT16" s="60">
        <f t="shared" ref="AT16:AT29" si="13">AK16*AM16*$AK$36</f>
        <v>10.607940446650126</v>
      </c>
      <c r="AV16" s="60">
        <f t="shared" ref="AV16:AV29" si="14">AG16-L16</f>
        <v>143.75447429021006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0.49127317554889643</v>
      </c>
      <c r="E17" s="74">
        <v>2.3525507384623174</v>
      </c>
      <c r="F17" s="5"/>
      <c r="G17" s="110"/>
      <c r="I17" s="57">
        <v>41640</v>
      </c>
      <c r="J17" s="12"/>
      <c r="K17" s="32">
        <v>3</v>
      </c>
      <c r="L17" s="58">
        <f t="shared" si="0"/>
        <v>41644</v>
      </c>
      <c r="M17" s="58">
        <f>L17+VLOOKUP($B17,'Project Facts (User Inputs)'!$B$13:$BL$28,13,0)</f>
        <v>41676.568438083603</v>
      </c>
      <c r="N17" s="12"/>
      <c r="O17" s="56">
        <v>0</v>
      </c>
      <c r="P17" s="58">
        <f t="shared" si="1"/>
        <v>41677.568438083603</v>
      </c>
      <c r="Q17" s="58">
        <f>P17+VLOOKUP($B17,'Project Facts (User Inputs)'!$B$13:$BL$28,18,0)</f>
        <v>41689.045342516976</v>
      </c>
      <c r="R17" s="12"/>
      <c r="S17" s="56">
        <v>0</v>
      </c>
      <c r="T17" s="58">
        <f t="shared" si="2"/>
        <v>41690.045342516976</v>
      </c>
      <c r="U17" s="58">
        <f>T17+VLOOKUP($B17,'Project Facts (User Inputs)'!$B$13:$BL$28,23,0)</f>
        <v>41697.861767657043</v>
      </c>
      <c r="V17" s="12"/>
      <c r="W17" s="32">
        <v>0</v>
      </c>
      <c r="X17" s="58">
        <f t="shared" si="3"/>
        <v>41698.861767657043</v>
      </c>
      <c r="Y17" s="58">
        <f>X17+VLOOKUP($B17,'Project Facts (User Inputs)'!$B$13:$BL$28,28,0)</f>
        <v>41706.67819279711</v>
      </c>
      <c r="Z17" s="12"/>
      <c r="AA17" s="32">
        <v>0</v>
      </c>
      <c r="AB17" s="58">
        <f t="shared" si="4"/>
        <v>41707.67819279711</v>
      </c>
      <c r="AC17" s="58">
        <f>AB17+VLOOKUP($B17,'Project Facts (User Inputs)'!$B$13:$BL$28,33,0)</f>
        <v>41715.494617937176</v>
      </c>
      <c r="AD17" s="12"/>
      <c r="AE17" s="32">
        <v>0</v>
      </c>
      <c r="AF17" s="58">
        <f t="shared" si="5"/>
        <v>41716.494617937176</v>
      </c>
      <c r="AG17" s="58">
        <f>AF17+VLOOKUP($B17,'Project Facts (User Inputs)'!$B$13:$BL$28,38,0)</f>
        <v>41724.311043077243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3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3</v>
      </c>
      <c r="AT17" s="60">
        <f t="shared" si="13"/>
        <v>1.2003722084367245</v>
      </c>
      <c r="AV17" s="60">
        <f t="shared" si="14"/>
        <v>80.311043077243085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0.48149956852000375</v>
      </c>
      <c r="E18" s="74">
        <v>1.524314675969519</v>
      </c>
      <c r="F18" s="5"/>
      <c r="G18" s="110"/>
      <c r="I18" s="57">
        <v>41640</v>
      </c>
      <c r="J18" s="12"/>
      <c r="K18" s="32">
        <v>38</v>
      </c>
      <c r="L18" s="58">
        <f t="shared" si="0"/>
        <v>41679</v>
      </c>
      <c r="M18" s="58">
        <f>L18+VLOOKUP($B18,'Project Facts (User Inputs)'!$B$13:$BL$28,13,0)</f>
        <v>41751.689577080164</v>
      </c>
      <c r="N18" s="12"/>
      <c r="O18" s="56">
        <v>0</v>
      </c>
      <c r="P18" s="58">
        <f t="shared" si="1"/>
        <v>41752.689577080164</v>
      </c>
      <c r="Q18" s="58">
        <f>P18+VLOOKUP($B18,'Project Facts (User Inputs)'!$B$13:$BL$28,18,0)</f>
        <v>41770.135075579405</v>
      </c>
      <c r="R18" s="12"/>
      <c r="S18" s="56">
        <v>0</v>
      </c>
      <c r="T18" s="58">
        <f t="shared" si="2"/>
        <v>41771.135075579405</v>
      </c>
      <c r="U18" s="58">
        <f>T18+VLOOKUP($B18,'Project Facts (User Inputs)'!$B$13:$BL$28,23,0)</f>
        <v>41788.580574078645</v>
      </c>
      <c r="V18" s="12"/>
      <c r="W18" s="32">
        <v>0</v>
      </c>
      <c r="X18" s="58">
        <f t="shared" si="3"/>
        <v>41789.580574078645</v>
      </c>
      <c r="Y18" s="58">
        <f>X18+VLOOKUP($B18,'Project Facts (User Inputs)'!$B$13:$BL$28,28,0)</f>
        <v>41807.026072577886</v>
      </c>
      <c r="Z18" s="12"/>
      <c r="AA18" s="32">
        <v>0</v>
      </c>
      <c r="AB18" s="58">
        <f t="shared" si="4"/>
        <v>41808.026072577886</v>
      </c>
      <c r="AC18" s="58">
        <f>AB18+VLOOKUP($B18,'Project Facts (User Inputs)'!$B$13:$BL$28,33,0)</f>
        <v>41825.471571077127</v>
      </c>
      <c r="AD18" s="12"/>
      <c r="AE18" s="32">
        <v>2</v>
      </c>
      <c r="AF18" s="58">
        <f t="shared" si="5"/>
        <v>41828.471571077127</v>
      </c>
      <c r="AG18" s="58">
        <f>AF18+VLOOKUP($B18,'Project Facts (User Inputs)'!$B$13:$BL$28,38,0)</f>
        <v>41845.917069576368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38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2</v>
      </c>
      <c r="AS18" s="78">
        <f t="shared" si="12"/>
        <v>40</v>
      </c>
      <c r="AT18" s="60">
        <f t="shared" si="13"/>
        <v>18.740694789081886</v>
      </c>
      <c r="AV18" s="60">
        <f t="shared" si="14"/>
        <v>166.91706957636779</v>
      </c>
      <c r="AW18" s="37"/>
      <c r="BM18" s="113"/>
    </row>
    <row r="19" spans="2:65">
      <c r="B19" s="16" t="str">
        <f>'Project Facts (User Inputs)'!B17</f>
        <v>Project-A05</v>
      </c>
      <c r="D19" s="74">
        <v>0.48516186588227433</v>
      </c>
      <c r="E19" s="74">
        <v>1.7245599464929489</v>
      </c>
      <c r="F19" s="5"/>
      <c r="G19" s="110"/>
      <c r="I19" s="57">
        <v>41640</v>
      </c>
      <c r="J19" s="12"/>
      <c r="K19" s="32">
        <v>4</v>
      </c>
      <c r="L19" s="58">
        <f t="shared" si="0"/>
        <v>41645</v>
      </c>
      <c r="M19" s="58">
        <f>L19+VLOOKUP($B19,'Project Facts (User Inputs)'!$B$13:$BL$28,13,0)</f>
        <v>41657.367006605287</v>
      </c>
      <c r="N19" s="12"/>
      <c r="O19" s="56">
        <v>0</v>
      </c>
      <c r="P19" s="58">
        <f t="shared" si="1"/>
        <v>41658.367006605287</v>
      </c>
      <c r="Q19" s="58">
        <f>P19+VLOOKUP($B19,'Project Facts (User Inputs)'!$B$13:$BL$28,18,0)</f>
        <v>41704.755652104497</v>
      </c>
      <c r="R19" s="12"/>
      <c r="S19" s="56">
        <v>0</v>
      </c>
      <c r="T19" s="58">
        <f t="shared" si="2"/>
        <v>41705.755652104497</v>
      </c>
      <c r="U19" s="58">
        <f>T19+VLOOKUP($B19,'Project Facts (User Inputs)'!$B$13:$BL$28,23,0)</f>
        <v>41716.888927024309</v>
      </c>
      <c r="V19" s="12"/>
      <c r="W19" s="32">
        <v>2</v>
      </c>
      <c r="X19" s="58">
        <f t="shared" si="3"/>
        <v>41719.888927024309</v>
      </c>
      <c r="Y19" s="58">
        <f>X19+VLOOKUP($B19,'Project Facts (User Inputs)'!$B$13:$BL$28,28,0)</f>
        <v>41731.022201944121</v>
      </c>
      <c r="Z19" s="12"/>
      <c r="AA19" s="32">
        <v>0</v>
      </c>
      <c r="AB19" s="58">
        <f t="shared" si="4"/>
        <v>41732.022201944121</v>
      </c>
      <c r="AC19" s="58">
        <f>AB19+VLOOKUP($B19,'Project Facts (User Inputs)'!$B$13:$BL$28,33,0)</f>
        <v>41743.155476863933</v>
      </c>
      <c r="AD19" s="12"/>
      <c r="AE19" s="32">
        <v>3</v>
      </c>
      <c r="AF19" s="58">
        <f t="shared" si="5"/>
        <v>41747.155476863933</v>
      </c>
      <c r="AG19" s="58">
        <f>AF19+VLOOKUP($B19,'Project Facts (User Inputs)'!$B$13:$BL$28,38,0)</f>
        <v>41758.288751783744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</v>
      </c>
      <c r="AN19" s="78">
        <f t="shared" si="7"/>
        <v>0</v>
      </c>
      <c r="AO19" s="78">
        <f t="shared" si="8"/>
        <v>0</v>
      </c>
      <c r="AP19" s="78">
        <f t="shared" si="9"/>
        <v>2</v>
      </c>
      <c r="AQ19" s="78">
        <f t="shared" si="10"/>
        <v>0</v>
      </c>
      <c r="AR19" s="78">
        <f t="shared" si="11"/>
        <v>3</v>
      </c>
      <c r="AS19" s="78">
        <f t="shared" si="12"/>
        <v>9</v>
      </c>
      <c r="AT19" s="60">
        <f t="shared" si="13"/>
        <v>3.2009925558312653</v>
      </c>
      <c r="AV19" s="60">
        <f t="shared" si="14"/>
        <v>113.28875178374437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0.57047643260208913</v>
      </c>
      <c r="E20" s="74">
        <v>1.5043553060369617</v>
      </c>
      <c r="F20" s="5"/>
      <c r="G20" s="110"/>
      <c r="I20" s="57">
        <v>41640</v>
      </c>
      <c r="J20" s="12"/>
      <c r="K20" s="32">
        <v>59</v>
      </c>
      <c r="L20" s="58">
        <f t="shared" si="0"/>
        <v>41700</v>
      </c>
      <c r="M20" s="58">
        <f>L20+VLOOKUP($B20,'Project Facts (User Inputs)'!$B$13:$BL$28,13,0)</f>
        <v>41791.151881179059</v>
      </c>
      <c r="N20" s="12"/>
      <c r="O20" s="56">
        <v>0</v>
      </c>
      <c r="P20" s="58">
        <f t="shared" si="1"/>
        <v>41792.151881179059</v>
      </c>
      <c r="Q20" s="58">
        <f>P20+VLOOKUP($B20,'Project Facts (User Inputs)'!$B$13:$BL$28,18,0)</f>
        <v>41821.400290662794</v>
      </c>
      <c r="R20" s="12"/>
      <c r="S20" s="56">
        <v>0</v>
      </c>
      <c r="T20" s="58">
        <f t="shared" si="2"/>
        <v>41822.400290662794</v>
      </c>
      <c r="U20" s="58">
        <f>T20+VLOOKUP($B20,'Project Facts (User Inputs)'!$B$13:$BL$28,23,0)</f>
        <v>41844.276742145768</v>
      </c>
      <c r="V20" s="12"/>
      <c r="W20" s="32">
        <v>0</v>
      </c>
      <c r="X20" s="58">
        <f t="shared" si="3"/>
        <v>41845.276742145768</v>
      </c>
      <c r="Y20" s="58">
        <f>X20+VLOOKUP($B20,'Project Facts (User Inputs)'!$B$13:$BL$28,28,0)</f>
        <v>41867.153193628743</v>
      </c>
      <c r="Z20" s="12"/>
      <c r="AA20" s="32">
        <v>0</v>
      </c>
      <c r="AB20" s="58">
        <f t="shared" si="4"/>
        <v>41868.153193628743</v>
      </c>
      <c r="AC20" s="58">
        <f>AB20+VLOOKUP($B20,'Project Facts (User Inputs)'!$B$13:$BL$28,33,0)</f>
        <v>41890.029645111717</v>
      </c>
      <c r="AD20" s="12"/>
      <c r="AE20" s="32">
        <v>0</v>
      </c>
      <c r="AF20" s="58">
        <f t="shared" si="5"/>
        <v>41891.029645111717</v>
      </c>
      <c r="AG20" s="58">
        <f>AF20+VLOOKUP($B20,'Project Facts (User Inputs)'!$B$13:$BL$28,38,0)</f>
        <v>41912.906096594692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59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59</v>
      </c>
      <c r="AT20" s="60">
        <f t="shared" si="13"/>
        <v>52.70471464019851</v>
      </c>
      <c r="AV20" s="60">
        <f t="shared" si="14"/>
        <v>212.90609659469192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0.47736200337159246</v>
      </c>
      <c r="E21" s="74">
        <v>0.37267099713364421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41902.820700732656</v>
      </c>
      <c r="N21" s="12"/>
      <c r="O21" s="56">
        <v>0</v>
      </c>
      <c r="P21" s="58">
        <f t="shared" si="1"/>
        <v>41903.820700732656</v>
      </c>
      <c r="Q21" s="58">
        <f>P21+VLOOKUP($B21,'Project Facts (User Inputs)'!$B$13:$BL$28,18,0)</f>
        <v>42126.537254042101</v>
      </c>
      <c r="R21" s="12"/>
      <c r="S21" s="56">
        <v>0</v>
      </c>
      <c r="T21" s="58">
        <f t="shared" si="2"/>
        <v>42127.537254042101</v>
      </c>
      <c r="U21" s="58">
        <f>T21+VLOOKUP($B21,'Project Facts (User Inputs)'!$B$13:$BL$28,23,0)</f>
        <v>42180.989226836369</v>
      </c>
      <c r="V21" s="12"/>
      <c r="W21" s="32">
        <v>2</v>
      </c>
      <c r="X21" s="58">
        <f t="shared" si="3"/>
        <v>42183.989226836369</v>
      </c>
      <c r="Y21" s="58">
        <f>X21+VLOOKUP($B21,'Project Facts (User Inputs)'!$B$13:$BL$28,28,0)</f>
        <v>42237.441199630637</v>
      </c>
      <c r="Z21" s="12"/>
      <c r="AA21" s="32">
        <v>1</v>
      </c>
      <c r="AB21" s="58">
        <f t="shared" si="4"/>
        <v>42239.441199630637</v>
      </c>
      <c r="AC21" s="58">
        <f>AB21+VLOOKUP($B21,'Project Facts (User Inputs)'!$B$13:$BL$28,33,0)</f>
        <v>42292.893172424905</v>
      </c>
      <c r="AD21" s="12"/>
      <c r="AE21" s="32">
        <v>0</v>
      </c>
      <c r="AF21" s="58">
        <f t="shared" si="5"/>
        <v>42293.893172424905</v>
      </c>
      <c r="AG21" s="58">
        <f>AF21+VLOOKUP($B21,'Project Facts (User Inputs)'!$B$13:$BL$28,38,0)</f>
        <v>42347.345145219173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2</v>
      </c>
      <c r="AQ21" s="78">
        <f t="shared" si="10"/>
        <v>1</v>
      </c>
      <c r="AR21" s="78">
        <f t="shared" si="11"/>
        <v>0</v>
      </c>
      <c r="AS21" s="78">
        <f t="shared" si="12"/>
        <v>70</v>
      </c>
      <c r="AT21" s="60">
        <f t="shared" si="13"/>
        <v>109.727047146402</v>
      </c>
      <c r="AV21" s="60">
        <f t="shared" si="14"/>
        <v>639.34514521917299</v>
      </c>
      <c r="AW21" s="37"/>
      <c r="BM21" s="113"/>
    </row>
    <row r="22" spans="2:65">
      <c r="B22" s="16" t="str">
        <f>'Project Facts (User Inputs)'!B20</f>
        <v>Project-A08</v>
      </c>
      <c r="D22" s="74">
        <v>0.47410647337821682</v>
      </c>
      <c r="E22" s="74">
        <v>2.3054528047796556</v>
      </c>
      <c r="F22" s="5"/>
      <c r="G22" s="110"/>
      <c r="I22" s="57">
        <v>41640</v>
      </c>
      <c r="J22" s="12"/>
      <c r="K22" s="32">
        <v>2</v>
      </c>
      <c r="L22" s="58">
        <f t="shared" si="0"/>
        <v>41643</v>
      </c>
      <c r="M22" s="58">
        <f>L22+VLOOKUP($B22,'Project Facts (User Inputs)'!$B$13:$BL$28,13,0)</f>
        <v>41653.546154251751</v>
      </c>
      <c r="N22" s="12"/>
      <c r="O22" s="56">
        <v>0</v>
      </c>
      <c r="P22" s="58">
        <f t="shared" si="1"/>
        <v>41654.546154251751</v>
      </c>
      <c r="Q22" s="58">
        <f>P22+VLOOKUP($B22,'Project Facts (User Inputs)'!$B$13:$BL$28,18,0)</f>
        <v>41659.317451229595</v>
      </c>
      <c r="R22" s="12"/>
      <c r="S22" s="56">
        <v>0</v>
      </c>
      <c r="T22" s="58">
        <f t="shared" si="2"/>
        <v>41660.317451229595</v>
      </c>
      <c r="U22" s="58">
        <f>T22+VLOOKUP($B22,'Project Facts (User Inputs)'!$B$13:$BL$28,23,0)</f>
        <v>41662.848528250019</v>
      </c>
      <c r="V22" s="12"/>
      <c r="W22" s="32">
        <v>1</v>
      </c>
      <c r="X22" s="58">
        <f t="shared" si="3"/>
        <v>41664.848528250019</v>
      </c>
      <c r="Y22" s="58">
        <f>X22+VLOOKUP($B22,'Project Facts (User Inputs)'!$B$13:$BL$28,28,0)</f>
        <v>41667.379605270442</v>
      </c>
      <c r="Z22" s="12"/>
      <c r="AA22" s="32">
        <v>3</v>
      </c>
      <c r="AB22" s="58">
        <f t="shared" si="4"/>
        <v>41671.379605270442</v>
      </c>
      <c r="AC22" s="58">
        <f>AB22+VLOOKUP($B22,'Project Facts (User Inputs)'!$B$13:$BL$28,33,0)</f>
        <v>41673.910682290865</v>
      </c>
      <c r="AD22" s="12"/>
      <c r="AE22" s="32">
        <v>3</v>
      </c>
      <c r="AF22" s="58">
        <f t="shared" si="5"/>
        <v>41677.910682290865</v>
      </c>
      <c r="AG22" s="58">
        <f>AF22+VLOOKUP($B22,'Project Facts (User Inputs)'!$B$13:$BL$28,38,0)</f>
        <v>41680.441759311288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2</v>
      </c>
      <c r="AN22" s="78">
        <f t="shared" si="7"/>
        <v>0</v>
      </c>
      <c r="AO22" s="78">
        <f t="shared" si="8"/>
        <v>0</v>
      </c>
      <c r="AP22" s="78">
        <f t="shared" si="9"/>
        <v>1</v>
      </c>
      <c r="AQ22" s="78">
        <f t="shared" si="10"/>
        <v>3</v>
      </c>
      <c r="AR22" s="78">
        <f t="shared" si="11"/>
        <v>3</v>
      </c>
      <c r="AS22" s="78">
        <f t="shared" si="12"/>
        <v>9</v>
      </c>
      <c r="AT22" s="60">
        <f t="shared" si="13"/>
        <v>0.29776674937965258</v>
      </c>
      <c r="AV22" s="60">
        <f t="shared" si="14"/>
        <v>37.441759311288479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0.47106858309630273</v>
      </c>
      <c r="E23" s="74">
        <v>1.504163139961304</v>
      </c>
      <c r="F23" s="5"/>
      <c r="G23" s="110"/>
      <c r="I23" s="57">
        <v>41640</v>
      </c>
      <c r="J23" s="12"/>
      <c r="K23" s="32">
        <v>1</v>
      </c>
      <c r="L23" s="58">
        <f t="shared" si="0"/>
        <v>41642</v>
      </c>
      <c r="M23" s="58">
        <f>L23+VLOOKUP($B23,'Project Facts (User Inputs)'!$B$13:$BL$28,13,0)</f>
        <v>41746.018823921404</v>
      </c>
      <c r="N23" s="12"/>
      <c r="O23" s="56">
        <v>0</v>
      </c>
      <c r="P23" s="58">
        <f t="shared" si="1"/>
        <v>41747.018823921404</v>
      </c>
      <c r="Q23" s="58">
        <f>P23+VLOOKUP($B23,'Project Facts (User Inputs)'!$B$13:$BL$28,18,0)</f>
        <v>41804.193473209918</v>
      </c>
      <c r="R23" s="12"/>
      <c r="S23" s="56">
        <v>0</v>
      </c>
      <c r="T23" s="58">
        <f t="shared" si="2"/>
        <v>41805.193473209918</v>
      </c>
      <c r="U23" s="58">
        <f>T23+VLOOKUP($B23,'Project Facts (User Inputs)'!$B$13:$BL$28,23,0)</f>
        <v>41830.157990951055</v>
      </c>
      <c r="V23" s="12"/>
      <c r="W23" s="32">
        <v>1</v>
      </c>
      <c r="X23" s="58">
        <f t="shared" si="3"/>
        <v>41832.157990951055</v>
      </c>
      <c r="Y23" s="58">
        <f>X23+VLOOKUP($B23,'Project Facts (User Inputs)'!$B$13:$BL$28,28,0)</f>
        <v>41857.122508692191</v>
      </c>
      <c r="Z23" s="12"/>
      <c r="AA23" s="32">
        <v>1</v>
      </c>
      <c r="AB23" s="58">
        <f t="shared" si="4"/>
        <v>41859.122508692191</v>
      </c>
      <c r="AC23" s="58">
        <f>AB23+VLOOKUP($B23,'Project Facts (User Inputs)'!$B$13:$BL$28,33,0)</f>
        <v>41884.087026433328</v>
      </c>
      <c r="AD23" s="12"/>
      <c r="AE23" s="32">
        <v>0</v>
      </c>
      <c r="AF23" s="58">
        <f t="shared" si="5"/>
        <v>41885.087026433328</v>
      </c>
      <c r="AG23" s="58">
        <f>AF23+VLOOKUP($B23,'Project Facts (User Inputs)'!$B$13:$BL$28,38,0)</f>
        <v>41910.051544174465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</v>
      </c>
      <c r="AN23" s="78">
        <f t="shared" si="7"/>
        <v>0</v>
      </c>
      <c r="AO23" s="78">
        <f t="shared" si="8"/>
        <v>0</v>
      </c>
      <c r="AP23" s="78">
        <f t="shared" si="9"/>
        <v>1</v>
      </c>
      <c r="AQ23" s="78">
        <f t="shared" si="10"/>
        <v>1</v>
      </c>
      <c r="AR23" s="78">
        <f t="shared" si="11"/>
        <v>0</v>
      </c>
      <c r="AS23" s="78">
        <f t="shared" si="12"/>
        <v>3</v>
      </c>
      <c r="AT23" s="60">
        <f t="shared" si="13"/>
        <v>1.2562034739454093</v>
      </c>
      <c r="AV23" s="60">
        <f t="shared" si="14"/>
        <v>268.05154417446465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0.46175374563260341</v>
      </c>
      <c r="E24" s="74">
        <v>0.32571449533972874</v>
      </c>
      <c r="F24" s="5"/>
      <c r="G24" s="110"/>
      <c r="I24" s="57">
        <v>41640</v>
      </c>
      <c r="J24" s="12"/>
      <c r="K24" s="32">
        <v>2</v>
      </c>
      <c r="L24" s="58">
        <f t="shared" si="0"/>
        <v>41643</v>
      </c>
      <c r="M24" s="58">
        <f>L24+VLOOKUP($B24,'Project Facts (User Inputs)'!$B$13:$BL$28,13,0)</f>
        <v>41720.963633950989</v>
      </c>
      <c r="N24" s="12"/>
      <c r="O24" s="56">
        <v>0</v>
      </c>
      <c r="P24" s="58">
        <f t="shared" si="1"/>
        <v>41721.963633950989</v>
      </c>
      <c r="Q24" s="58">
        <f>P24+VLOOKUP($B24,'Project Facts (User Inputs)'!$B$13:$BL$28,18,0)</f>
        <v>41989.06872520355</v>
      </c>
      <c r="R24" s="12"/>
      <c r="S24" s="56">
        <v>0</v>
      </c>
      <c r="T24" s="58">
        <f t="shared" si="2"/>
        <v>41990.06872520355</v>
      </c>
      <c r="U24" s="58">
        <f>T24+VLOOKUP($B24,'Project Facts (User Inputs)'!$B$13:$BL$28,23,0)</f>
        <v>42054.173947104166</v>
      </c>
      <c r="V24" s="12"/>
      <c r="W24" s="32">
        <v>0</v>
      </c>
      <c r="X24" s="58">
        <f t="shared" si="3"/>
        <v>42055.173947104166</v>
      </c>
      <c r="Y24" s="58">
        <f>X24+VLOOKUP($B24,'Project Facts (User Inputs)'!$B$13:$BL$28,28,0)</f>
        <v>42119.279169004782</v>
      </c>
      <c r="Z24" s="12"/>
      <c r="AA24" s="32">
        <v>1</v>
      </c>
      <c r="AB24" s="58">
        <f t="shared" si="4"/>
        <v>42121.279169004782</v>
      </c>
      <c r="AC24" s="58">
        <f>AB24+VLOOKUP($B24,'Project Facts (User Inputs)'!$B$13:$BL$28,33,0)</f>
        <v>42185.384390905398</v>
      </c>
      <c r="AD24" s="12"/>
      <c r="AE24" s="32">
        <v>0</v>
      </c>
      <c r="AF24" s="58">
        <f t="shared" si="5"/>
        <v>42186.384390905398</v>
      </c>
      <c r="AG24" s="58">
        <f>AF24+VLOOKUP($B24,'Project Facts (User Inputs)'!$B$13:$BL$28,38,0)</f>
        <v>42250.489612806014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1</v>
      </c>
      <c r="AR24" s="78">
        <f t="shared" si="11"/>
        <v>0</v>
      </c>
      <c r="AS24" s="78">
        <f t="shared" si="12"/>
        <v>3</v>
      </c>
      <c r="AT24" s="60">
        <f t="shared" si="13"/>
        <v>2.2890818858560786</v>
      </c>
      <c r="AV24" s="60">
        <f t="shared" si="14"/>
        <v>607.48961280601361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0.57384341752184864</v>
      </c>
      <c r="E25" s="74">
        <v>1.4772741565341949</v>
      </c>
      <c r="F25" s="5"/>
      <c r="G25" s="110"/>
      <c r="I25" s="57">
        <v>41640</v>
      </c>
      <c r="J25" s="12"/>
      <c r="K25" s="32">
        <v>38</v>
      </c>
      <c r="L25" s="58">
        <f t="shared" si="0"/>
        <v>41679</v>
      </c>
      <c r="M25" s="58">
        <f>L25+VLOOKUP($B25,'Project Facts (User Inputs)'!$B$13:$BL$28,13,0)</f>
        <v>41788.786046291279</v>
      </c>
      <c r="N25" s="12"/>
      <c r="O25" s="56">
        <v>0</v>
      </c>
      <c r="P25" s="58">
        <f t="shared" si="1"/>
        <v>41789.786046291279</v>
      </c>
      <c r="Q25" s="58">
        <f>P25+VLOOKUP($B25,'Project Facts (User Inputs)'!$B$13:$BL$28,18,0)</f>
        <v>41843.939840051324</v>
      </c>
      <c r="R25" s="12"/>
      <c r="S25" s="56">
        <v>0</v>
      </c>
      <c r="T25" s="58">
        <f t="shared" si="2"/>
        <v>41844.939840051324</v>
      </c>
      <c r="U25" s="58">
        <f>T25+VLOOKUP($B25,'Project Facts (User Inputs)'!$B$13:$BL$28,23,0)</f>
        <v>41871.288491161227</v>
      </c>
      <c r="V25" s="12"/>
      <c r="W25" s="32">
        <v>2</v>
      </c>
      <c r="X25" s="58">
        <f t="shared" si="3"/>
        <v>41874.288491161227</v>
      </c>
      <c r="Y25" s="58">
        <f>X25+VLOOKUP($B25,'Project Facts (User Inputs)'!$B$13:$BL$28,28,0)</f>
        <v>41900.637142271131</v>
      </c>
      <c r="Z25" s="12"/>
      <c r="AA25" s="32">
        <v>0</v>
      </c>
      <c r="AB25" s="58">
        <f t="shared" si="4"/>
        <v>41901.637142271131</v>
      </c>
      <c r="AC25" s="58">
        <f>AB25+VLOOKUP($B25,'Project Facts (User Inputs)'!$B$13:$BL$28,33,0)</f>
        <v>41927.985793381034</v>
      </c>
      <c r="AD25" s="12"/>
      <c r="AE25" s="32">
        <v>1</v>
      </c>
      <c r="AF25" s="58">
        <f t="shared" si="5"/>
        <v>41929.985793381034</v>
      </c>
      <c r="AG25" s="58">
        <f>AF25+VLOOKUP($B25,'Project Facts (User Inputs)'!$B$13:$BL$28,38,0)</f>
        <v>41956.334444490938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38</v>
      </c>
      <c r="AN25" s="78">
        <f t="shared" si="7"/>
        <v>0</v>
      </c>
      <c r="AO25" s="78">
        <f t="shared" si="8"/>
        <v>0</v>
      </c>
      <c r="AP25" s="78">
        <f t="shared" si="9"/>
        <v>2</v>
      </c>
      <c r="AQ25" s="78">
        <f t="shared" si="10"/>
        <v>0</v>
      </c>
      <c r="AR25" s="78">
        <f t="shared" si="11"/>
        <v>1</v>
      </c>
      <c r="AS25" s="78">
        <f t="shared" si="12"/>
        <v>41</v>
      </c>
      <c r="AT25" s="60">
        <f t="shared" si="13"/>
        <v>50.564516129032249</v>
      </c>
      <c r="AV25" s="60">
        <f t="shared" si="14"/>
        <v>277.33444449093804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0.54720853505228584</v>
      </c>
      <c r="E26" s="74">
        <v>1.4978977157556965</v>
      </c>
      <c r="F26" s="5"/>
      <c r="G26" s="110"/>
      <c r="I26" s="57">
        <v>41640</v>
      </c>
      <c r="J26" s="12"/>
      <c r="K26" s="32">
        <v>49</v>
      </c>
      <c r="L26" s="58">
        <f t="shared" si="0"/>
        <v>41690</v>
      </c>
      <c r="M26" s="58">
        <f>L26+VLOOKUP($B26,'Project Facts (User Inputs)'!$B$13:$BL$28,13,0)</f>
        <v>41808.784696941519</v>
      </c>
      <c r="N26" s="12"/>
      <c r="O26" s="56">
        <v>0</v>
      </c>
      <c r="P26" s="58">
        <f t="shared" si="1"/>
        <v>41809.784696941519</v>
      </c>
      <c r="Q26" s="58">
        <f>P26+VLOOKUP($B26,'Project Facts (User Inputs)'!$B$13:$BL$28,18,0)</f>
        <v>41870.536508659243</v>
      </c>
      <c r="R26" s="12"/>
      <c r="S26" s="56">
        <v>0</v>
      </c>
      <c r="T26" s="58">
        <f t="shared" si="2"/>
        <v>41871.536508659243</v>
      </c>
      <c r="U26" s="58">
        <f>T26+VLOOKUP($B26,'Project Facts (User Inputs)'!$B$13:$BL$28,23,0)</f>
        <v>41900.044835925211</v>
      </c>
      <c r="V26" s="12"/>
      <c r="W26" s="32">
        <v>3</v>
      </c>
      <c r="X26" s="58">
        <f t="shared" si="3"/>
        <v>41904.044835925211</v>
      </c>
      <c r="Y26" s="58">
        <f>X26+VLOOKUP($B26,'Project Facts (User Inputs)'!$B$13:$BL$28,28,0)</f>
        <v>41932.55316319118</v>
      </c>
      <c r="Z26" s="12"/>
      <c r="AA26" s="32">
        <v>1</v>
      </c>
      <c r="AB26" s="58">
        <f t="shared" si="4"/>
        <v>41934.55316319118</v>
      </c>
      <c r="AC26" s="58">
        <f>AB26+VLOOKUP($B26,'Project Facts (User Inputs)'!$B$13:$BL$28,33,0)</f>
        <v>41963.061490457148</v>
      </c>
      <c r="AD26" s="12"/>
      <c r="AE26" s="32">
        <v>1</v>
      </c>
      <c r="AF26" s="58">
        <f t="shared" si="5"/>
        <v>41965.061490457148</v>
      </c>
      <c r="AG26" s="58">
        <f>AF26+VLOOKUP($B26,'Project Facts (User Inputs)'!$B$13:$BL$28,38,0)</f>
        <v>41993.569817723117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49</v>
      </c>
      <c r="AN26" s="78">
        <f t="shared" si="7"/>
        <v>0</v>
      </c>
      <c r="AO26" s="78">
        <f t="shared" si="8"/>
        <v>0</v>
      </c>
      <c r="AP26" s="78">
        <f t="shared" si="9"/>
        <v>3</v>
      </c>
      <c r="AQ26" s="78">
        <f t="shared" si="10"/>
        <v>1</v>
      </c>
      <c r="AR26" s="78">
        <f t="shared" si="11"/>
        <v>1</v>
      </c>
      <c r="AS26" s="78">
        <f t="shared" si="12"/>
        <v>54</v>
      </c>
      <c r="AT26" s="60">
        <f t="shared" si="13"/>
        <v>71.129032258064512</v>
      </c>
      <c r="AV26" s="60">
        <f t="shared" si="14"/>
        <v>303.56981772311701</v>
      </c>
      <c r="AW26" s="37"/>
      <c r="BM26" s="115"/>
    </row>
    <row r="27" spans="2:65">
      <c r="B27" s="16" t="str">
        <f>'Project Facts (User Inputs)'!B25</f>
        <v>Project-A13</v>
      </c>
      <c r="D27" s="74">
        <v>0.49020358849291806</v>
      </c>
      <c r="E27" s="74">
        <v>1.98060905758932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41892.83699967424</v>
      </c>
      <c r="N27" s="12"/>
      <c r="O27" s="56">
        <v>0</v>
      </c>
      <c r="P27" s="58">
        <f t="shared" si="1"/>
        <v>41893.83699967424</v>
      </c>
      <c r="Q27" s="58">
        <f>P27+VLOOKUP($B27,'Project Facts (User Inputs)'!$B$13:$BL$28,18,0)</f>
        <v>41940.83787959606</v>
      </c>
      <c r="R27" s="12"/>
      <c r="S27" s="56">
        <v>0</v>
      </c>
      <c r="T27" s="58">
        <f t="shared" si="2"/>
        <v>41941.83787959606</v>
      </c>
      <c r="U27" s="58">
        <f>T27+VLOOKUP($B27,'Project Facts (User Inputs)'!$B$13:$BL$28,23,0)</f>
        <v>41988.838759517879</v>
      </c>
      <c r="V27" s="12"/>
      <c r="W27" s="32">
        <v>2</v>
      </c>
      <c r="X27" s="58">
        <f t="shared" si="3"/>
        <v>41991.838759517879</v>
      </c>
      <c r="Y27" s="58">
        <f>X27+VLOOKUP($B27,'Project Facts (User Inputs)'!$B$13:$BL$28,28,0)</f>
        <v>42038.839639439699</v>
      </c>
      <c r="Z27" s="12"/>
      <c r="AA27" s="32">
        <v>3</v>
      </c>
      <c r="AB27" s="58">
        <f t="shared" si="4"/>
        <v>42042.839639439699</v>
      </c>
      <c r="AC27" s="58">
        <f>AB27+VLOOKUP($B27,'Project Facts (User Inputs)'!$B$13:$BL$28,33,0)</f>
        <v>42089.840519361518</v>
      </c>
      <c r="AD27" s="12"/>
      <c r="AE27" s="32">
        <v>0</v>
      </c>
      <c r="AF27" s="58">
        <f t="shared" si="5"/>
        <v>42090.840519361518</v>
      </c>
      <c r="AG27" s="58">
        <f>AF27+VLOOKUP($B27,'Project Facts (User Inputs)'!$B$13:$BL$28,38,0)</f>
        <v>42137.841399283338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2</v>
      </c>
      <c r="AQ27" s="78">
        <f t="shared" si="10"/>
        <v>3</v>
      </c>
      <c r="AR27" s="78">
        <f t="shared" si="11"/>
        <v>0</v>
      </c>
      <c r="AS27" s="78">
        <f t="shared" si="12"/>
        <v>61</v>
      </c>
      <c r="AT27" s="60">
        <f t="shared" si="13"/>
        <v>70.868486352357294</v>
      </c>
      <c r="AV27" s="60">
        <f t="shared" si="14"/>
        <v>440.84139928333752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0.25794406135950998</v>
      </c>
      <c r="E28" s="74">
        <v>3.4702111413141608</v>
      </c>
      <c r="F28" s="5"/>
      <c r="G28" s="110"/>
      <c r="I28" s="57">
        <v>41640</v>
      </c>
      <c r="J28" s="12"/>
      <c r="K28" s="32">
        <v>70</v>
      </c>
      <c r="L28" s="58">
        <f t="shared" si="0"/>
        <v>41711</v>
      </c>
      <c r="M28" s="58">
        <f>L28+VLOOKUP($B28,'Project Facts (User Inputs)'!$B$13:$BL$28,13,0)</f>
        <v>41862.195572382821</v>
      </c>
      <c r="N28" s="12"/>
      <c r="O28" s="56">
        <v>0</v>
      </c>
      <c r="P28" s="58">
        <f t="shared" si="1"/>
        <v>41863.195572382821</v>
      </c>
      <c r="Q28" s="58">
        <f>P28+VLOOKUP($B28,'Project Facts (User Inputs)'!$B$13:$BL$28,18,0)</f>
        <v>41899.4825097547</v>
      </c>
      <c r="R28" s="12"/>
      <c r="S28" s="56">
        <v>0</v>
      </c>
      <c r="T28" s="58">
        <f t="shared" si="2"/>
        <v>41900.4825097547</v>
      </c>
      <c r="U28" s="58">
        <f>T28+VLOOKUP($B28,'Project Facts (User Inputs)'!$B$13:$BL$28,23,0)</f>
        <v>41936.769447126579</v>
      </c>
      <c r="V28" s="12"/>
      <c r="W28" s="32">
        <v>3</v>
      </c>
      <c r="X28" s="58">
        <f t="shared" si="3"/>
        <v>41940.769447126579</v>
      </c>
      <c r="Y28" s="58">
        <f>X28+VLOOKUP($B28,'Project Facts (User Inputs)'!$B$13:$BL$28,28,0)</f>
        <v>41977.056384498457</v>
      </c>
      <c r="Z28" s="12"/>
      <c r="AA28" s="32">
        <v>1</v>
      </c>
      <c r="AB28" s="58">
        <f t="shared" si="4"/>
        <v>41979.056384498457</v>
      </c>
      <c r="AC28" s="58">
        <f>AB28+VLOOKUP($B28,'Project Facts (User Inputs)'!$B$13:$BL$28,33,0)</f>
        <v>42015.343321870336</v>
      </c>
      <c r="AD28" s="12"/>
      <c r="AE28" s="32">
        <v>3</v>
      </c>
      <c r="AF28" s="58">
        <f t="shared" si="5"/>
        <v>42019.343321870336</v>
      </c>
      <c r="AG28" s="58">
        <f>AF28+VLOOKUP($B28,'Project Facts (User Inputs)'!$B$13:$BL$28,38,0)</f>
        <v>42055.630259242214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70</v>
      </c>
      <c r="AN28" s="78">
        <f t="shared" si="7"/>
        <v>0</v>
      </c>
      <c r="AO28" s="78">
        <f t="shared" si="8"/>
        <v>0</v>
      </c>
      <c r="AP28" s="78">
        <f t="shared" si="9"/>
        <v>3</v>
      </c>
      <c r="AQ28" s="78">
        <f t="shared" si="10"/>
        <v>1</v>
      </c>
      <c r="AR28" s="78">
        <f t="shared" si="11"/>
        <v>3</v>
      </c>
      <c r="AS28" s="78">
        <f t="shared" si="12"/>
        <v>77</v>
      </c>
      <c r="AT28" s="60">
        <f t="shared" si="13"/>
        <v>59.925558312655077</v>
      </c>
      <c r="AV28" s="60">
        <f t="shared" si="14"/>
        <v>344.63025924221438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1.2638904724731983</v>
      </c>
      <c r="E29" s="74">
        <v>2.0599680070991306</v>
      </c>
      <c r="F29" s="5"/>
      <c r="G29" s="110"/>
      <c r="I29" s="57">
        <v>41640</v>
      </c>
      <c r="J29" s="12"/>
      <c r="K29" s="32">
        <v>360</v>
      </c>
      <c r="L29" s="58">
        <f t="shared" si="0"/>
        <v>42001</v>
      </c>
      <c r="M29" s="58">
        <f>L29+VLOOKUP($B29,'Project Facts (User Inputs)'!$B$13:$BL$28,13,0)</f>
        <v>42057.966961590515</v>
      </c>
      <c r="N29" s="12"/>
      <c r="O29" s="56">
        <v>0</v>
      </c>
      <c r="P29" s="58">
        <f t="shared" si="1"/>
        <v>42058.966961590515</v>
      </c>
      <c r="Q29" s="58">
        <f>P29+VLOOKUP($B29,'Project Facts (User Inputs)'!$B$13:$BL$28,18,0)</f>
        <v>42107.025960399631</v>
      </c>
      <c r="R29" s="12"/>
      <c r="S29" s="56">
        <v>0</v>
      </c>
      <c r="T29" s="58">
        <f t="shared" si="2"/>
        <v>42108.025960399631</v>
      </c>
      <c r="U29" s="58">
        <f>T29+VLOOKUP($B29,'Project Facts (User Inputs)'!$B$13:$BL$28,23,0)</f>
        <v>42121.698031181353</v>
      </c>
      <c r="V29" s="12"/>
      <c r="W29" s="32">
        <v>363</v>
      </c>
      <c r="X29" s="58">
        <f t="shared" si="3"/>
        <v>42485.698031181353</v>
      </c>
      <c r="Y29" s="58">
        <f>X29+VLOOKUP($B29,'Project Facts (User Inputs)'!$B$13:$BL$28,28,0)</f>
        <v>42499.370101963075</v>
      </c>
      <c r="Z29" s="12"/>
      <c r="AA29" s="32">
        <v>1</v>
      </c>
      <c r="AB29" s="58">
        <f t="shared" si="4"/>
        <v>42501.370101963075</v>
      </c>
      <c r="AC29" s="58">
        <f>AB29+VLOOKUP($B29,'Project Facts (User Inputs)'!$B$13:$BL$28,33,0)</f>
        <v>42515.042172744797</v>
      </c>
      <c r="AD29" s="12"/>
      <c r="AE29" s="32">
        <v>2</v>
      </c>
      <c r="AF29" s="58">
        <f t="shared" si="5"/>
        <v>42518.042172744797</v>
      </c>
      <c r="AG29" s="58">
        <f>AF29+VLOOKUP($B29,'Project Facts (User Inputs)'!$B$13:$BL$28,38,0)</f>
        <v>42531.71424352652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360</v>
      </c>
      <c r="AN29" s="78">
        <f t="shared" si="7"/>
        <v>0</v>
      </c>
      <c r="AO29" s="78">
        <f t="shared" si="8"/>
        <v>0</v>
      </c>
      <c r="AP29" s="78">
        <f t="shared" si="9"/>
        <v>363</v>
      </c>
      <c r="AQ29" s="78">
        <f t="shared" si="10"/>
        <v>1</v>
      </c>
      <c r="AR29" s="78">
        <f t="shared" si="11"/>
        <v>2</v>
      </c>
      <c r="AS29" s="78">
        <f t="shared" si="12"/>
        <v>726</v>
      </c>
      <c r="AT29" s="60">
        <f t="shared" si="13"/>
        <v>572.82878411910656</v>
      </c>
      <c r="AV29" s="60">
        <f t="shared" si="14"/>
        <v>530.71424352651957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1.5999999999999999</v>
      </c>
      <c r="F32" s="25"/>
      <c r="G32" s="9"/>
      <c r="I32" s="25"/>
      <c r="J32" s="3"/>
      <c r="K32" s="54">
        <f>AVERAGE(K15:K29)</f>
        <v>75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25.466666666666665</v>
      </c>
      <c r="X32" s="53"/>
      <c r="Y32" s="53"/>
      <c r="Z32" s="49"/>
      <c r="AA32" s="54">
        <f>AVERAGE(AA15:AA29)</f>
        <v>1.2</v>
      </c>
      <c r="AB32" s="53"/>
      <c r="AC32" s="53"/>
      <c r="AD32" s="49"/>
      <c r="AE32" s="54">
        <f>AVERAGE(AE15:AE29)</f>
        <v>1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75</v>
      </c>
      <c r="AN32" s="54">
        <f t="shared" si="15"/>
        <v>0</v>
      </c>
      <c r="AO32" s="54">
        <f t="shared" si="15"/>
        <v>0</v>
      </c>
      <c r="AP32" s="54">
        <f t="shared" si="15"/>
        <v>25.466666666666665</v>
      </c>
      <c r="AQ32" s="54">
        <f t="shared" si="15"/>
        <v>1.2</v>
      </c>
      <c r="AR32" s="54">
        <f t="shared" si="15"/>
        <v>1</v>
      </c>
      <c r="AS32" s="54">
        <f t="shared" ref="AS32:AT32" si="16">AVERAGE(AS15:AS29)</f>
        <v>102.66666666666667</v>
      </c>
      <c r="AT32" s="82">
        <f t="shared" si="16"/>
        <v>88.904466501240677</v>
      </c>
      <c r="AU32" s="8" t="s">
        <v>56</v>
      </c>
      <c r="AV32" s="82">
        <f t="shared" ref="AV32" si="17">AVERAGE(AV15:AV29)</f>
        <v>307.72180995316205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23.999999999999996</v>
      </c>
      <c r="F33" s="69"/>
      <c r="G33" s="9"/>
      <c r="I33" s="25"/>
      <c r="J33" s="3"/>
      <c r="K33" s="54">
        <f>SUM(K15:K29)</f>
        <v>1125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382</v>
      </c>
      <c r="X33" s="53"/>
      <c r="Y33" s="53"/>
      <c r="Z33" s="49"/>
      <c r="AA33" s="54">
        <f>SUM(AA15:AA29)</f>
        <v>18</v>
      </c>
      <c r="AB33" s="53"/>
      <c r="AC33" s="53"/>
      <c r="AD33" s="49"/>
      <c r="AE33" s="54">
        <f>SUM(AE15:AE29)</f>
        <v>15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1125</v>
      </c>
      <c r="AN33" s="54">
        <f t="shared" si="18"/>
        <v>0</v>
      </c>
      <c r="AO33" s="54">
        <f t="shared" si="18"/>
        <v>0</v>
      </c>
      <c r="AP33" s="54">
        <f t="shared" si="18"/>
        <v>382</v>
      </c>
      <c r="AQ33" s="54">
        <f t="shared" si="18"/>
        <v>18</v>
      </c>
      <c r="AR33" s="54">
        <f t="shared" si="18"/>
        <v>15</v>
      </c>
      <c r="AS33" s="54">
        <f t="shared" ref="AS33:AT33" si="19">SUM(AS15:AS29)</f>
        <v>1540</v>
      </c>
      <c r="AT33" s="35">
        <f t="shared" si="19"/>
        <v>1333.5669975186102</v>
      </c>
      <c r="AU33" s="8" t="s">
        <v>55</v>
      </c>
      <c r="AV33" s="35">
        <f t="shared" ref="AV33" si="20">SUM(AV15:AV29)</f>
        <v>4615.8271492974309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0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0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42255.130475166203</v>
      </c>
      <c r="E21" s="85">
        <f>'Project Release Optimizer (GA)'!U15</f>
        <v>42303.155728424179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41738.573232966242</v>
      </c>
      <c r="E22" s="85">
        <f>'Project Release Optimizer (GA)'!U16</f>
        <v>41751.118543297234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41690.045342516976</v>
      </c>
      <c r="E23" s="85">
        <f>'Project Release Optimizer (GA)'!U17</f>
        <v>41697.861767657043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41771.135075579405</v>
      </c>
      <c r="E24" s="85">
        <f>'Project Release Optimizer (GA)'!U18</f>
        <v>41788.580574078645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41705.755652104497</v>
      </c>
      <c r="E25" s="85">
        <f>'Project Release Optimizer (GA)'!U19</f>
        <v>41716.888927024309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41822.400290662794</v>
      </c>
      <c r="E26" s="85">
        <f>'Project Release Optimizer (GA)'!U20</f>
        <v>41844.276742145768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42127.537254042101</v>
      </c>
      <c r="E27" s="85">
        <f>'Project Release Optimizer (GA)'!U21</f>
        <v>42180.989226836369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41660.317451229595</v>
      </c>
      <c r="E28" s="85">
        <f>'Project Release Optimizer (GA)'!U22</f>
        <v>41662.848528250019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41805.193473209918</v>
      </c>
      <c r="E29" s="85">
        <f>'Project Release Optimizer (GA)'!U23</f>
        <v>41830.157990951055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41990.06872520355</v>
      </c>
      <c r="E30" s="85">
        <f>'Project Release Optimizer (GA)'!U24</f>
        <v>42054.173947104166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41844.939840051324</v>
      </c>
      <c r="E31" s="85">
        <f>'Project Release Optimizer (GA)'!U25</f>
        <v>41871.288491161227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41871.536508659243</v>
      </c>
      <c r="E32" s="85">
        <f>'Project Release Optimizer (GA)'!U26</f>
        <v>41900.044835925211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41941.83787959606</v>
      </c>
      <c r="E33" s="85">
        <f>'Project Release Optimizer (GA)'!U27</f>
        <v>41988.838759517879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41900.4825097547</v>
      </c>
      <c r="E34" s="85">
        <f>'Project Release Optimizer (GA)'!U28</f>
        <v>41936.769447126579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42108.025960399631</v>
      </c>
      <c r="E35" s="85">
        <f>'Project Release Optimizer (GA)'!U29</f>
        <v>42121.698031181353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42306.155728424179</v>
      </c>
      <c r="E43" s="85">
        <f>'Project Release Optimizer (GA)'!Y15</f>
        <v>42354.180981682155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41753.118543297234</v>
      </c>
      <c r="E44" s="85">
        <f>'Project Release Optimizer (GA)'!Y16</f>
        <v>41765.663853628226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41698.861767657043</v>
      </c>
      <c r="E45" s="85">
        <f>'Project Release Optimizer (GA)'!Y17</f>
        <v>41706.67819279711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41789.580574078645</v>
      </c>
      <c r="E46" s="85">
        <f>'Project Release Optimizer (GA)'!Y18</f>
        <v>41807.026072577886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41719.888927024309</v>
      </c>
      <c r="E47" s="85">
        <f>'Project Release Optimizer (GA)'!Y19</f>
        <v>41731.022201944121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41845.276742145768</v>
      </c>
      <c r="E48" s="85">
        <f>'Project Release Optimizer (GA)'!Y20</f>
        <v>41867.153193628743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42183.989226836369</v>
      </c>
      <c r="E49" s="85">
        <f>'Project Release Optimizer (GA)'!Y21</f>
        <v>42237.441199630637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41664.848528250019</v>
      </c>
      <c r="E50" s="85">
        <f>'Project Release Optimizer (GA)'!Y22</f>
        <v>41667.379605270442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41832.157990951055</v>
      </c>
      <c r="E51" s="85">
        <f>'Project Release Optimizer (GA)'!Y23</f>
        <v>41857.122508692191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42055.173947104166</v>
      </c>
      <c r="E52" s="85">
        <f>'Project Release Optimizer (GA)'!Y24</f>
        <v>42119.279169004782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41874.288491161227</v>
      </c>
      <c r="E53" s="85">
        <f>'Project Release Optimizer (GA)'!Y25</f>
        <v>41900.637142271131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41904.044835925211</v>
      </c>
      <c r="E54" s="85">
        <f>'Project Release Optimizer (GA)'!Y26</f>
        <v>41932.55316319118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41991.838759517879</v>
      </c>
      <c r="E55" s="85">
        <f>'Project Release Optimizer (GA)'!Y27</f>
        <v>42038.839639439699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41940.769447126579</v>
      </c>
      <c r="E56" s="85">
        <f>'Project Release Optimizer (GA)'!Y28</f>
        <v>41977.056384498457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42485.698031181353</v>
      </c>
      <c r="E57" s="85">
        <f>'Project Release Optimizer (GA)'!Y29</f>
        <v>42499.370101963075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42357.180981682155</v>
      </c>
      <c r="E65" s="85">
        <f>'Project Release Optimizer (GA)'!AC15</f>
        <v>42405.206234940131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41770.663853628226</v>
      </c>
      <c r="E66" s="85">
        <f>'Project Release Optimizer (GA)'!AC16</f>
        <v>41783.209163959218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41707.67819279711</v>
      </c>
      <c r="E67" s="85">
        <f>'Project Release Optimizer (GA)'!AC17</f>
        <v>41715.494617937176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41808.026072577886</v>
      </c>
      <c r="E68" s="85">
        <f>'Project Release Optimizer (GA)'!AC18</f>
        <v>41825.471571077127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41732.022201944121</v>
      </c>
      <c r="E69" s="85">
        <f>'Project Release Optimizer (GA)'!AC19</f>
        <v>41743.155476863933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41868.153193628743</v>
      </c>
      <c r="E70" s="85">
        <f>'Project Release Optimizer (GA)'!AC20</f>
        <v>41890.029645111717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42239.441199630637</v>
      </c>
      <c r="E71" s="85">
        <f>'Project Release Optimizer (GA)'!AC21</f>
        <v>42292.893172424905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41671.379605270442</v>
      </c>
      <c r="E72" s="85">
        <f>'Project Release Optimizer (GA)'!AC22</f>
        <v>41673.910682290865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41859.122508692191</v>
      </c>
      <c r="E73" s="85">
        <f>'Project Release Optimizer (GA)'!AC23</f>
        <v>41884.087026433328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42121.279169004782</v>
      </c>
      <c r="E74" s="85">
        <f>'Project Release Optimizer (GA)'!AC24</f>
        <v>42185.384390905398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41901.637142271131</v>
      </c>
      <c r="E75" s="85">
        <f>'Project Release Optimizer (GA)'!AC25</f>
        <v>41927.985793381034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41934.55316319118</v>
      </c>
      <c r="E76" s="85">
        <f>'Project Release Optimizer (GA)'!AC26</f>
        <v>41963.061490457148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42042.839639439699</v>
      </c>
      <c r="E77" s="85">
        <f>'Project Release Optimizer (GA)'!AC27</f>
        <v>42089.840519361518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41979.056384498457</v>
      </c>
      <c r="E78" s="85">
        <f>'Project Release Optimizer (GA)'!AC28</f>
        <v>42015.343321870336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42501.370101963075</v>
      </c>
      <c r="E79" s="85">
        <f>'Project Release Optimizer (GA)'!AC29</f>
        <v>42515.042172744797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42406.206234940131</v>
      </c>
      <c r="E87" s="85">
        <f>'Project Release Optimizer (GA)'!AG15</f>
        <v>42454.231488198107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41784.209163959218</v>
      </c>
      <c r="E88" s="85">
        <f>'Project Release Optimizer (GA)'!AG16</f>
        <v>41796.75447429021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41716.494617937176</v>
      </c>
      <c r="E89" s="85">
        <f>'Project Release Optimizer (GA)'!AG17</f>
        <v>41724.311043077243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41828.471571077127</v>
      </c>
      <c r="E90" s="85">
        <f>'Project Release Optimizer (GA)'!AG18</f>
        <v>41845.917069576368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41747.155476863933</v>
      </c>
      <c r="E91" s="85">
        <f>'Project Release Optimizer (GA)'!AG19</f>
        <v>41758.288751783744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41891.029645111717</v>
      </c>
      <c r="E92" s="85">
        <f>'Project Release Optimizer (GA)'!AG20</f>
        <v>41912.906096594692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42293.893172424905</v>
      </c>
      <c r="E93" s="85">
        <f>'Project Release Optimizer (GA)'!AG21</f>
        <v>42347.345145219173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41677.910682290865</v>
      </c>
      <c r="E94" s="85">
        <f>'Project Release Optimizer (GA)'!AG22</f>
        <v>41680.441759311288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41885.087026433328</v>
      </c>
      <c r="E95" s="85">
        <f>'Project Release Optimizer (GA)'!AG23</f>
        <v>41910.051544174465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42186.384390905398</v>
      </c>
      <c r="E96" s="85">
        <f>'Project Release Optimizer (GA)'!AG24</f>
        <v>42250.489612806014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41929.985793381034</v>
      </c>
      <c r="E97" s="85">
        <f>'Project Release Optimizer (GA)'!AG25</f>
        <v>41956.334444490938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41965.061490457148</v>
      </c>
      <c r="E98" s="85">
        <f>'Project Release Optimizer (GA)'!AG26</f>
        <v>41993.569817723117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42090.840519361518</v>
      </c>
      <c r="E99" s="85">
        <f>'Project Release Optimizer (GA)'!AG27</f>
        <v>42137.841399283338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42019.343321870336</v>
      </c>
      <c r="E100" s="85">
        <f>'Project Release Optimizer (GA)'!AG28</f>
        <v>42055.630259242214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42518.042172744797</v>
      </c>
      <c r="E101" s="85">
        <f>'Project Release Optimizer (GA)'!AG29</f>
        <v>42531.71424352652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0.27034875947261394</v>
      </c>
      <c r="B2" s="107">
        <f ca="1">A2*100</f>
        <v>27.034875947261394</v>
      </c>
      <c r="C2" s="107">
        <f ca="1">INT(B2)</f>
        <v>27</v>
      </c>
    </row>
    <row r="3" spans="1:3">
      <c r="A3" s="107">
        <f t="shared" ref="A3:A40" ca="1" si="0">RAND()</f>
        <v>0.60036183452115388</v>
      </c>
      <c r="B3" s="107">
        <f t="shared" ref="B3:B40" ca="1" si="1">A3*100</f>
        <v>60.036183452115388</v>
      </c>
      <c r="C3" s="107">
        <f t="shared" ref="C3:C40" ca="1" si="2">INT(B3)</f>
        <v>60</v>
      </c>
    </row>
    <row r="4" spans="1:3">
      <c r="A4" s="107">
        <f t="shared" ca="1" si="0"/>
        <v>0.66486684439062582</v>
      </c>
      <c r="B4" s="107">
        <f t="shared" ca="1" si="1"/>
        <v>66.486684439062586</v>
      </c>
      <c r="C4" s="107">
        <f t="shared" ca="1" si="2"/>
        <v>66</v>
      </c>
    </row>
    <row r="5" spans="1:3">
      <c r="A5" s="107">
        <f t="shared" ca="1" si="0"/>
        <v>0.67116874340351718</v>
      </c>
      <c r="B5" s="107">
        <f t="shared" ca="1" si="1"/>
        <v>67.116874340351714</v>
      </c>
      <c r="C5" s="107">
        <f t="shared" ca="1" si="2"/>
        <v>67</v>
      </c>
    </row>
    <row r="6" spans="1:3">
      <c r="A6" s="107">
        <f t="shared" ca="1" si="0"/>
        <v>0.81914635716981121</v>
      </c>
      <c r="B6" s="107">
        <f t="shared" ca="1" si="1"/>
        <v>81.914635716981124</v>
      </c>
      <c r="C6" s="107">
        <f t="shared" ca="1" si="2"/>
        <v>81</v>
      </c>
    </row>
    <row r="7" spans="1:3">
      <c r="A7" s="107">
        <f t="shared" ca="1" si="0"/>
        <v>0.11144384083766012</v>
      </c>
      <c r="B7" s="107">
        <f t="shared" ca="1" si="1"/>
        <v>11.144384083766013</v>
      </c>
      <c r="C7" s="107">
        <f t="shared" ca="1" si="2"/>
        <v>11</v>
      </c>
    </row>
    <row r="8" spans="1:3">
      <c r="A8" s="107">
        <f t="shared" ca="1" si="0"/>
        <v>5.5356402143551975E-2</v>
      </c>
      <c r="B8" s="107">
        <f t="shared" ca="1" si="1"/>
        <v>5.5356402143551975</v>
      </c>
      <c r="C8" s="107">
        <f t="shared" ca="1" si="2"/>
        <v>5</v>
      </c>
    </row>
    <row r="9" spans="1:3">
      <c r="A9" s="107">
        <f t="shared" ca="1" si="0"/>
        <v>0.15498342785085439</v>
      </c>
      <c r="B9" s="107">
        <f t="shared" ca="1" si="1"/>
        <v>15.498342785085439</v>
      </c>
      <c r="C9" s="107">
        <f t="shared" ca="1" si="2"/>
        <v>15</v>
      </c>
    </row>
    <row r="10" spans="1:3">
      <c r="A10" s="107">
        <f t="shared" ca="1" si="0"/>
        <v>0.33121961878718942</v>
      </c>
      <c r="B10" s="107">
        <f t="shared" ca="1" si="1"/>
        <v>33.121961878718942</v>
      </c>
      <c r="C10" s="107">
        <f t="shared" ca="1" si="2"/>
        <v>33</v>
      </c>
    </row>
    <row r="11" spans="1:3">
      <c r="A11" s="107">
        <f t="shared" ca="1" si="0"/>
        <v>0.35207857987495128</v>
      </c>
      <c r="B11" s="107">
        <f t="shared" ca="1" si="1"/>
        <v>35.207857987495132</v>
      </c>
      <c r="C11" s="107">
        <f t="shared" ca="1" si="2"/>
        <v>35</v>
      </c>
    </row>
    <row r="12" spans="1:3">
      <c r="A12" s="107">
        <f t="shared" ca="1" si="0"/>
        <v>0.53614640751525733</v>
      </c>
      <c r="B12" s="107">
        <f t="shared" ca="1" si="1"/>
        <v>53.614640751525734</v>
      </c>
      <c r="C12" s="107">
        <f t="shared" ca="1" si="2"/>
        <v>53</v>
      </c>
    </row>
    <row r="13" spans="1:3">
      <c r="A13" s="107">
        <f t="shared" ca="1" si="0"/>
        <v>0.59360092383257701</v>
      </c>
      <c r="B13" s="107">
        <f t="shared" ca="1" si="1"/>
        <v>59.360092383257701</v>
      </c>
      <c r="C13" s="107">
        <f t="shared" ca="1" si="2"/>
        <v>59</v>
      </c>
    </row>
    <row r="14" spans="1:3">
      <c r="A14" s="107">
        <f t="shared" ca="1" si="0"/>
        <v>0.96161538933408064</v>
      </c>
      <c r="B14" s="107">
        <f t="shared" ca="1" si="1"/>
        <v>96.161538933408067</v>
      </c>
      <c r="C14" s="107">
        <f t="shared" ca="1" si="2"/>
        <v>96</v>
      </c>
    </row>
    <row r="15" spans="1:3">
      <c r="A15" s="107">
        <f t="shared" ca="1" si="0"/>
        <v>0.69490595471386785</v>
      </c>
      <c r="B15" s="107">
        <f t="shared" ca="1" si="1"/>
        <v>69.490595471386783</v>
      </c>
      <c r="C15" s="107">
        <f t="shared" ca="1" si="2"/>
        <v>69</v>
      </c>
    </row>
    <row r="16" spans="1:3">
      <c r="A16" s="107">
        <f t="shared" ca="1" si="0"/>
        <v>0.8317027316862089</v>
      </c>
      <c r="B16" s="107">
        <f t="shared" ca="1" si="1"/>
        <v>83.170273168620895</v>
      </c>
      <c r="C16" s="107">
        <f t="shared" ca="1" si="2"/>
        <v>83</v>
      </c>
    </row>
    <row r="17" spans="1:3">
      <c r="A17" s="107">
        <f t="shared" ca="1" si="0"/>
        <v>0.19470108847634515</v>
      </c>
      <c r="B17" s="107">
        <f t="shared" ca="1" si="1"/>
        <v>19.470108847634513</v>
      </c>
      <c r="C17" s="107">
        <f t="shared" ca="1" si="2"/>
        <v>19</v>
      </c>
    </row>
    <row r="18" spans="1:3">
      <c r="A18" s="107">
        <f t="shared" ca="1" si="0"/>
        <v>8.5018481762962894E-2</v>
      </c>
      <c r="B18" s="107">
        <f t="shared" ca="1" si="1"/>
        <v>8.5018481762962885</v>
      </c>
      <c r="C18" s="107">
        <f t="shared" ca="1" si="2"/>
        <v>8</v>
      </c>
    </row>
    <row r="19" spans="1:3">
      <c r="A19" s="107">
        <f t="shared" ca="1" si="0"/>
        <v>0.24622527775148484</v>
      </c>
      <c r="B19" s="107">
        <f t="shared" ca="1" si="1"/>
        <v>24.622527775148484</v>
      </c>
      <c r="C19" s="107">
        <f t="shared" ca="1" si="2"/>
        <v>24</v>
      </c>
    </row>
    <row r="20" spans="1:3">
      <c r="A20" s="107">
        <f t="shared" ca="1" si="0"/>
        <v>0.79264677397899441</v>
      </c>
      <c r="B20" s="107">
        <f t="shared" ca="1" si="1"/>
        <v>79.264677397899447</v>
      </c>
      <c r="C20" s="107">
        <f t="shared" ca="1" si="2"/>
        <v>79</v>
      </c>
    </row>
    <row r="21" spans="1:3">
      <c r="A21" s="107">
        <f t="shared" ca="1" si="0"/>
        <v>0.64213648406100088</v>
      </c>
      <c r="B21" s="107">
        <f t="shared" ca="1" si="1"/>
        <v>64.213648406100091</v>
      </c>
      <c r="C21" s="107">
        <f t="shared" ca="1" si="2"/>
        <v>64</v>
      </c>
    </row>
    <row r="22" spans="1:3">
      <c r="A22" s="107">
        <f t="shared" ca="1" si="0"/>
        <v>0.61715485269048465</v>
      </c>
      <c r="B22" s="107">
        <f t="shared" ca="1" si="1"/>
        <v>61.715485269048465</v>
      </c>
      <c r="C22" s="107">
        <f t="shared" ca="1" si="2"/>
        <v>61</v>
      </c>
    </row>
    <row r="23" spans="1:3">
      <c r="A23" s="107">
        <f t="shared" ca="1" si="0"/>
        <v>0.46258715258364114</v>
      </c>
      <c r="B23" s="107">
        <f t="shared" ca="1" si="1"/>
        <v>46.258715258364113</v>
      </c>
      <c r="C23" s="107">
        <f t="shared" ca="1" si="2"/>
        <v>46</v>
      </c>
    </row>
    <row r="24" spans="1:3">
      <c r="A24" s="107">
        <f t="shared" ca="1" si="0"/>
        <v>0.86473548842266101</v>
      </c>
      <c r="B24" s="107">
        <f t="shared" ca="1" si="1"/>
        <v>86.473548842266098</v>
      </c>
      <c r="C24" s="107">
        <f t="shared" ca="1" si="2"/>
        <v>86</v>
      </c>
    </row>
    <row r="25" spans="1:3">
      <c r="A25" s="107">
        <f t="shared" ca="1" si="0"/>
        <v>0.74408992802383755</v>
      </c>
      <c r="B25" s="107">
        <f t="shared" ca="1" si="1"/>
        <v>74.40899280238375</v>
      </c>
      <c r="C25" s="107">
        <f t="shared" ca="1" si="2"/>
        <v>74</v>
      </c>
    </row>
    <row r="26" spans="1:3">
      <c r="A26" s="107">
        <f t="shared" ca="1" si="0"/>
        <v>0.15799052232106003</v>
      </c>
      <c r="B26" s="107">
        <f t="shared" ca="1" si="1"/>
        <v>15.799052232106003</v>
      </c>
      <c r="C26" s="107">
        <f t="shared" ca="1" si="2"/>
        <v>15</v>
      </c>
    </row>
    <row r="27" spans="1:3">
      <c r="A27" s="107">
        <f t="shared" ca="1" si="0"/>
        <v>0.58196442034306117</v>
      </c>
      <c r="B27" s="107">
        <f t="shared" ca="1" si="1"/>
        <v>58.196442034306116</v>
      </c>
      <c r="C27" s="107">
        <f t="shared" ca="1" si="2"/>
        <v>58</v>
      </c>
    </row>
    <row r="28" spans="1:3">
      <c r="A28" s="107">
        <f t="shared" ca="1" si="0"/>
        <v>0.17597309186947818</v>
      </c>
      <c r="B28" s="107">
        <f t="shared" ca="1" si="1"/>
        <v>17.597309186947818</v>
      </c>
      <c r="C28" s="107">
        <f t="shared" ca="1" si="2"/>
        <v>17</v>
      </c>
    </row>
    <row r="29" spans="1:3">
      <c r="A29" s="107">
        <f t="shared" ca="1" si="0"/>
        <v>8.8886107849359242E-2</v>
      </c>
      <c r="B29" s="107">
        <f t="shared" ca="1" si="1"/>
        <v>8.8886107849359242</v>
      </c>
      <c r="C29" s="107">
        <f t="shared" ca="1" si="2"/>
        <v>8</v>
      </c>
    </row>
    <row r="30" spans="1:3">
      <c r="A30" s="107">
        <f t="shared" ca="1" si="0"/>
        <v>0.26138743183089486</v>
      </c>
      <c r="B30" s="107">
        <f t="shared" ca="1" si="1"/>
        <v>26.138743183089485</v>
      </c>
      <c r="C30" s="107">
        <f t="shared" ca="1" si="2"/>
        <v>26</v>
      </c>
    </row>
    <row r="31" spans="1:3">
      <c r="A31" s="107">
        <f t="shared" ca="1" si="0"/>
        <v>0.10893689014861696</v>
      </c>
      <c r="B31" s="107">
        <f t="shared" ca="1" si="1"/>
        <v>10.893689014861696</v>
      </c>
      <c r="C31" s="107">
        <f t="shared" ca="1" si="2"/>
        <v>10</v>
      </c>
    </row>
    <row r="32" spans="1:3">
      <c r="A32" s="107">
        <f t="shared" ca="1" si="0"/>
        <v>0.87619426543259649</v>
      </c>
      <c r="B32" s="107">
        <f t="shared" ca="1" si="1"/>
        <v>87.61942654325965</v>
      </c>
      <c r="C32" s="107">
        <f t="shared" ca="1" si="2"/>
        <v>87</v>
      </c>
    </row>
    <row r="33" spans="1:3">
      <c r="A33" s="107">
        <f t="shared" ca="1" si="0"/>
        <v>0.74248234689263093</v>
      </c>
      <c r="B33" s="107">
        <f t="shared" ca="1" si="1"/>
        <v>74.248234689263086</v>
      </c>
      <c r="C33" s="107">
        <f t="shared" ca="1" si="2"/>
        <v>74</v>
      </c>
    </row>
    <row r="34" spans="1:3">
      <c r="A34" s="107">
        <f t="shared" ca="1" si="0"/>
        <v>2.7545635393723344E-2</v>
      </c>
      <c r="B34" s="107">
        <f t="shared" ca="1" si="1"/>
        <v>2.7545635393723344</v>
      </c>
      <c r="C34" s="107">
        <f t="shared" ca="1" si="2"/>
        <v>2</v>
      </c>
    </row>
    <row r="35" spans="1:3">
      <c r="A35" s="107">
        <f t="shared" ca="1" si="0"/>
        <v>0.67576240674901022</v>
      </c>
      <c r="B35" s="107">
        <f t="shared" ca="1" si="1"/>
        <v>67.576240674901015</v>
      </c>
      <c r="C35" s="107">
        <f t="shared" ca="1" si="2"/>
        <v>67</v>
      </c>
    </row>
    <row r="36" spans="1:3">
      <c r="A36" s="107">
        <f t="shared" ca="1" si="0"/>
        <v>0.28825903582606616</v>
      </c>
      <c r="B36" s="107">
        <f t="shared" ca="1" si="1"/>
        <v>28.825903582606614</v>
      </c>
      <c r="C36" s="107">
        <f t="shared" ca="1" si="2"/>
        <v>28</v>
      </c>
    </row>
    <row r="37" spans="1:3">
      <c r="A37" s="107">
        <f t="shared" ca="1" si="0"/>
        <v>0.46564019338854878</v>
      </c>
      <c r="B37" s="107">
        <f t="shared" ca="1" si="1"/>
        <v>46.564019338854877</v>
      </c>
      <c r="C37" s="107">
        <f t="shared" ca="1" si="2"/>
        <v>46</v>
      </c>
    </row>
    <row r="38" spans="1:3">
      <c r="A38" s="107">
        <f t="shared" ca="1" si="0"/>
        <v>0.78175546203152191</v>
      </c>
      <c r="B38" s="107">
        <f t="shared" ca="1" si="1"/>
        <v>78.175546203152194</v>
      </c>
      <c r="C38" s="107">
        <f t="shared" ca="1" si="2"/>
        <v>78</v>
      </c>
    </row>
    <row r="39" spans="1:3">
      <c r="A39" s="107">
        <f t="shared" ca="1" si="0"/>
        <v>0.38454325536571243</v>
      </c>
      <c r="B39" s="107">
        <f t="shared" ca="1" si="1"/>
        <v>38.454325536571247</v>
      </c>
      <c r="C39" s="107">
        <f t="shared" ca="1" si="2"/>
        <v>38</v>
      </c>
    </row>
    <row r="40" spans="1:3">
      <c r="A40" s="107">
        <f t="shared" ca="1" si="0"/>
        <v>0.85177540309597388</v>
      </c>
      <c r="B40" s="107">
        <f t="shared" ca="1" si="1"/>
        <v>85.17754030959739</v>
      </c>
      <c r="C40" s="107">
        <f t="shared" ca="1" si="2"/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1286.3405199809222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2</v>
      </c>
      <c r="D4" s="121">
        <v>1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23.999999999999996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2014-09-28T12:41:27Z</dcterms:modified>
</cp:coreProperties>
</file>