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<sst xmlns="http://schemas.openxmlformats.org/spreadsheetml/2006/main" count="511" uniqueCount="265">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</sst>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0.62706405402987797</v>
      </c>
      <c r="G13" s="35">
        <f>'Project Release Optimizer (GA)'!E15</f>
        <v>0.25024505076330578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70.970434563352427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295.71014401396849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70.970434563352427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70.970434563352427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70.970434563352427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70.970434563352427</v>
      </c>
      <c r="AN13" s="37"/>
      <c r="AO13" s="39">
        <f>M13+R13+W13+AB13+AG13+AL13</f>
        <v>200.20000000000002</v>
      </c>
      <c r="AP13" s="39">
        <f>N13+S13+X13+AC13+AH13+AM13</f>
        <v>650.56231683073077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59.643029702700801</v>
      </c>
      <c r="AY13" s="39">
        <f t="shared" ref="AY13:AY27" si="1">AV13/G13</f>
        <v>650.56231683073042</v>
      </c>
      <c r="AZ13" s="39">
        <f>MAX(AX13,AY13)</f>
        <v>650.56231683073042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0.50274833813389597</v>
      </c>
      <c r="G14" s="35">
        <f>'Project Release Optimizer (GA)'!E16</f>
        <v>3.1084398777544231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29.836001160495293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25.736383248883367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7.1606402785188701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7.1606402785188701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7.1606402785188701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7.1606402785188701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84.214945523454134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65.63920255308966</v>
      </c>
      <c r="AY14" s="39">
        <f t="shared" si="1"/>
        <v>56.620043147543399</v>
      </c>
      <c r="AZ14" s="39">
        <f t="shared" ref="AZ14:AZ27" si="29">MAX(AX14,AY14)</f>
        <v>65.63920255308966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0.4937593322387035</v>
      </c>
      <c r="G15" s="35">
        <f>'Project Release Optimizer (GA)'!E17</f>
        <v>2.7927045327293984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32.404450823149091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9.6680474728245045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7.7770681975557814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7.7770681975557814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7.7770681975557814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7.7770681975557814</v>
      </c>
      <c r="AN15" s="37"/>
      <c r="AO15" s="39">
        <f t="shared" si="24"/>
        <v>94.6</v>
      </c>
      <c r="AP15" s="39">
        <f t="shared" si="25"/>
        <v>73.180771086196714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71.289791810928008</v>
      </c>
      <c r="AY15" s="39">
        <f t="shared" si="1"/>
        <v>21.269704440213903</v>
      </c>
      <c r="AZ15" s="39">
        <f t="shared" si="29"/>
        <v>71.289791810928008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0.5529366122731304</v>
      </c>
      <c r="G16" s="35">
        <f>'Project Release Optimizer (GA)'!E18</f>
        <v>1.5115608212332881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63.298394830674162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15.1916147593618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15.1916147593618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15.1916147593618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15.1916147593618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15.1916147593618</v>
      </c>
      <c r="AN16" s="37"/>
      <c r="AO16" s="39">
        <f t="shared" si="24"/>
        <v>116.6</v>
      </c>
      <c r="AP16" s="39">
        <f t="shared" si="25"/>
        <v>139.25646862748317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139.25646862748314</v>
      </c>
      <c r="AY16" s="39">
        <f t="shared" si="1"/>
        <v>26.198085742716071</v>
      </c>
      <c r="AZ16" s="39">
        <f t="shared" si="29"/>
        <v>139.25646862748314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0.54702116253736932</v>
      </c>
      <c r="G17" s="35">
        <f>'Project Release Optimizer (GA)'!E19</f>
        <v>0.25250510943387272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76.038065301122899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316.82527208801213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76.038065301122899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76.038065301122899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76.038065301122899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76.038065301122899</v>
      </c>
      <c r="AN17" s="37"/>
      <c r="AO17" s="39">
        <f t="shared" si="24"/>
        <v>189.2</v>
      </c>
      <c r="AP17" s="39">
        <f t="shared" si="25"/>
        <v>697.01559859362658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24.13069347952009</v>
      </c>
      <c r="AY17" s="39">
        <f t="shared" si="1"/>
        <v>697.01559859362658</v>
      </c>
      <c r="AZ17" s="39">
        <f t="shared" si="29"/>
        <v>697.01559859362658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0.52136702526965939</v>
      </c>
      <c r="G18" s="35">
        <f>'Project Release Optimizer (GA)'!E20</f>
        <v>1.3884778937429465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99.737799821737411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31.689377409811225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23.937071957216979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23.937071957216979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23.937071957216979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23.937071957216979</v>
      </c>
      <c r="AN18" s="37"/>
      <c r="AO18" s="39">
        <f t="shared" si="24"/>
        <v>211.2</v>
      </c>
      <c r="AP18" s="39">
        <f t="shared" si="25"/>
        <v>227.17546506041651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219.42315960782236</v>
      </c>
      <c r="AY18" s="39">
        <f t="shared" si="1"/>
        <v>69.716630301584701</v>
      </c>
      <c r="AZ18" s="39">
        <f t="shared" si="29"/>
        <v>219.42315960782236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0.53607920093335726</v>
      </c>
      <c r="G19" s="35">
        <f>'Project Release Optimizer (GA)'!E21</f>
        <v>1.5399486407483347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173.48182850235463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53.897901399923526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41.635638840565115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41.635638840565115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41.635638840565115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41.635638840565115</v>
      </c>
      <c r="AN19" s="37"/>
      <c r="AO19" s="39">
        <f t="shared" si="24"/>
        <v>387.20000000000005</v>
      </c>
      <c r="AP19" s="39">
        <f t="shared" si="25"/>
        <v>393.92228526453852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381.66002270518015</v>
      </c>
      <c r="AY19" s="39">
        <f t="shared" si="1"/>
        <v>118.57538307983174</v>
      </c>
      <c r="AZ19" s="39">
        <f t="shared" si="29"/>
        <v>381.66002270518015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0.49569036134202471</v>
      </c>
      <c r="G20" s="35">
        <f>'Project Release Optimizer (GA)'!E22</f>
        <v>1.1320996520619313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10.08694215167524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9.7164591296935114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2.4208661164020575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2.4208661164020575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2.4208661164020575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2.4208661164020575</v>
      </c>
      <c r="AN20" s="37"/>
      <c r="AO20" s="39">
        <f t="shared" si="24"/>
        <v>35.200000000000003</v>
      </c>
      <c r="AP20" s="39">
        <f t="shared" si="25"/>
        <v>29.486865746976974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22.191272733685526</v>
      </c>
      <c r="AY20" s="39">
        <f t="shared" si="1"/>
        <v>21.376210085325727</v>
      </c>
      <c r="AZ20" s="39">
        <f t="shared" si="29"/>
        <v>22.191272733685526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0.55835459026214163</v>
      </c>
      <c r="G21" s="35">
        <f>'Project Release Optimizer (GA)'!E23</f>
        <v>1.4707033481343985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87.757852903107704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58.475422735041597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21.06188469674585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21.06188469674585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21.06188469674585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21.06188469674585</v>
      </c>
      <c r="AN21" s="37"/>
      <c r="AO21" s="39">
        <f t="shared" si="24"/>
        <v>297</v>
      </c>
      <c r="AP21" s="39">
        <f t="shared" si="25"/>
        <v>230.48081442513268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193.06727638683697</v>
      </c>
      <c r="AY21" s="39">
        <f t="shared" si="1"/>
        <v>128.6459300170915</v>
      </c>
      <c r="AZ21" s="39">
        <f t="shared" si="29"/>
        <v>193.06727638683697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0.51639596939957688</v>
      </c>
      <c r="G22" s="35">
        <f>'Project Release Optimizer (GA)'!E24</f>
        <v>2.2215859407996521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69.713944595380681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39.161212898513689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16.731346702891361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16.731346702891361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16.731346702891361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16.731346702891361</v>
      </c>
      <c r="AN22" s="37"/>
      <c r="AO22" s="39">
        <f t="shared" si="24"/>
        <v>270.59999999999991</v>
      </c>
      <c r="AP22" s="39">
        <f t="shared" si="25"/>
        <v>175.80054430545979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153.37067810983751</v>
      </c>
      <c r="AY22" s="39">
        <f t="shared" si="1"/>
        <v>86.1546683767301</v>
      </c>
      <c r="AZ22" s="39">
        <f t="shared" si="29"/>
        <v>153.37067810983751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0.38463683044754315</v>
      </c>
      <c r="G23" s="35">
        <f>'Project Release Optimizer (GA)'!E25</f>
        <v>0.280389715922509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163.79086715823993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285.31716912937532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68.476120591050076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68.476120591050076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68.476120591050076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68.476120591050076</v>
      </c>
      <c r="AN23" s="37"/>
      <c r="AO23" s="39">
        <f t="shared" si="24"/>
        <v>314.59999999999997</v>
      </c>
      <c r="AP23" s="39">
        <f t="shared" si="25"/>
        <v>723.01251865181553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360.33990774812793</v>
      </c>
      <c r="AY23" s="39">
        <f t="shared" si="1"/>
        <v>627.69777208462563</v>
      </c>
      <c r="AZ23" s="39">
        <f t="shared" si="29"/>
        <v>627.69777208462563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0.52594574883945833</v>
      </c>
      <c r="G24" s="35">
        <f>'Project Release Optimizer (GA)'!E26</f>
        <v>1.5134025323173026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123.5868911259911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60.129409100870184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29.660853870237865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29.660853870237865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29.660853870237865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29.660853870237865</v>
      </c>
      <c r="AN24" s="37"/>
      <c r="AO24" s="39">
        <f t="shared" si="24"/>
        <v>343.2</v>
      </c>
      <c r="AP24" s="39">
        <f t="shared" si="25"/>
        <v>302.35971570781277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271.89116047718039</v>
      </c>
      <c r="AY24" s="39">
        <f t="shared" si="1"/>
        <v>132.28470002191443</v>
      </c>
      <c r="AZ24" s="39">
        <f t="shared" si="29"/>
        <v>271.89116047718039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0.27066649836129619</v>
      </c>
      <c r="G25" s="35">
        <f>'Project Release Optimizer (GA)'!E27</f>
        <v>2.0156140137384728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354.68002350204222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85.123205640490127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85.123205640490127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85.123205640490127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85.123205640490127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85.123205640490127</v>
      </c>
      <c r="AN25" s="37"/>
      <c r="AO25" s="39">
        <f t="shared" si="24"/>
        <v>299.19999999999993</v>
      </c>
      <c r="AP25" s="39">
        <f t="shared" si="25"/>
        <v>780.29605170449292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780.2960517044927</v>
      </c>
      <c r="AY25" s="39">
        <f t="shared" si="1"/>
        <v>43.659152695005048</v>
      </c>
      <c r="AZ25" s="39">
        <f t="shared" si="29"/>
        <v>780.2960517044927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0.52897655599937632</v>
      </c>
      <c r="G26" s="35">
        <f>'Project Release Optimizer (GA)'!E28</f>
        <v>1.9787601117182105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73.727274975955609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26.7844493560054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17.694545994229347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17.694545994229347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17.694545994229347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17.694545994229347</v>
      </c>
      <c r="AN26" s="37"/>
      <c r="AO26" s="39">
        <f t="shared" si="24"/>
        <v>202.39999999999998</v>
      </c>
      <c r="AP26" s="39">
        <f t="shared" si="25"/>
        <v>171.28990830887838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162.20000494710234</v>
      </c>
      <c r="AY26" s="39">
        <f t="shared" si="1"/>
        <v>58.925788583211883</v>
      </c>
      <c r="AZ26" s="39">
        <f t="shared" si="29"/>
        <v>162.20000494710234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0.93835771993258965</v>
      </c>
      <c r="G27" s="35">
        <f>'Project Release Optimizer (GA)'!E29</f>
        <v>2.5435627589019556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76.729799809365218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38.921783885032916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18.415151954247651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18.415151954247651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18.415151954247651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18.415151954247651</v>
      </c>
      <c r="AN27" s="37"/>
      <c r="AO27" s="39">
        <f t="shared" si="24"/>
        <v>376.19999999999993</v>
      </c>
      <c r="AP27" s="39">
        <f t="shared" si="25"/>
        <v>189.31219151138873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168.8055595806035</v>
      </c>
      <c r="AY27" s="39">
        <f t="shared" si="1"/>
        <v>85.627924547072396</v>
      </c>
      <c r="AZ27" s="39">
        <f t="shared" si="29"/>
        <v>168.8055595806035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1.6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100.38937141497624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90.156523484520505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33.486300630932554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33.486300630932554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33.486300630932554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33.486300630932554</v>
      </c>
      <c r="AN30" s="47"/>
      <c r="AO30" s="35">
        <f t="shared" ref="AO30:AQ30" si="36">AVERAGE(AO13:AO27)</f>
        <v>236.42666666666665</v>
      </c>
      <c r="AP30" s="35">
        <f t="shared" si="36"/>
        <v>324.49109742322702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204.88028534497275</v>
      </c>
      <c r="AY30" s="35">
        <f t="shared" si="39"/>
        <v>188.28866056981491</v>
      </c>
      <c r="AZ30" s="167">
        <f t="shared" ref="AZ30" si="40">AVERAGE(AZ13:AZ27)</f>
        <v>306.95775578354835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1505.8405712246436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1352.3478522678076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502.29450946398828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502.29450946398828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502.29450946398828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502.29450946398828</v>
      </c>
      <c r="AN31" s="47"/>
      <c r="AO31" s="35">
        <f t="shared" ref="AO31:AQ31" si="47">SUM(AO13:AO27)</f>
        <v>3546.3999999999996</v>
      </c>
      <c r="AP31" s="35">
        <f t="shared" si="47"/>
        <v>4867.3664613484052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3073.2042801745911</v>
      </c>
      <c r="AY31" s="35">
        <f t="shared" si="50"/>
        <v>2824.3299085472236</v>
      </c>
      <c r="AZ31" s="35">
        <f t="shared" ref="AZ31" si="51">SUM(AZ13:AZ27)</f>
        <v>4604.3663367532254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918.2960517044994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348.69109742322473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306.95775578354835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58.577543424317611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41.327021195320413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1366.891713747362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0.62706405402987797</v>
      </c>
      <c r="E15" s="74">
        <v>0.25024505076330578</v>
      </c>
      <c r="F15" s="5"/>
      <c r="G15" s="110"/>
      <c r="I15" s="57">
        <v>41640</v>
      </c>
      <c r="J15" s="12"/>
      <c r="K15" s="32">
        <v>3</v>
      </c>
      <c r="L15" s="58">
        <f>I15+K15+1</f>
        <v>41644</v>
      </c>
      <c r="M15" s="58">
        <f>L15+VLOOKUP($B15,'Project Facts (User Inputs)'!$B$13:$BL$28,13,0)</f>
        <v>41714.970434563351</v>
      </c>
      <c r="N15" s="12"/>
      <c r="O15" s="56">
        <v>0</v>
      </c>
      <c r="P15" s="58">
        <f>M15+O15+1</f>
        <v>41715.970434563351</v>
      </c>
      <c r="Q15" s="58">
        <f>P15+VLOOKUP($B15,'Project Facts (User Inputs)'!$B$13:$BL$28,18,0)</f>
        <v>42011.680578577318</v>
      </c>
      <c r="R15" s="12"/>
      <c r="S15" s="56">
        <v>0</v>
      </c>
      <c r="T15" s="58">
        <f>Q15+S15+1</f>
        <v>42012.680578577318</v>
      </c>
      <c r="U15" s="58">
        <f>T15+VLOOKUP($B15,'Project Facts (User Inputs)'!$B$13:$BL$28,23,0)</f>
        <v>42083.651013140669</v>
      </c>
      <c r="V15" s="12"/>
      <c r="W15" s="32">
        <v>2</v>
      </c>
      <c r="X15" s="58">
        <f>U15+W15+1</f>
        <v>42086.651013140669</v>
      </c>
      <c r="Y15" s="58">
        <f>X15+VLOOKUP($B15,'Project Facts (User Inputs)'!$B$13:$BL$28,28,0)</f>
        <v>42157.621447704019</v>
      </c>
      <c r="Z15" s="12"/>
      <c r="AA15" s="32">
        <v>32</v>
      </c>
      <c r="AB15" s="58">
        <f>Y15+AA15+1</f>
        <v>42190.621447704019</v>
      </c>
      <c r="AC15" s="58">
        <f>AB15+VLOOKUP($B15,'Project Facts (User Inputs)'!$B$13:$BL$28,33,0)</f>
        <v>42261.59188226737</v>
      </c>
      <c r="AD15" s="12"/>
      <c r="AE15" s="32">
        <v>0</v>
      </c>
      <c r="AF15" s="58">
        <f>AC15+AE15+1</f>
        <v>42262.59188226737</v>
      </c>
      <c r="AG15" s="58">
        <f>AF15+VLOOKUP($B15,'Project Facts (User Inputs)'!$B$13:$BL$28,38,0)</f>
        <v>42333.562316830721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</v>
      </c>
      <c r="AN15" s="78">
        <f>O15</f>
        <v>0</v>
      </c>
      <c r="AO15" s="78">
        <f>S15</f>
        <v>0</v>
      </c>
      <c r="AP15" s="78">
        <f>W15</f>
        <v>2</v>
      </c>
      <c r="AQ15" s="78">
        <f>AA15</f>
        <v>32</v>
      </c>
      <c r="AR15" s="78">
        <f>AE15</f>
        <v>0</v>
      </c>
      <c r="AS15" s="78">
        <f>SUM(AM15:AR15)</f>
        <v>37</v>
      </c>
      <c r="AT15" s="60">
        <f>AK15*AM15*$AK$36</f>
        <v>2.5403225806451615</v>
      </c>
      <c r="AV15" s="60">
        <f>AG15-L15</f>
        <v>689.5623168307211</v>
      </c>
      <c r="AW15" s="83">
        <f>MAX(AG15:AG29)-MIN(L15:L29)</f>
        <v>918.2960517044994</v>
      </c>
      <c r="BM15" s="113" t="s">
        <v>126</v>
      </c>
    </row>
    <row r="16" spans="2:65">
      <c r="B16" s="16" t="str">
        <f>'Project Facts (User Inputs)'!B14</f>
        <v>Project-A02</v>
      </c>
      <c r="D16" s="74">
        <v>0.50274833813389597</v>
      </c>
      <c r="E16" s="74">
        <v>3.1084398777544231</v>
      </c>
      <c r="F16" s="5"/>
      <c r="G16" s="110"/>
      <c r="I16" s="57">
        <v>41640</v>
      </c>
      <c r="J16" s="12"/>
      <c r="K16" s="32">
        <v>0</v>
      </c>
      <c r="L16" s="58">
        <f t="shared" ref="L16:L29" si="0">I16+K16+1</f>
        <v>41641</v>
      </c>
      <c r="M16" s="58">
        <f>L16+VLOOKUP($B16,'Project Facts (User Inputs)'!$B$13:$BL$28,13,0)</f>
        <v>41670.836001160496</v>
      </c>
      <c r="N16" s="12"/>
      <c r="O16" s="56">
        <v>0</v>
      </c>
      <c r="P16" s="58">
        <f t="shared" ref="P16:P29" si="1">M16+O16+1</f>
        <v>41671.836001160496</v>
      </c>
      <c r="Q16" s="58">
        <f>P16+VLOOKUP($B16,'Project Facts (User Inputs)'!$B$13:$BL$28,18,0)</f>
        <v>41697.572384409381</v>
      </c>
      <c r="R16" s="12"/>
      <c r="S16" s="56">
        <v>0</v>
      </c>
      <c r="T16" s="58">
        <f t="shared" ref="T16:T29" si="2">Q16+S16+1</f>
        <v>41698.572384409381</v>
      </c>
      <c r="U16" s="58">
        <f>T16+VLOOKUP($B16,'Project Facts (User Inputs)'!$B$13:$BL$28,23,0)</f>
        <v>41705.733024687899</v>
      </c>
      <c r="V16" s="12"/>
      <c r="W16" s="32">
        <v>0</v>
      </c>
      <c r="X16" s="58">
        <f t="shared" ref="X16:X29" si="3">U16+W16+1</f>
        <v>41706.733024687899</v>
      </c>
      <c r="Y16" s="58">
        <f>X16+VLOOKUP($B16,'Project Facts (User Inputs)'!$B$13:$BL$28,28,0)</f>
        <v>41713.893664966417</v>
      </c>
      <c r="Z16" s="12"/>
      <c r="AA16" s="32">
        <v>0</v>
      </c>
      <c r="AB16" s="58">
        <f t="shared" ref="AB16:AB29" si="4">Y16+AA16+1</f>
        <v>41714.893664966417</v>
      </c>
      <c r="AC16" s="58">
        <f>AB16+VLOOKUP($B16,'Project Facts (User Inputs)'!$B$13:$BL$28,33,0)</f>
        <v>41722.054305244936</v>
      </c>
      <c r="AD16" s="12"/>
      <c r="AE16" s="32">
        <v>0</v>
      </c>
      <c r="AF16" s="58">
        <f t="shared" ref="AF16:AF29" si="5">AC16+AE16+1</f>
        <v>41723.054305244936</v>
      </c>
      <c r="AG16" s="58">
        <f>AF16+VLOOKUP($B16,'Project Facts (User Inputs)'!$B$13:$BL$28,38,0)</f>
        <v>41730.214945523454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0</v>
      </c>
      <c r="AT16" s="60">
        <f t="shared" ref="AT16:AT29" si="13">AK16*AM16*$AK$36</f>
        <v>0</v>
      </c>
      <c r="AV16" s="60">
        <f t="shared" ref="AV16:AV29" si="14">AG16-L16</f>
        <v>89.214945523453935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0.4937593322387035</v>
      </c>
      <c r="E17" s="74">
        <v>2.7927045327293984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41673.404450823145</v>
      </c>
      <c r="N17" s="12"/>
      <c r="O17" s="56">
        <v>0</v>
      </c>
      <c r="P17" s="58">
        <f t="shared" si="1"/>
        <v>41674.404450823145</v>
      </c>
      <c r="Q17" s="58">
        <f>P17+VLOOKUP($B17,'Project Facts (User Inputs)'!$B$13:$BL$28,18,0)</f>
        <v>41684.072498295973</v>
      </c>
      <c r="R17" s="12"/>
      <c r="S17" s="56">
        <v>0</v>
      </c>
      <c r="T17" s="58">
        <f t="shared" si="2"/>
        <v>41685.072498295973</v>
      </c>
      <c r="U17" s="58">
        <f>T17+VLOOKUP($B17,'Project Facts (User Inputs)'!$B$13:$BL$28,23,0)</f>
        <v>41692.849566493525</v>
      </c>
      <c r="V17" s="12"/>
      <c r="W17" s="32">
        <v>0</v>
      </c>
      <c r="X17" s="58">
        <f t="shared" si="3"/>
        <v>41693.849566493525</v>
      </c>
      <c r="Y17" s="58">
        <f>X17+VLOOKUP($B17,'Project Facts (User Inputs)'!$B$13:$BL$28,28,0)</f>
        <v>41701.626634691078</v>
      </c>
      <c r="Z17" s="12"/>
      <c r="AA17" s="32">
        <v>0</v>
      </c>
      <c r="AB17" s="58">
        <f t="shared" si="4"/>
        <v>41702.626634691078</v>
      </c>
      <c r="AC17" s="58">
        <f>AB17+VLOOKUP($B17,'Project Facts (User Inputs)'!$B$13:$BL$28,33,0)</f>
        <v>41710.403702888631</v>
      </c>
      <c r="AD17" s="12"/>
      <c r="AE17" s="32">
        <v>0</v>
      </c>
      <c r="AF17" s="58">
        <f t="shared" si="5"/>
        <v>41711.403702888631</v>
      </c>
      <c r="AG17" s="58">
        <f>AF17+VLOOKUP($B17,'Project Facts (User Inputs)'!$B$13:$BL$28,38,0)</f>
        <v>41719.180771086183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78.180771086183086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0.5529366122731304</v>
      </c>
      <c r="E18" s="74">
        <v>1.5115608212332881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41738.298394830672</v>
      </c>
      <c r="N18" s="12"/>
      <c r="O18" s="56">
        <v>0</v>
      </c>
      <c r="P18" s="58">
        <f t="shared" si="1"/>
        <v>41739.298394830672</v>
      </c>
      <c r="Q18" s="58">
        <f>P18+VLOOKUP($B18,'Project Facts (User Inputs)'!$B$13:$BL$28,18,0)</f>
        <v>41754.49000959003</v>
      </c>
      <c r="R18" s="12"/>
      <c r="S18" s="56">
        <v>0</v>
      </c>
      <c r="T18" s="58">
        <f t="shared" si="2"/>
        <v>41755.49000959003</v>
      </c>
      <c r="U18" s="58">
        <f>T18+VLOOKUP($B18,'Project Facts (User Inputs)'!$B$13:$BL$28,23,0)</f>
        <v>41770.681624349389</v>
      </c>
      <c r="V18" s="12"/>
      <c r="W18" s="32">
        <v>0</v>
      </c>
      <c r="X18" s="58">
        <f t="shared" si="3"/>
        <v>41771.681624349389</v>
      </c>
      <c r="Y18" s="58">
        <f>X18+VLOOKUP($B18,'Project Facts (User Inputs)'!$B$13:$BL$28,28,0)</f>
        <v>41786.873239108747</v>
      </c>
      <c r="Z18" s="12"/>
      <c r="AA18" s="32">
        <v>0</v>
      </c>
      <c r="AB18" s="58">
        <f t="shared" si="4"/>
        <v>41787.873239108747</v>
      </c>
      <c r="AC18" s="58">
        <f>AB18+VLOOKUP($B18,'Project Facts (User Inputs)'!$B$13:$BL$28,33,0)</f>
        <v>41803.064853868105</v>
      </c>
      <c r="AD18" s="12"/>
      <c r="AE18" s="32">
        <v>0</v>
      </c>
      <c r="AF18" s="58">
        <f t="shared" si="5"/>
        <v>41804.064853868105</v>
      </c>
      <c r="AG18" s="58">
        <f>AF18+VLOOKUP($B18,'Project Facts (User Inputs)'!$B$13:$BL$28,38,0)</f>
        <v>41819.256468627464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34</v>
      </c>
      <c r="AT18" s="60">
        <f t="shared" si="13"/>
        <v>16.767990074441688</v>
      </c>
      <c r="AV18" s="60">
        <f t="shared" si="14"/>
        <v>144.25646862746362</v>
      </c>
      <c r="AW18" s="37"/>
      <c r="BM18" s="113"/>
    </row>
    <row r="19" spans="2:65">
      <c r="B19" s="16" t="str">
        <f>'Project Facts (User Inputs)'!B17</f>
        <v>Project-A05</v>
      </c>
      <c r="D19" s="74">
        <v>0.54702116253736932</v>
      </c>
      <c r="E19" s="74">
        <v>0.25250510943387272</v>
      </c>
      <c r="F19" s="5"/>
      <c r="G19" s="110"/>
      <c r="I19" s="57">
        <v>41640</v>
      </c>
      <c r="J19" s="12"/>
      <c r="K19" s="32">
        <v>49</v>
      </c>
      <c r="L19" s="58">
        <f t="shared" si="0"/>
        <v>41690</v>
      </c>
      <c r="M19" s="58">
        <f>L19+VLOOKUP($B19,'Project Facts (User Inputs)'!$B$13:$BL$28,13,0)</f>
        <v>41766.038065301123</v>
      </c>
      <c r="N19" s="12"/>
      <c r="O19" s="56">
        <v>0</v>
      </c>
      <c r="P19" s="58">
        <f t="shared" si="1"/>
        <v>41767.038065301123</v>
      </c>
      <c r="Q19" s="58">
        <f>P19+VLOOKUP($B19,'Project Facts (User Inputs)'!$B$13:$BL$28,18,0)</f>
        <v>42083.863337389135</v>
      </c>
      <c r="R19" s="12"/>
      <c r="S19" s="56">
        <v>0</v>
      </c>
      <c r="T19" s="58">
        <f t="shared" si="2"/>
        <v>42084.863337389135</v>
      </c>
      <c r="U19" s="58">
        <f>T19+VLOOKUP($B19,'Project Facts (User Inputs)'!$B$13:$BL$28,23,0)</f>
        <v>42160.901402690259</v>
      </c>
      <c r="V19" s="12"/>
      <c r="W19" s="32">
        <v>0</v>
      </c>
      <c r="X19" s="58">
        <f t="shared" si="3"/>
        <v>42161.901402690259</v>
      </c>
      <c r="Y19" s="58">
        <f>X19+VLOOKUP($B19,'Project Facts (User Inputs)'!$B$13:$BL$28,28,0)</f>
        <v>42237.939467991382</v>
      </c>
      <c r="Z19" s="12"/>
      <c r="AA19" s="32">
        <v>69</v>
      </c>
      <c r="AB19" s="58">
        <f t="shared" si="4"/>
        <v>42307.939467991382</v>
      </c>
      <c r="AC19" s="58">
        <f>AB19+VLOOKUP($B19,'Project Facts (User Inputs)'!$B$13:$BL$28,33,0)</f>
        <v>42383.977533292506</v>
      </c>
      <c r="AD19" s="12"/>
      <c r="AE19" s="32">
        <v>0</v>
      </c>
      <c r="AF19" s="58">
        <f t="shared" si="5"/>
        <v>42384.977533292506</v>
      </c>
      <c r="AG19" s="58">
        <f>AF19+VLOOKUP($B19,'Project Facts (User Inputs)'!$B$13:$BL$28,38,0)</f>
        <v>42461.015598593629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49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69</v>
      </c>
      <c r="AR19" s="78">
        <f t="shared" si="11"/>
        <v>0</v>
      </c>
      <c r="AS19" s="78">
        <f t="shared" si="12"/>
        <v>118</v>
      </c>
      <c r="AT19" s="60">
        <f t="shared" si="13"/>
        <v>39.212158808933005</v>
      </c>
      <c r="AV19" s="60">
        <f t="shared" si="14"/>
        <v>771.01559859362897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0.52136702526965939</v>
      </c>
      <c r="E20" s="74">
        <v>1.3884778937429465</v>
      </c>
      <c r="F20" s="5"/>
      <c r="G20" s="110"/>
      <c r="I20" s="57">
        <v>41640</v>
      </c>
      <c r="J20" s="12"/>
      <c r="K20" s="32">
        <v>128</v>
      </c>
      <c r="L20" s="58">
        <f t="shared" si="0"/>
        <v>41769</v>
      </c>
      <c r="M20" s="58">
        <f>L20+VLOOKUP($B20,'Project Facts (User Inputs)'!$B$13:$BL$28,13,0)</f>
        <v>41868.737799821734</v>
      </c>
      <c r="N20" s="12"/>
      <c r="O20" s="56">
        <v>0</v>
      </c>
      <c r="P20" s="58">
        <f t="shared" si="1"/>
        <v>41869.737799821734</v>
      </c>
      <c r="Q20" s="58">
        <f>P20+VLOOKUP($B20,'Project Facts (User Inputs)'!$B$13:$BL$28,18,0)</f>
        <v>41901.427177231548</v>
      </c>
      <c r="R20" s="12"/>
      <c r="S20" s="56">
        <v>0</v>
      </c>
      <c r="T20" s="58">
        <f t="shared" si="2"/>
        <v>41902.427177231548</v>
      </c>
      <c r="U20" s="58">
        <f>T20+VLOOKUP($B20,'Project Facts (User Inputs)'!$B$13:$BL$28,23,0)</f>
        <v>41926.364249188766</v>
      </c>
      <c r="V20" s="12"/>
      <c r="W20" s="32">
        <v>43</v>
      </c>
      <c r="X20" s="58">
        <f t="shared" si="3"/>
        <v>41970.364249188766</v>
      </c>
      <c r="Y20" s="58">
        <f>X20+VLOOKUP($B20,'Project Facts (User Inputs)'!$B$13:$BL$28,28,0)</f>
        <v>41994.301321145984</v>
      </c>
      <c r="Z20" s="12"/>
      <c r="AA20" s="32">
        <v>70</v>
      </c>
      <c r="AB20" s="58">
        <f t="shared" si="4"/>
        <v>42065.301321145984</v>
      </c>
      <c r="AC20" s="58">
        <f>AB20+VLOOKUP($B20,'Project Facts (User Inputs)'!$B$13:$BL$28,33,0)</f>
        <v>42089.238393103202</v>
      </c>
      <c r="AD20" s="12"/>
      <c r="AE20" s="32">
        <v>0</v>
      </c>
      <c r="AF20" s="58">
        <f t="shared" si="5"/>
        <v>42090.238393103202</v>
      </c>
      <c r="AG20" s="58">
        <f>AF20+VLOOKUP($B20,'Project Facts (User Inputs)'!$B$13:$BL$28,38,0)</f>
        <v>42114.17546506042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128</v>
      </c>
      <c r="AN20" s="78">
        <f t="shared" si="7"/>
        <v>0</v>
      </c>
      <c r="AO20" s="78">
        <f t="shared" si="8"/>
        <v>0</v>
      </c>
      <c r="AP20" s="78">
        <f t="shared" si="9"/>
        <v>43</v>
      </c>
      <c r="AQ20" s="78">
        <f t="shared" si="10"/>
        <v>70</v>
      </c>
      <c r="AR20" s="78">
        <f t="shared" si="11"/>
        <v>0</v>
      </c>
      <c r="AS20" s="78">
        <f t="shared" si="12"/>
        <v>241</v>
      </c>
      <c r="AT20" s="60">
        <f t="shared" si="13"/>
        <v>114.3424317617866</v>
      </c>
      <c r="AV20" s="60">
        <f t="shared" si="14"/>
        <v>345.17546506041981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0.53607920093335726</v>
      </c>
      <c r="E21" s="74">
        <v>1.5399486407483347</v>
      </c>
      <c r="F21" s="5"/>
      <c r="G21" s="110"/>
      <c r="I21" s="57">
        <v>41640</v>
      </c>
      <c r="J21" s="12"/>
      <c r="K21" s="32">
        <v>73</v>
      </c>
      <c r="L21" s="58">
        <f t="shared" si="0"/>
        <v>41714</v>
      </c>
      <c r="M21" s="58">
        <f>L21+VLOOKUP($B21,'Project Facts (User Inputs)'!$B$13:$BL$28,13,0)</f>
        <v>41887.481828502358</v>
      </c>
      <c r="N21" s="12"/>
      <c r="O21" s="56">
        <v>0</v>
      </c>
      <c r="P21" s="58">
        <f t="shared" si="1"/>
        <v>41888.481828502358</v>
      </c>
      <c r="Q21" s="58">
        <f>P21+VLOOKUP($B21,'Project Facts (User Inputs)'!$B$13:$BL$28,18,0)</f>
        <v>41942.379729902284</v>
      </c>
      <c r="R21" s="12"/>
      <c r="S21" s="56">
        <v>0</v>
      </c>
      <c r="T21" s="58">
        <f t="shared" si="2"/>
        <v>41943.379729902284</v>
      </c>
      <c r="U21" s="58">
        <f>T21+VLOOKUP($B21,'Project Facts (User Inputs)'!$B$13:$BL$28,23,0)</f>
        <v>41985.015368742846</v>
      </c>
      <c r="V21" s="12"/>
      <c r="W21" s="32">
        <v>59</v>
      </c>
      <c r="X21" s="58">
        <f t="shared" si="3"/>
        <v>42045.015368742846</v>
      </c>
      <c r="Y21" s="58">
        <f>X21+VLOOKUP($B21,'Project Facts (User Inputs)'!$B$13:$BL$28,28,0)</f>
        <v>42086.651007583409</v>
      </c>
      <c r="Z21" s="12"/>
      <c r="AA21" s="32">
        <v>2</v>
      </c>
      <c r="AB21" s="58">
        <f t="shared" si="4"/>
        <v>42089.651007583409</v>
      </c>
      <c r="AC21" s="58">
        <f>AB21+VLOOKUP($B21,'Project Facts (User Inputs)'!$B$13:$BL$28,33,0)</f>
        <v>42131.286646423971</v>
      </c>
      <c r="AD21" s="12"/>
      <c r="AE21" s="32">
        <v>0</v>
      </c>
      <c r="AF21" s="58">
        <f t="shared" si="5"/>
        <v>42132.286646423971</v>
      </c>
      <c r="AG21" s="58">
        <f>AF21+VLOOKUP($B21,'Project Facts (User Inputs)'!$B$13:$BL$28,38,0)</f>
        <v>42173.922285264533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73</v>
      </c>
      <c r="AN21" s="78">
        <f t="shared" si="7"/>
        <v>0</v>
      </c>
      <c r="AO21" s="78">
        <f t="shared" si="8"/>
        <v>0</v>
      </c>
      <c r="AP21" s="78">
        <f t="shared" si="9"/>
        <v>59</v>
      </c>
      <c r="AQ21" s="78">
        <f t="shared" si="10"/>
        <v>2</v>
      </c>
      <c r="AR21" s="78">
        <f t="shared" si="11"/>
        <v>0</v>
      </c>
      <c r="AS21" s="78">
        <f t="shared" si="12"/>
        <v>134</v>
      </c>
      <c r="AT21" s="60">
        <f t="shared" si="13"/>
        <v>119.55334987593054</v>
      </c>
      <c r="AV21" s="60">
        <f t="shared" si="14"/>
        <v>459.92228526453255</v>
      </c>
      <c r="AW21" s="37"/>
      <c r="BM21" s="113"/>
    </row>
    <row r="22" spans="2:65">
      <c r="B22" s="16" t="str">
        <f>'Project Facts (User Inputs)'!B20</f>
        <v>Project-A08</v>
      </c>
      <c r="D22" s="74">
        <v>0.49569036134202471</v>
      </c>
      <c r="E22" s="74">
        <v>1.1320996520619313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41651.086942151676</v>
      </c>
      <c r="N22" s="12"/>
      <c r="O22" s="56">
        <v>0</v>
      </c>
      <c r="P22" s="58">
        <f t="shared" si="1"/>
        <v>41652.086942151676</v>
      </c>
      <c r="Q22" s="58">
        <f>P22+VLOOKUP($B22,'Project Facts (User Inputs)'!$B$13:$BL$28,18,0)</f>
        <v>41661.803401281373</v>
      </c>
      <c r="R22" s="12"/>
      <c r="S22" s="56">
        <v>0</v>
      </c>
      <c r="T22" s="58">
        <f t="shared" si="2"/>
        <v>41662.803401281373</v>
      </c>
      <c r="U22" s="58">
        <f>T22+VLOOKUP($B22,'Project Facts (User Inputs)'!$B$13:$BL$28,23,0)</f>
        <v>41665.224267397774</v>
      </c>
      <c r="V22" s="12"/>
      <c r="W22" s="32">
        <v>0</v>
      </c>
      <c r="X22" s="58">
        <f t="shared" si="3"/>
        <v>41666.224267397774</v>
      </c>
      <c r="Y22" s="58">
        <f>X22+VLOOKUP($B22,'Project Facts (User Inputs)'!$B$13:$BL$28,28,0)</f>
        <v>41668.645133514176</v>
      </c>
      <c r="Z22" s="12"/>
      <c r="AA22" s="32">
        <v>0</v>
      </c>
      <c r="AB22" s="58">
        <f t="shared" si="4"/>
        <v>41669.645133514176</v>
      </c>
      <c r="AC22" s="58">
        <f>AB22+VLOOKUP($B22,'Project Facts (User Inputs)'!$B$13:$BL$28,33,0)</f>
        <v>41672.065999630577</v>
      </c>
      <c r="AD22" s="12"/>
      <c r="AE22" s="32">
        <v>0</v>
      </c>
      <c r="AF22" s="58">
        <f t="shared" si="5"/>
        <v>41673.065999630577</v>
      </c>
      <c r="AG22" s="58">
        <f>AF22+VLOOKUP($B22,'Project Facts (User Inputs)'!$B$13:$BL$28,38,0)</f>
        <v>41675.486865746978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34.486865746977855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0.55835459026214163</v>
      </c>
      <c r="E23" s="74">
        <v>1.4707033481343985</v>
      </c>
      <c r="F23" s="5"/>
      <c r="G23" s="110"/>
      <c r="I23" s="57">
        <v>41640</v>
      </c>
      <c r="J23" s="12"/>
      <c r="K23" s="32">
        <v>20</v>
      </c>
      <c r="L23" s="58">
        <f t="shared" si="0"/>
        <v>41661</v>
      </c>
      <c r="M23" s="58">
        <f>L23+VLOOKUP($B23,'Project Facts (User Inputs)'!$B$13:$BL$28,13,0)</f>
        <v>41748.757852903109</v>
      </c>
      <c r="N23" s="12"/>
      <c r="O23" s="56">
        <v>0</v>
      </c>
      <c r="P23" s="58">
        <f t="shared" si="1"/>
        <v>41749.757852903109</v>
      </c>
      <c r="Q23" s="58">
        <f>P23+VLOOKUP($B23,'Project Facts (User Inputs)'!$B$13:$BL$28,18,0)</f>
        <v>41808.233275638151</v>
      </c>
      <c r="R23" s="12"/>
      <c r="S23" s="56">
        <v>0</v>
      </c>
      <c r="T23" s="58">
        <f t="shared" si="2"/>
        <v>41809.233275638151</v>
      </c>
      <c r="U23" s="58">
        <f>T23+VLOOKUP($B23,'Project Facts (User Inputs)'!$B$13:$BL$28,23,0)</f>
        <v>41830.295160334899</v>
      </c>
      <c r="V23" s="12"/>
      <c r="W23" s="32">
        <v>0</v>
      </c>
      <c r="X23" s="58">
        <f t="shared" si="3"/>
        <v>41831.295160334899</v>
      </c>
      <c r="Y23" s="58">
        <f>X23+VLOOKUP($B23,'Project Facts (User Inputs)'!$B$13:$BL$28,28,0)</f>
        <v>41852.357045031647</v>
      </c>
      <c r="Z23" s="12"/>
      <c r="AA23" s="32">
        <v>0</v>
      </c>
      <c r="AB23" s="58">
        <f t="shared" si="4"/>
        <v>41853.357045031647</v>
      </c>
      <c r="AC23" s="58">
        <f>AB23+VLOOKUP($B23,'Project Facts (User Inputs)'!$B$13:$BL$28,33,0)</f>
        <v>41874.418929728396</v>
      </c>
      <c r="AD23" s="12"/>
      <c r="AE23" s="32">
        <v>0</v>
      </c>
      <c r="AF23" s="58">
        <f t="shared" si="5"/>
        <v>41875.418929728396</v>
      </c>
      <c r="AG23" s="58">
        <f>AF23+VLOOKUP($B23,'Project Facts (User Inputs)'!$B$13:$BL$28,38,0)</f>
        <v>41896.480814425144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20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20</v>
      </c>
      <c r="AT23" s="60">
        <f t="shared" si="13"/>
        <v>25.124069478908186</v>
      </c>
      <c r="AV23" s="60">
        <f t="shared" si="14"/>
        <v>235.48081442514376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0.51639596939957688</v>
      </c>
      <c r="E24" s="74">
        <v>2.2215859407996521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41733.71394459538</v>
      </c>
      <c r="N24" s="12"/>
      <c r="O24" s="56">
        <v>0</v>
      </c>
      <c r="P24" s="58">
        <f t="shared" si="1"/>
        <v>41734.71394459538</v>
      </c>
      <c r="Q24" s="58">
        <f>P24+VLOOKUP($B24,'Project Facts (User Inputs)'!$B$13:$BL$28,18,0)</f>
        <v>41773.875157493894</v>
      </c>
      <c r="R24" s="12"/>
      <c r="S24" s="56">
        <v>0</v>
      </c>
      <c r="T24" s="58">
        <f t="shared" si="2"/>
        <v>41774.875157493894</v>
      </c>
      <c r="U24" s="58">
        <f>T24+VLOOKUP($B24,'Project Facts (User Inputs)'!$B$13:$BL$28,23,0)</f>
        <v>41791.606504196789</v>
      </c>
      <c r="V24" s="12"/>
      <c r="W24" s="32">
        <v>0</v>
      </c>
      <c r="X24" s="58">
        <f t="shared" si="3"/>
        <v>41792.606504196789</v>
      </c>
      <c r="Y24" s="58">
        <f>X24+VLOOKUP($B24,'Project Facts (User Inputs)'!$B$13:$BL$28,28,0)</f>
        <v>41809.337850899683</v>
      </c>
      <c r="Z24" s="12"/>
      <c r="AA24" s="32">
        <v>0</v>
      </c>
      <c r="AB24" s="58">
        <f t="shared" si="4"/>
        <v>41810.337850899683</v>
      </c>
      <c r="AC24" s="58">
        <f>AB24+VLOOKUP($B24,'Project Facts (User Inputs)'!$B$13:$BL$28,33,0)</f>
        <v>41827.069197602577</v>
      </c>
      <c r="AD24" s="12"/>
      <c r="AE24" s="32">
        <v>0</v>
      </c>
      <c r="AF24" s="58">
        <f t="shared" si="5"/>
        <v>41828.069197602577</v>
      </c>
      <c r="AG24" s="58">
        <f>AF24+VLOOKUP($B24,'Project Facts (User Inputs)'!$B$13:$BL$28,38,0)</f>
        <v>41844.800544305472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180.8005443054717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0.38463683044754315</v>
      </c>
      <c r="E25" s="74">
        <v>0.280389715922509</v>
      </c>
      <c r="F25" s="5"/>
      <c r="G25" s="110"/>
      <c r="I25" s="57">
        <v>41640</v>
      </c>
      <c r="J25" s="12"/>
      <c r="K25" s="32">
        <v>32</v>
      </c>
      <c r="L25" s="58">
        <f t="shared" si="0"/>
        <v>41673</v>
      </c>
      <c r="M25" s="58">
        <f>L25+VLOOKUP($B25,'Project Facts (User Inputs)'!$B$13:$BL$28,13,0)</f>
        <v>41836.790867158241</v>
      </c>
      <c r="N25" s="12"/>
      <c r="O25" s="56">
        <v>0</v>
      </c>
      <c r="P25" s="58">
        <f t="shared" si="1"/>
        <v>41837.790867158241</v>
      </c>
      <c r="Q25" s="58">
        <f>P25+VLOOKUP($B25,'Project Facts (User Inputs)'!$B$13:$BL$28,18,0)</f>
        <v>42123.108036287616</v>
      </c>
      <c r="R25" s="12"/>
      <c r="S25" s="56">
        <v>0</v>
      </c>
      <c r="T25" s="58">
        <f t="shared" si="2"/>
        <v>42124.108036287616</v>
      </c>
      <c r="U25" s="58">
        <f>T25+VLOOKUP($B25,'Project Facts (User Inputs)'!$B$13:$BL$28,23,0)</f>
        <v>42192.584156878664</v>
      </c>
      <c r="V25" s="12"/>
      <c r="W25" s="32">
        <v>0</v>
      </c>
      <c r="X25" s="58">
        <f t="shared" si="3"/>
        <v>42193.584156878664</v>
      </c>
      <c r="Y25" s="58">
        <f>X25+VLOOKUP($B25,'Project Facts (User Inputs)'!$B$13:$BL$28,28,0)</f>
        <v>42262.060277469711</v>
      </c>
      <c r="Z25" s="12"/>
      <c r="AA25" s="32">
        <v>4</v>
      </c>
      <c r="AB25" s="58">
        <f t="shared" si="4"/>
        <v>42267.060277469711</v>
      </c>
      <c r="AC25" s="58">
        <f>AB25+VLOOKUP($B25,'Project Facts (User Inputs)'!$B$13:$BL$28,33,0)</f>
        <v>42335.536398060758</v>
      </c>
      <c r="AD25" s="12"/>
      <c r="AE25" s="32">
        <v>0</v>
      </c>
      <c r="AF25" s="58">
        <f t="shared" si="5"/>
        <v>42336.536398060758</v>
      </c>
      <c r="AG25" s="58">
        <f>AF25+VLOOKUP($B25,'Project Facts (User Inputs)'!$B$13:$BL$28,38,0)</f>
        <v>42405.012518651805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32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4</v>
      </c>
      <c r="AR25" s="78">
        <f t="shared" si="11"/>
        <v>0</v>
      </c>
      <c r="AS25" s="78">
        <f t="shared" si="12"/>
        <v>36</v>
      </c>
      <c r="AT25" s="60">
        <f t="shared" si="13"/>
        <v>42.580645161290313</v>
      </c>
      <c r="AV25" s="60">
        <f t="shared" si="14"/>
        <v>732.01251865180529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0.52594574883945833</v>
      </c>
      <c r="E26" s="74">
        <v>1.5134025323173026</v>
      </c>
      <c r="F26" s="5"/>
      <c r="G26" s="110"/>
      <c r="I26" s="57">
        <v>41640</v>
      </c>
      <c r="J26" s="12"/>
      <c r="K26" s="32">
        <v>33</v>
      </c>
      <c r="L26" s="58">
        <f t="shared" si="0"/>
        <v>41674</v>
      </c>
      <c r="M26" s="58">
        <f>L26+VLOOKUP($B26,'Project Facts (User Inputs)'!$B$13:$BL$28,13,0)</f>
        <v>41797.586891125989</v>
      </c>
      <c r="N26" s="12"/>
      <c r="O26" s="56">
        <v>0</v>
      </c>
      <c r="P26" s="58">
        <f t="shared" si="1"/>
        <v>41798.586891125989</v>
      </c>
      <c r="Q26" s="58">
        <f>P26+VLOOKUP($B26,'Project Facts (User Inputs)'!$B$13:$BL$28,18,0)</f>
        <v>41858.716300226857</v>
      </c>
      <c r="R26" s="12"/>
      <c r="S26" s="56">
        <v>0</v>
      </c>
      <c r="T26" s="58">
        <f t="shared" si="2"/>
        <v>41859.716300226857</v>
      </c>
      <c r="U26" s="58">
        <f>T26+VLOOKUP($B26,'Project Facts (User Inputs)'!$B$13:$BL$28,23,0)</f>
        <v>41889.377154097092</v>
      </c>
      <c r="V26" s="12"/>
      <c r="W26" s="32">
        <v>0</v>
      </c>
      <c r="X26" s="58">
        <f t="shared" si="3"/>
        <v>41890.377154097092</v>
      </c>
      <c r="Y26" s="58">
        <f>X26+VLOOKUP($B26,'Project Facts (User Inputs)'!$B$13:$BL$28,28,0)</f>
        <v>41920.038007967327</v>
      </c>
      <c r="Z26" s="12"/>
      <c r="AA26" s="32">
        <v>0</v>
      </c>
      <c r="AB26" s="58">
        <f t="shared" si="4"/>
        <v>41921.038007967327</v>
      </c>
      <c r="AC26" s="58">
        <f>AB26+VLOOKUP($B26,'Project Facts (User Inputs)'!$B$13:$BL$28,33,0)</f>
        <v>41950.698861837562</v>
      </c>
      <c r="AD26" s="12"/>
      <c r="AE26" s="32">
        <v>0</v>
      </c>
      <c r="AF26" s="58">
        <f t="shared" si="5"/>
        <v>41951.698861837562</v>
      </c>
      <c r="AG26" s="58">
        <f>AF26+VLOOKUP($B26,'Project Facts (User Inputs)'!$B$13:$BL$28,38,0)</f>
        <v>41981.359715707797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33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33</v>
      </c>
      <c r="AT26" s="60">
        <f t="shared" si="13"/>
        <v>47.903225806451609</v>
      </c>
      <c r="AV26" s="60">
        <f t="shared" si="14"/>
        <v>307.35971570779657</v>
      </c>
      <c r="AW26" s="37"/>
      <c r="BM26" s="115"/>
    </row>
    <row r="27" spans="2:65">
      <c r="B27" s="16" t="str">
        <f>'Project Facts (User Inputs)'!B25</f>
        <v>Project-A13</v>
      </c>
      <c r="D27" s="74">
        <v>0.27066649836129619</v>
      </c>
      <c r="E27" s="74">
        <v>2.0156140137384728</v>
      </c>
      <c r="F27" s="5"/>
      <c r="G27" s="110"/>
      <c r="I27" s="57">
        <v>41640</v>
      </c>
      <c r="J27" s="12"/>
      <c r="K27" s="32">
        <v>133</v>
      </c>
      <c r="L27" s="58">
        <f t="shared" si="0"/>
        <v>41774</v>
      </c>
      <c r="M27" s="58">
        <f>L27+VLOOKUP($B27,'Project Facts (User Inputs)'!$B$13:$BL$28,13,0)</f>
        <v>42128.680023502042</v>
      </c>
      <c r="N27" s="12"/>
      <c r="O27" s="56">
        <v>0</v>
      </c>
      <c r="P27" s="58">
        <f t="shared" si="1"/>
        <v>42129.680023502042</v>
      </c>
      <c r="Q27" s="58">
        <f>P27+VLOOKUP($B27,'Project Facts (User Inputs)'!$B$13:$BL$28,18,0)</f>
        <v>42214.803229142533</v>
      </c>
      <c r="R27" s="12"/>
      <c r="S27" s="56">
        <v>0</v>
      </c>
      <c r="T27" s="58">
        <f t="shared" si="2"/>
        <v>42215.803229142533</v>
      </c>
      <c r="U27" s="58">
        <f>T27+VLOOKUP($B27,'Project Facts (User Inputs)'!$B$13:$BL$28,23,0)</f>
        <v>42300.926434783025</v>
      </c>
      <c r="V27" s="12"/>
      <c r="W27" s="32">
        <v>0</v>
      </c>
      <c r="X27" s="58">
        <f t="shared" si="3"/>
        <v>42301.926434783025</v>
      </c>
      <c r="Y27" s="58">
        <f>X27+VLOOKUP($B27,'Project Facts (User Inputs)'!$B$13:$BL$28,28,0)</f>
        <v>42387.049640423516</v>
      </c>
      <c r="Z27" s="12"/>
      <c r="AA27" s="32">
        <v>0</v>
      </c>
      <c r="AB27" s="58">
        <f t="shared" si="4"/>
        <v>42388.049640423516</v>
      </c>
      <c r="AC27" s="58">
        <f>AB27+VLOOKUP($B27,'Project Facts (User Inputs)'!$B$13:$BL$28,33,0)</f>
        <v>42473.172846064008</v>
      </c>
      <c r="AD27" s="12"/>
      <c r="AE27" s="32">
        <v>0</v>
      </c>
      <c r="AF27" s="58">
        <f t="shared" si="5"/>
        <v>42474.172846064008</v>
      </c>
      <c r="AG27" s="58">
        <f>AF27+VLOOKUP($B27,'Project Facts (User Inputs)'!$B$13:$BL$28,38,0)</f>
        <v>42559.296051704499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133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133</v>
      </c>
      <c r="AT27" s="60">
        <f t="shared" si="13"/>
        <v>168.31265508684859</v>
      </c>
      <c r="AV27" s="60">
        <f t="shared" si="14"/>
        <v>785.2960517044994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0.52897655599937632</v>
      </c>
      <c r="E28" s="74">
        <v>1.9787601117182105</v>
      </c>
      <c r="F28" s="5"/>
      <c r="G28" s="110"/>
      <c r="I28" s="57">
        <v>41640</v>
      </c>
      <c r="J28" s="12"/>
      <c r="K28" s="32">
        <v>183</v>
      </c>
      <c r="L28" s="58">
        <f t="shared" si="0"/>
        <v>41824</v>
      </c>
      <c r="M28" s="58">
        <f>L28+VLOOKUP($B28,'Project Facts (User Inputs)'!$B$13:$BL$28,13,0)</f>
        <v>41897.727274975958</v>
      </c>
      <c r="N28" s="12"/>
      <c r="O28" s="56">
        <v>0</v>
      </c>
      <c r="P28" s="58">
        <f t="shared" si="1"/>
        <v>41898.727274975958</v>
      </c>
      <c r="Q28" s="58">
        <f>P28+VLOOKUP($B28,'Project Facts (User Inputs)'!$B$13:$BL$28,18,0)</f>
        <v>41925.511724331962</v>
      </c>
      <c r="R28" s="12"/>
      <c r="S28" s="56">
        <v>0</v>
      </c>
      <c r="T28" s="58">
        <f t="shared" si="2"/>
        <v>41926.511724331962</v>
      </c>
      <c r="U28" s="58">
        <f>T28+VLOOKUP($B28,'Project Facts (User Inputs)'!$B$13:$BL$28,23,0)</f>
        <v>41944.206270326191</v>
      </c>
      <c r="V28" s="12"/>
      <c r="W28" s="32">
        <v>0</v>
      </c>
      <c r="X28" s="58">
        <f t="shared" si="3"/>
        <v>41945.206270326191</v>
      </c>
      <c r="Y28" s="58">
        <f>X28+VLOOKUP($B28,'Project Facts (User Inputs)'!$B$13:$BL$28,28,0)</f>
        <v>41962.90081632042</v>
      </c>
      <c r="Z28" s="12"/>
      <c r="AA28" s="32">
        <v>0</v>
      </c>
      <c r="AB28" s="58">
        <f t="shared" si="4"/>
        <v>41963.90081632042</v>
      </c>
      <c r="AC28" s="58">
        <f>AB28+VLOOKUP($B28,'Project Facts (User Inputs)'!$B$13:$BL$28,33,0)</f>
        <v>41981.595362314649</v>
      </c>
      <c r="AD28" s="12"/>
      <c r="AE28" s="32">
        <v>0</v>
      </c>
      <c r="AF28" s="58">
        <f t="shared" si="5"/>
        <v>41982.595362314649</v>
      </c>
      <c r="AG28" s="58">
        <f>AF28+VLOOKUP($B28,'Project Facts (User Inputs)'!$B$13:$BL$28,38,0)</f>
        <v>42000.289908308878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183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183</v>
      </c>
      <c r="AT28" s="60">
        <f t="shared" si="13"/>
        <v>156.6625310173697</v>
      </c>
      <c r="AV28" s="60">
        <f t="shared" si="14"/>
        <v>176.28990830887778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0.93835771993258965</v>
      </c>
      <c r="E29" s="74">
        <v>2.5435627589019556</v>
      </c>
      <c r="F29" s="5"/>
      <c r="G29" s="110"/>
      <c r="I29" s="57">
        <v>41640</v>
      </c>
      <c r="J29" s="12"/>
      <c r="K29" s="32">
        <v>75</v>
      </c>
      <c r="L29" s="58">
        <f t="shared" si="0"/>
        <v>41716</v>
      </c>
      <c r="M29" s="58">
        <f>L29+VLOOKUP($B29,'Project Facts (User Inputs)'!$B$13:$BL$28,13,0)</f>
        <v>41792.729799809364</v>
      </c>
      <c r="N29" s="12"/>
      <c r="O29" s="56">
        <v>0</v>
      </c>
      <c r="P29" s="58">
        <f t="shared" si="1"/>
        <v>41793.729799809364</v>
      </c>
      <c r="Q29" s="58">
        <f>P29+VLOOKUP($B29,'Project Facts (User Inputs)'!$B$13:$BL$28,18,0)</f>
        <v>41832.651583694395</v>
      </c>
      <c r="R29" s="12"/>
      <c r="S29" s="56">
        <v>0</v>
      </c>
      <c r="T29" s="58">
        <f t="shared" si="2"/>
        <v>41833.651583694395</v>
      </c>
      <c r="U29" s="58">
        <f>T29+VLOOKUP($B29,'Project Facts (User Inputs)'!$B$13:$BL$28,23,0)</f>
        <v>41852.066735648645</v>
      </c>
      <c r="V29" s="12"/>
      <c r="W29" s="32">
        <v>4</v>
      </c>
      <c r="X29" s="58">
        <f t="shared" si="3"/>
        <v>41857.066735648645</v>
      </c>
      <c r="Y29" s="58">
        <f>X29+VLOOKUP($B29,'Project Facts (User Inputs)'!$B$13:$BL$28,28,0)</f>
        <v>41875.481887602895</v>
      </c>
      <c r="Z29" s="12"/>
      <c r="AA29" s="32">
        <v>3</v>
      </c>
      <c r="AB29" s="58">
        <f t="shared" si="4"/>
        <v>41879.481887602895</v>
      </c>
      <c r="AC29" s="58">
        <f>AB29+VLOOKUP($B29,'Project Facts (User Inputs)'!$B$13:$BL$28,33,0)</f>
        <v>41897.897039557145</v>
      </c>
      <c r="AD29" s="12"/>
      <c r="AE29" s="32">
        <v>0</v>
      </c>
      <c r="AF29" s="58">
        <f t="shared" si="5"/>
        <v>41898.897039557145</v>
      </c>
      <c r="AG29" s="58">
        <f>AF29+VLOOKUP($B29,'Project Facts (User Inputs)'!$B$13:$BL$28,38,0)</f>
        <v>41917.312191511395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75</v>
      </c>
      <c r="AN29" s="78">
        <f t="shared" si="7"/>
        <v>0</v>
      </c>
      <c r="AO29" s="78">
        <f t="shared" si="8"/>
        <v>0</v>
      </c>
      <c r="AP29" s="78">
        <f t="shared" si="9"/>
        <v>4</v>
      </c>
      <c r="AQ29" s="78">
        <f t="shared" si="10"/>
        <v>3</v>
      </c>
      <c r="AR29" s="78">
        <f t="shared" si="11"/>
        <v>0</v>
      </c>
      <c r="AS29" s="78">
        <f t="shared" si="12"/>
        <v>82</v>
      </c>
      <c r="AT29" s="60">
        <f t="shared" si="13"/>
        <v>119.33933002481388</v>
      </c>
      <c r="AV29" s="60">
        <f t="shared" si="14"/>
        <v>201.31219151139521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1.6</v>
      </c>
      <c r="F32" s="25"/>
      <c r="G32" s="9"/>
      <c r="I32" s="25"/>
      <c r="J32" s="3"/>
      <c r="K32" s="54">
        <f>AVERAGE(K15:K29)</f>
        <v>52.4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7.2</v>
      </c>
      <c r="X32" s="53"/>
      <c r="Y32" s="53"/>
      <c r="Z32" s="49"/>
      <c r="AA32" s="54">
        <f>AVERAGE(AA15:AA29)</f>
        <v>12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52.4</v>
      </c>
      <c r="AN32" s="54">
        <f t="shared" si="15"/>
        <v>0</v>
      </c>
      <c r="AO32" s="54">
        <f t="shared" si="15"/>
        <v>0</v>
      </c>
      <c r="AP32" s="54">
        <f t="shared" si="15"/>
        <v>7.2</v>
      </c>
      <c r="AQ32" s="54">
        <f t="shared" si="15"/>
        <v>12</v>
      </c>
      <c r="AR32" s="54">
        <f t="shared" si="15"/>
        <v>0</v>
      </c>
      <c r="AS32" s="54">
        <f t="shared" ref="AS32:AT32" si="16">AVERAGE(AS15:AS29)</f>
        <v>71.599999999999994</v>
      </c>
      <c r="AT32" s="82">
        <f t="shared" si="16"/>
        <v>58.577543424317611</v>
      </c>
      <c r="AU32" s="8" t="s">
        <v>56</v>
      </c>
      <c r="AV32" s="82">
        <f t="shared" ref="AV32" si="17">AVERAGE(AV15:AV29)</f>
        <v>348.69109742322473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24</v>
      </c>
      <c r="F33" s="69"/>
      <c r="G33" s="9"/>
      <c r="I33" s="25"/>
      <c r="J33" s="3"/>
      <c r="K33" s="54">
        <f>SUM(K15:K29)</f>
        <v>786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108</v>
      </c>
      <c r="X33" s="53"/>
      <c r="Y33" s="53"/>
      <c r="Z33" s="49"/>
      <c r="AA33" s="54">
        <f>SUM(AA15:AA29)</f>
        <v>180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786</v>
      </c>
      <c r="AN33" s="54">
        <f t="shared" si="18"/>
        <v>0</v>
      </c>
      <c r="AO33" s="54">
        <f t="shared" si="18"/>
        <v>0</v>
      </c>
      <c r="AP33" s="54">
        <f t="shared" si="18"/>
        <v>108</v>
      </c>
      <c r="AQ33" s="54">
        <f t="shared" si="18"/>
        <v>180</v>
      </c>
      <c r="AR33" s="54">
        <f t="shared" si="18"/>
        <v>0</v>
      </c>
      <c r="AS33" s="54">
        <f t="shared" ref="AS33:AT33" si="19">SUM(AS15:AS29)</f>
        <v>1074</v>
      </c>
      <c r="AT33" s="35">
        <f t="shared" si="19"/>
        <v>878.66315136476419</v>
      </c>
      <c r="AU33" s="8" t="s">
        <v>55</v>
      </c>
      <c r="AV33" s="35">
        <f t="shared" ref="AV33" si="20">SUM(AV15:AV29)</f>
        <v>5230.3664613483706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1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0.82654042390640825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1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0.82654042390640825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42012.680578577318</v>
      </c>
      <c r="E21" s="85">
        <f>'Project Release Optimizer (GA)'!U15</f>
        <v>42083.651013140669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41698.572384409381</v>
      </c>
      <c r="E22" s="85">
        <f>'Project Release Optimizer (GA)'!U16</f>
        <v>41705.733024687899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41685.072498295973</v>
      </c>
      <c r="E23" s="85">
        <f>'Project Release Optimizer (GA)'!U17</f>
        <v>41692.849566493525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41755.49000959003</v>
      </c>
      <c r="E24" s="85">
        <f>'Project Release Optimizer (GA)'!U18</f>
        <v>41770.681624349389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42084.863337389135</v>
      </c>
      <c r="E25" s="85">
        <f>'Project Release Optimizer (GA)'!U19</f>
        <v>42160.901402690259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41902.427177231548</v>
      </c>
      <c r="E26" s="85">
        <f>'Project Release Optimizer (GA)'!U20</f>
        <v>41926.364249188766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41943.379729902284</v>
      </c>
      <c r="E27" s="85">
        <f>'Project Release Optimizer (GA)'!U21</f>
        <v>41985.015368742846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1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0.82654042390640825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41662.803401281373</v>
      </c>
      <c r="E28" s="85">
        <f>'Project Release Optimizer (GA)'!U22</f>
        <v>41665.224267397774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41809.233275638151</v>
      </c>
      <c r="E29" s="85">
        <f>'Project Release Optimizer (GA)'!U23</f>
        <v>41830.295160334899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41774.875157493894</v>
      </c>
      <c r="E30" s="85">
        <f>'Project Release Optimizer (GA)'!U24</f>
        <v>41791.606504196789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42124.108036287616</v>
      </c>
      <c r="E31" s="85">
        <f>'Project Release Optimizer (GA)'!U25</f>
        <v>42192.584156878664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41859.716300226857</v>
      </c>
      <c r="E32" s="85">
        <f>'Project Release Optimizer (GA)'!U26</f>
        <v>41889.377154097092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42215.803229142533</v>
      </c>
      <c r="E33" s="85">
        <f>'Project Release Optimizer (GA)'!U27</f>
        <v>42300.926434783025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41926.511724331962</v>
      </c>
      <c r="E34" s="85">
        <f>'Project Release Optimizer (GA)'!U28</f>
        <v>41944.206270326191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41833.651583694395</v>
      </c>
      <c r="E35" s="85">
        <f>'Project Release Optimizer (GA)'!U29</f>
        <v>41852.066735648645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42086.651013140669</v>
      </c>
      <c r="E43" s="85">
        <f>'Project Release Optimizer (GA)'!Y15</f>
        <v>42157.621447704019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41706.733024687899</v>
      </c>
      <c r="E44" s="85">
        <f>'Project Release Optimizer (GA)'!Y16</f>
        <v>41713.893664966417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41693.849566493525</v>
      </c>
      <c r="E45" s="85">
        <f>'Project Release Optimizer (GA)'!Y17</f>
        <v>41701.626634691078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41771.681624349389</v>
      </c>
      <c r="E46" s="85">
        <f>'Project Release Optimizer (GA)'!Y18</f>
        <v>41786.873239108747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42161.901402690259</v>
      </c>
      <c r="E47" s="85">
        <f>'Project Release Optimizer (GA)'!Y19</f>
        <v>42237.939467991382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41970.364249188766</v>
      </c>
      <c r="E48" s="85">
        <f>'Project Release Optimizer (GA)'!Y20</f>
        <v>41994.301321145984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42045.015368742846</v>
      </c>
      <c r="E49" s="85">
        <f>'Project Release Optimizer (GA)'!Y21</f>
        <v>42086.651007583409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41666.224267397774</v>
      </c>
      <c r="E50" s="85">
        <f>'Project Release Optimizer (GA)'!Y22</f>
        <v>41668.645133514176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41831.295160334899</v>
      </c>
      <c r="E51" s="85">
        <f>'Project Release Optimizer (GA)'!Y23</f>
        <v>41852.357045031647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41792.606504196789</v>
      </c>
      <c r="E52" s="85">
        <f>'Project Release Optimizer (GA)'!Y24</f>
        <v>41809.337850899683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42193.584156878664</v>
      </c>
      <c r="E53" s="85">
        <f>'Project Release Optimizer (GA)'!Y25</f>
        <v>42262.060277469711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41890.377154097092</v>
      </c>
      <c r="E54" s="85">
        <f>'Project Release Optimizer (GA)'!Y26</f>
        <v>41920.038007967327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42301.926434783025</v>
      </c>
      <c r="E55" s="85">
        <f>'Project Release Optimizer (GA)'!Y27</f>
        <v>42387.049640423516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41945.206270326191</v>
      </c>
      <c r="E56" s="85">
        <f>'Project Release Optimizer (GA)'!Y28</f>
        <v>41962.90081632042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41857.066735648645</v>
      </c>
      <c r="E57" s="85">
        <f>'Project Release Optimizer (GA)'!Y29</f>
        <v>41875.481887602895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42190.621447704019</v>
      </c>
      <c r="E65" s="85">
        <f>'Project Release Optimizer (GA)'!AC15</f>
        <v>42261.59188226737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41714.893664966417</v>
      </c>
      <c r="E66" s="85">
        <f>'Project Release Optimizer (GA)'!AC16</f>
        <v>41722.054305244936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41702.626634691078</v>
      </c>
      <c r="E67" s="85">
        <f>'Project Release Optimizer (GA)'!AC17</f>
        <v>41710.403702888631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41787.873239108747</v>
      </c>
      <c r="E68" s="85">
        <f>'Project Release Optimizer (GA)'!AC18</f>
        <v>41803.064853868105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42307.939467991382</v>
      </c>
      <c r="E69" s="85">
        <f>'Project Release Optimizer (GA)'!AC19</f>
        <v>42383.977533292506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42065.301321145984</v>
      </c>
      <c r="E70" s="85">
        <f>'Project Release Optimizer (GA)'!AC20</f>
        <v>42089.238393103202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42089.651007583409</v>
      </c>
      <c r="E71" s="85">
        <f>'Project Release Optimizer (GA)'!AC21</f>
        <v>42131.286646423971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41669.645133514176</v>
      </c>
      <c r="E72" s="85">
        <f>'Project Release Optimizer (GA)'!AC22</f>
        <v>41672.065999630577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41853.357045031647</v>
      </c>
      <c r="E73" s="85">
        <f>'Project Release Optimizer (GA)'!AC23</f>
        <v>41874.418929728396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41810.337850899683</v>
      </c>
      <c r="E74" s="85">
        <f>'Project Release Optimizer (GA)'!AC24</f>
        <v>41827.069197602577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42267.060277469711</v>
      </c>
      <c r="E75" s="85">
        <f>'Project Release Optimizer (GA)'!AC25</f>
        <v>42335.536398060758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41921.038007967327</v>
      </c>
      <c r="E76" s="85">
        <f>'Project Release Optimizer (GA)'!AC26</f>
        <v>41950.698861837562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42388.049640423516</v>
      </c>
      <c r="E77" s="85">
        <f>'Project Release Optimizer (GA)'!AC27</f>
        <v>42473.172846064008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41963.90081632042</v>
      </c>
      <c r="E78" s="85">
        <f>'Project Release Optimizer (GA)'!AC28</f>
        <v>41981.595362314649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41879.481887602895</v>
      </c>
      <c r="E79" s="85">
        <f>'Project Release Optimizer (GA)'!AC29</f>
        <v>41897.897039557145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42262.59188226737</v>
      </c>
      <c r="E87" s="85">
        <f>'Project Release Optimizer (GA)'!AG15</f>
        <v>42333.562316830721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41723.054305244936</v>
      </c>
      <c r="E88" s="85">
        <f>'Project Release Optimizer (GA)'!AG16</f>
        <v>41730.214945523454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41711.403702888631</v>
      </c>
      <c r="E89" s="85">
        <f>'Project Release Optimizer (GA)'!AG17</f>
        <v>41719.180771086183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41804.064853868105</v>
      </c>
      <c r="E90" s="85">
        <f>'Project Release Optimizer (GA)'!AG18</f>
        <v>41819.256468627464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42384.977533292506</v>
      </c>
      <c r="E91" s="85">
        <f>'Project Release Optimizer (GA)'!AG19</f>
        <v>42461.015598593629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42090.238393103202</v>
      </c>
      <c r="E92" s="85">
        <f>'Project Release Optimizer (GA)'!AG20</f>
        <v>42114.17546506042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42132.286646423971</v>
      </c>
      <c r="E93" s="85">
        <f>'Project Release Optimizer (GA)'!AG21</f>
        <v>42173.922285264533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41673.065999630577</v>
      </c>
      <c r="E94" s="85">
        <f>'Project Release Optimizer (GA)'!AG22</f>
        <v>41675.486865746978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41875.418929728396</v>
      </c>
      <c r="E95" s="85">
        <f>'Project Release Optimizer (GA)'!AG23</f>
        <v>41896.480814425144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41828.069197602577</v>
      </c>
      <c r="E96" s="85">
        <f>'Project Release Optimizer (GA)'!AG24</f>
        <v>41844.800544305472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42336.536398060758</v>
      </c>
      <c r="E97" s="85">
        <f>'Project Release Optimizer (GA)'!AG25</f>
        <v>42405.012518651805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41951.698861837562</v>
      </c>
      <c r="E98" s="85">
        <f>'Project Release Optimizer (GA)'!AG26</f>
        <v>41981.359715707797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42474.172846064008</v>
      </c>
      <c r="E99" s="85">
        <f>'Project Release Optimizer (GA)'!AG27</f>
        <v>42559.296051704499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41982.595362314649</v>
      </c>
      <c r="E100" s="85">
        <f>'Project Release Optimizer (GA)'!AG28</f>
        <v>42000.289908308878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41898.897039557145</v>
      </c>
      <c r="E101" s="85">
        <f>'Project Release Optimizer (GA)'!AG29</f>
        <v>41917.312191511395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0.97538439208788308</v>
      </c>
      <c r="B2" s="107">
        <f ca="1">A2*100</f>
        <v>97.538439208788304</v>
      </c>
      <c r="C2" s="107">
        <f ca="1">INT(B2)</f>
        <v>97</v>
      </c>
    </row>
    <row r="3" spans="1:3">
      <c r="A3" s="107">
        <f t="shared" ref="A3:A40" ca="1" si="0">RAND()</f>
        <v>0.86688975741287599</v>
      </c>
      <c r="B3" s="107">
        <f t="shared" ref="B3:B40" ca="1" si="1">A3*100</f>
        <v>86.688975741287607</v>
      </c>
      <c r="C3" s="107">
        <f t="shared" ref="C3:C40" ca="1" si="2">INT(B3)</f>
        <v>86</v>
      </c>
    </row>
    <row r="4" spans="1:3">
      <c r="A4" s="107">
        <f t="shared" ca="1" si="0"/>
        <v>0.45016576842711853</v>
      </c>
      <c r="B4" s="107">
        <f t="shared" ca="1" si="1"/>
        <v>45.016576842711856</v>
      </c>
      <c r="C4" s="107">
        <f t="shared" ca="1" si="2"/>
        <v>45</v>
      </c>
    </row>
    <row r="5" spans="1:3">
      <c r="A5" s="107">
        <f t="shared" ca="1" si="0"/>
        <v>0.52171466603294592</v>
      </c>
      <c r="B5" s="107">
        <f t="shared" ca="1" si="1"/>
        <v>52.17146660329459</v>
      </c>
      <c r="C5" s="107">
        <f t="shared" ca="1" si="2"/>
        <v>52</v>
      </c>
    </row>
    <row r="6" spans="1:3">
      <c r="A6" s="107">
        <f t="shared" ca="1" si="0"/>
        <v>0.79792805534768529</v>
      </c>
      <c r="B6" s="107">
        <f t="shared" ca="1" si="1"/>
        <v>79.792805534768533</v>
      </c>
      <c r="C6" s="107">
        <f t="shared" ca="1" si="2"/>
        <v>79</v>
      </c>
    </row>
    <row r="7" spans="1:3">
      <c r="A7" s="107">
        <f t="shared" ca="1" si="0"/>
        <v>0.84592004917667563</v>
      </c>
      <c r="B7" s="107">
        <f t="shared" ca="1" si="1"/>
        <v>84.592004917667566</v>
      </c>
      <c r="C7" s="107">
        <f t="shared" ca="1" si="2"/>
        <v>84</v>
      </c>
    </row>
    <row r="8" spans="1:3">
      <c r="A8" s="107">
        <f t="shared" ca="1" si="0"/>
        <v>0.66339425580636435</v>
      </c>
      <c r="B8" s="107">
        <f t="shared" ca="1" si="1"/>
        <v>66.33942558063643</v>
      </c>
      <c r="C8" s="107">
        <f t="shared" ca="1" si="2"/>
        <v>66</v>
      </c>
    </row>
    <row r="9" spans="1:3">
      <c r="A9" s="107">
        <f t="shared" ca="1" si="0"/>
        <v>0.53837871827908357</v>
      </c>
      <c r="B9" s="107">
        <f t="shared" ca="1" si="1"/>
        <v>53.837871827908359</v>
      </c>
      <c r="C9" s="107">
        <f t="shared" ca="1" si="2"/>
        <v>53</v>
      </c>
    </row>
    <row r="10" spans="1:3">
      <c r="A10" s="107">
        <f t="shared" ca="1" si="0"/>
        <v>0.2309670799650263</v>
      </c>
      <c r="B10" s="107">
        <f t="shared" ca="1" si="1"/>
        <v>23.09670799650263</v>
      </c>
      <c r="C10" s="107">
        <f t="shared" ca="1" si="2"/>
        <v>23</v>
      </c>
    </row>
    <row r="11" spans="1:3">
      <c r="A11" s="107">
        <f t="shared" ca="1" si="0"/>
        <v>0.92906349219865447</v>
      </c>
      <c r="B11" s="107">
        <f t="shared" ca="1" si="1"/>
        <v>92.906349219865447</v>
      </c>
      <c r="C11" s="107">
        <f t="shared" ca="1" si="2"/>
        <v>92</v>
      </c>
    </row>
    <row r="12" spans="1:3">
      <c r="A12" s="107">
        <f t="shared" ca="1" si="0"/>
        <v>0.33658474286688933</v>
      </c>
      <c r="B12" s="107">
        <f t="shared" ca="1" si="1"/>
        <v>33.658474286688936</v>
      </c>
      <c r="C12" s="107">
        <f t="shared" ca="1" si="2"/>
        <v>33</v>
      </c>
    </row>
    <row r="13" spans="1:3">
      <c r="A13" s="107">
        <f t="shared" ca="1" si="0"/>
        <v>6.6356990915822145E-2</v>
      </c>
      <c r="B13" s="107">
        <f t="shared" ca="1" si="1"/>
        <v>6.6356990915822145</v>
      </c>
      <c r="C13" s="107">
        <f t="shared" ca="1" si="2"/>
        <v>6</v>
      </c>
    </row>
    <row r="14" spans="1:3">
      <c r="A14" s="107">
        <f t="shared" ca="1" si="0"/>
        <v>0.95165116261496085</v>
      </c>
      <c r="B14" s="107">
        <f t="shared" ca="1" si="1"/>
        <v>95.165116261496081</v>
      </c>
      <c r="C14" s="107">
        <f t="shared" ca="1" si="2"/>
        <v>95</v>
      </c>
    </row>
    <row r="15" spans="1:3">
      <c r="A15" s="107">
        <f t="shared" ca="1" si="0"/>
        <v>0.38942290150601355</v>
      </c>
      <c r="B15" s="107">
        <f t="shared" ca="1" si="1"/>
        <v>38.942290150601352</v>
      </c>
      <c r="C15" s="107">
        <f t="shared" ca="1" si="2"/>
        <v>38</v>
      </c>
    </row>
    <row r="16" spans="1:3">
      <c r="A16" s="107">
        <f t="shared" ca="1" si="0"/>
        <v>0.19961965775975798</v>
      </c>
      <c r="B16" s="107">
        <f t="shared" ca="1" si="1"/>
        <v>19.961965775975798</v>
      </c>
      <c r="C16" s="107">
        <f t="shared" ca="1" si="2"/>
        <v>19</v>
      </c>
    </row>
    <row r="17" spans="1:3">
      <c r="A17" s="107">
        <f t="shared" ca="1" si="0"/>
        <v>0.61988905231583225</v>
      </c>
      <c r="B17" s="107">
        <f t="shared" ca="1" si="1"/>
        <v>61.988905231583225</v>
      </c>
      <c r="C17" s="107">
        <f t="shared" ca="1" si="2"/>
        <v>61</v>
      </c>
    </row>
    <row r="18" spans="1:3">
      <c r="A18" s="107">
        <f t="shared" ca="1" si="0"/>
        <v>0.3805927219923726</v>
      </c>
      <c r="B18" s="107">
        <f t="shared" ca="1" si="1"/>
        <v>38.059272199237256</v>
      </c>
      <c r="C18" s="107">
        <f t="shared" ca="1" si="2"/>
        <v>38</v>
      </c>
    </row>
    <row r="19" spans="1:3">
      <c r="A19" s="107">
        <f t="shared" ca="1" si="0"/>
        <v>0.65973928512428337</v>
      </c>
      <c r="B19" s="107">
        <f t="shared" ca="1" si="1"/>
        <v>65.97392851242833</v>
      </c>
      <c r="C19" s="107">
        <f t="shared" ca="1" si="2"/>
        <v>65</v>
      </c>
    </row>
    <row r="20" spans="1:3">
      <c r="A20" s="107">
        <f t="shared" ca="1" si="0"/>
        <v>0.1859703405895452</v>
      </c>
      <c r="B20" s="107">
        <f t="shared" ca="1" si="1"/>
        <v>18.59703405895452</v>
      </c>
      <c r="C20" s="107">
        <f t="shared" ca="1" si="2"/>
        <v>18</v>
      </c>
    </row>
    <row r="21" spans="1:3">
      <c r="A21" s="107">
        <f t="shared" ca="1" si="0"/>
        <v>6.4888139703156433E-2</v>
      </c>
      <c r="B21" s="107">
        <f t="shared" ca="1" si="1"/>
        <v>6.4888139703156433</v>
      </c>
      <c r="C21" s="107">
        <f t="shared" ca="1" si="2"/>
        <v>6</v>
      </c>
    </row>
    <row r="22" spans="1:3">
      <c r="A22" s="107">
        <f t="shared" ca="1" si="0"/>
        <v>2.3743187127799992E-2</v>
      </c>
      <c r="B22" s="107">
        <f t="shared" ca="1" si="1"/>
        <v>2.3743187127799992</v>
      </c>
      <c r="C22" s="107">
        <f t="shared" ca="1" si="2"/>
        <v>2</v>
      </c>
    </row>
    <row r="23" spans="1:3">
      <c r="A23" s="107">
        <f t="shared" ca="1" si="0"/>
        <v>0.92945666257678305</v>
      </c>
      <c r="B23" s="107">
        <f t="shared" ca="1" si="1"/>
        <v>92.945666257678312</v>
      </c>
      <c r="C23" s="107">
        <f t="shared" ca="1" si="2"/>
        <v>92</v>
      </c>
    </row>
    <row r="24" spans="1:3">
      <c r="A24" s="107">
        <f t="shared" ca="1" si="0"/>
        <v>0.54354198727774605</v>
      </c>
      <c r="B24" s="107">
        <f t="shared" ca="1" si="1"/>
        <v>54.354198727774602</v>
      </c>
      <c r="C24" s="107">
        <f t="shared" ca="1" si="2"/>
        <v>54</v>
      </c>
    </row>
    <row r="25" spans="1:3">
      <c r="A25" s="107">
        <f t="shared" ca="1" si="0"/>
        <v>0.96872303684639505</v>
      </c>
      <c r="B25" s="107">
        <f t="shared" ca="1" si="1"/>
        <v>96.872303684639505</v>
      </c>
      <c r="C25" s="107">
        <f t="shared" ca="1" si="2"/>
        <v>96</v>
      </c>
    </row>
    <row r="26" spans="1:3">
      <c r="A26" s="107">
        <f t="shared" ca="1" si="0"/>
        <v>0.65862878508797307</v>
      </c>
      <c r="B26" s="107">
        <f t="shared" ca="1" si="1"/>
        <v>65.862878508797309</v>
      </c>
      <c r="C26" s="107">
        <f t="shared" ca="1" si="2"/>
        <v>65</v>
      </c>
    </row>
    <row r="27" spans="1:3">
      <c r="A27" s="107">
        <f t="shared" ca="1" si="0"/>
        <v>0.37264592478385428</v>
      </c>
      <c r="B27" s="107">
        <f t="shared" ca="1" si="1"/>
        <v>37.264592478385424</v>
      </c>
      <c r="C27" s="107">
        <f t="shared" ca="1" si="2"/>
        <v>37</v>
      </c>
    </row>
    <row r="28" spans="1:3">
      <c r="A28" s="107">
        <f t="shared" ca="1" si="0"/>
        <v>0.63554709798725817</v>
      </c>
      <c r="B28" s="107">
        <f t="shared" ca="1" si="1"/>
        <v>63.554709798725817</v>
      </c>
      <c r="C28" s="107">
        <f t="shared" ca="1" si="2"/>
        <v>63</v>
      </c>
    </row>
    <row r="29" spans="1:3">
      <c r="A29" s="107">
        <f t="shared" ca="1" si="0"/>
        <v>0.61663863760142323</v>
      </c>
      <c r="B29" s="107">
        <f t="shared" ca="1" si="1"/>
        <v>61.66386376014232</v>
      </c>
      <c r="C29" s="107">
        <f t="shared" ca="1" si="2"/>
        <v>61</v>
      </c>
    </row>
    <row r="30" spans="1:3">
      <c r="A30" s="107">
        <f t="shared" ca="1" si="0"/>
        <v>0.21248981950582868</v>
      </c>
      <c r="B30" s="107">
        <f t="shared" ca="1" si="1"/>
        <v>21.248981950582866</v>
      </c>
      <c r="C30" s="107">
        <f t="shared" ca="1" si="2"/>
        <v>21</v>
      </c>
    </row>
    <row r="31" spans="1:3">
      <c r="A31" s="107">
        <f t="shared" ca="1" si="0"/>
        <v>0.92401928485481299</v>
      </c>
      <c r="B31" s="107">
        <f t="shared" ca="1" si="1"/>
        <v>92.401928485481307</v>
      </c>
      <c r="C31" s="107">
        <f t="shared" ca="1" si="2"/>
        <v>92</v>
      </c>
    </row>
    <row r="32" spans="1:3">
      <c r="A32" s="107">
        <f t="shared" ca="1" si="0"/>
        <v>0.32673334069252169</v>
      </c>
      <c r="B32" s="107">
        <f t="shared" ca="1" si="1"/>
        <v>32.673334069252171</v>
      </c>
      <c r="C32" s="107">
        <f t="shared" ca="1" si="2"/>
        <v>32</v>
      </c>
    </row>
    <row r="33" spans="1:3">
      <c r="A33" s="107">
        <f t="shared" ca="1" si="0"/>
        <v>0.17677369370206186</v>
      </c>
      <c r="B33" s="107">
        <f t="shared" ca="1" si="1"/>
        <v>17.677369370206186</v>
      </c>
      <c r="C33" s="107">
        <f t="shared" ca="1" si="2"/>
        <v>17</v>
      </c>
    </row>
    <row r="34" spans="1:3">
      <c r="A34" s="107">
        <f t="shared" ca="1" si="0"/>
        <v>0.99505932846161471</v>
      </c>
      <c r="B34" s="107">
        <f t="shared" ca="1" si="1"/>
        <v>99.505932846161471</v>
      </c>
      <c r="C34" s="107">
        <f t="shared" ca="1" si="2"/>
        <v>99</v>
      </c>
    </row>
    <row r="35" spans="1:3">
      <c r="A35" s="107">
        <f t="shared" ca="1" si="0"/>
        <v>0.16490823274695199</v>
      </c>
      <c r="B35" s="107">
        <f t="shared" ca="1" si="1"/>
        <v>16.490823274695199</v>
      </c>
      <c r="C35" s="107">
        <f t="shared" ca="1" si="2"/>
        <v>16</v>
      </c>
    </row>
    <row r="36" spans="1:3">
      <c r="A36" s="107">
        <f t="shared" ca="1" si="0"/>
        <v>0.92587792715650008</v>
      </c>
      <c r="B36" s="107">
        <f t="shared" ca="1" si="1"/>
        <v>92.587792715650011</v>
      </c>
      <c r="C36" s="107">
        <f t="shared" ca="1" si="2"/>
        <v>92</v>
      </c>
    </row>
    <row r="37" spans="1:3">
      <c r="A37" s="107">
        <f t="shared" ca="1" si="0"/>
        <v>0.26914311307707361</v>
      </c>
      <c r="B37" s="107">
        <f t="shared" ca="1" si="1"/>
        <v>26.914311307707361</v>
      </c>
      <c r="C37" s="107">
        <f t="shared" ca="1" si="2"/>
        <v>26</v>
      </c>
    </row>
    <row r="38" spans="1:3">
      <c r="A38" s="107">
        <f t="shared" ca="1" si="0"/>
        <v>0.72161305648110163</v>
      </c>
      <c r="B38" s="107">
        <f t="shared" ca="1" si="1"/>
        <v>72.161305648110158</v>
      </c>
      <c r="C38" s="107">
        <f t="shared" ca="1" si="2"/>
        <v>72</v>
      </c>
    </row>
    <row r="39" spans="1:3">
      <c r="A39" s="107">
        <f t="shared" ca="1" si="0"/>
        <v>0.81333639696940097</v>
      </c>
      <c r="B39" s="107">
        <f t="shared" ca="1" si="1"/>
        <v>81.333639696940097</v>
      </c>
      <c r="C39" s="107">
        <f t="shared" ca="1" si="2"/>
        <v>81</v>
      </c>
    </row>
    <row r="40" spans="1:3">
      <c r="A40" s="107">
        <f t="shared" ca="1" si="0"/>
        <v>0.32353826073096292</v>
      </c>
      <c r="B40" s="107">
        <f t="shared" ca="1" si="1"/>
        <v>32.353826073096293</v>
      </c>
      <c r="C40" s="107">
        <f t="shared" ca="1" si="2"/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1366.891713747362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4</v>
      </c>
      <c r="D4" s="121">
        <v>1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2014-09-28T09:29:15Z</dcterms:modified>
</cp:coreProperties>
</file>