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<sst xmlns="http://schemas.openxmlformats.org/spreadsheetml/2006/main" count="511" uniqueCount="265">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</sst>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0.49465881292343539</v>
      </c>
      <c r="G13" s="35">
        <f>'Project Release Optimizer (GA)'!E15</f>
        <v>1.5335707469330853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34.367122460691519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48.253398252404757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11.580815580577141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11.580815580577141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11.580815580577141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11.580815580577141</v>
      </c>
      <c r="AN13" s="37"/>
      <c r="AO13" s="39">
        <f>M13+R13+W13+AB13+AG13+AL13</f>
        <v>200.20000000000002</v>
      </c>
      <c r="AP13" s="39">
        <f>N13+S13+X13+AC13+AH13+AM13</f>
        <v>128.94378303540483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75.607669413521322</v>
      </c>
      <c r="AY13" s="39">
        <f t="shared" ref="AY13:AY27" si="1">AV13/G13</f>
        <v>106.15747615529044</v>
      </c>
      <c r="AZ13" s="39">
        <f>MAX(AX13,AY13)</f>
        <v>106.15747615529044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0.49853516631908651</v>
      </c>
      <c r="G14" s="35">
        <f>'Project Release Optimizer (GA)'!E16</f>
        <v>1.5174546325390685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30.088148265952572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52.719862778461227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12.652767066830695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12.652767066830695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12.652767066830695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12.652767066830695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133.41907931173657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66.193926185095677</v>
      </c>
      <c r="AY14" s="39">
        <f t="shared" si="1"/>
        <v>115.98369811261469</v>
      </c>
      <c r="AZ14" s="39">
        <f t="shared" ref="AZ14:AZ27" si="29">MAX(AX14,AY14)</f>
        <v>115.98369811261469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0.54109958068686181</v>
      </c>
      <c r="G15" s="35">
        <f>'Project Release Optimizer (GA)'!E17</f>
        <v>1.4849069030002489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29.569418589624291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18.182958100232817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7.0966604615098294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7.0966604615098294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7.0966604615098294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7.0966604615098294</v>
      </c>
      <c r="AN15" s="37"/>
      <c r="AO15" s="39">
        <f t="shared" si="24"/>
        <v>94.6</v>
      </c>
      <c r="AP15" s="39">
        <f t="shared" si="25"/>
        <v>76.139018535896426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65.052720897173444</v>
      </c>
      <c r="AY15" s="39">
        <f t="shared" si="1"/>
        <v>40.002507820512186</v>
      </c>
      <c r="AZ15" s="39">
        <f t="shared" si="29"/>
        <v>65.052720897173444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0.25000175516696366</v>
      </c>
      <c r="G16" s="35">
        <f>'Project Release Optimizer (GA)'!E18</f>
        <v>1.5799807892572291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139.99901711340087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33.59976410721621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33.59976410721621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33.59976410721621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33.59976410721621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33.59976410721621</v>
      </c>
      <c r="AN16" s="37"/>
      <c r="AO16" s="39">
        <f t="shared" si="24"/>
        <v>116.6</v>
      </c>
      <c r="AP16" s="39">
        <f t="shared" si="25"/>
        <v>307.99783764948194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307.99783764948194</v>
      </c>
      <c r="AY16" s="39">
        <f t="shared" si="1"/>
        <v>25.06359587993251</v>
      </c>
      <c r="AZ16" s="39">
        <f t="shared" si="29"/>
        <v>307.99783764948194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0.49309333429700908</v>
      </c>
      <c r="G17" s="35">
        <f>'Project Release Optimizer (GA)'!E19</f>
        <v>1.5275417000032414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12.569214968049158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52.371729033538159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12.569214968049158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12.569214968049158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12.569214968049158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12.569214968049158</v>
      </c>
      <c r="AN17" s="37"/>
      <c r="AO17" s="39">
        <f t="shared" si="24"/>
        <v>189.2</v>
      </c>
      <c r="AP17" s="39">
        <f t="shared" si="25"/>
        <v>115.21780387378392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26.769779840603423</v>
      </c>
      <c r="AY17" s="39">
        <f t="shared" si="1"/>
        <v>115.21780387378394</v>
      </c>
      <c r="AZ17" s="39">
        <f t="shared" si="29"/>
        <v>115.21780387378394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0.52296067456362427</v>
      </c>
      <c r="G18" s="35">
        <f>'Project Release Optimizer (GA)'!E20</f>
        <v>1.5016611149164749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99.433862868160261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29.300885241639463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23.864127088358462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23.864127088358462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23.864127088358462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23.864127088358462</v>
      </c>
      <c r="AN18" s="37"/>
      <c r="AO18" s="39">
        <f t="shared" si="24"/>
        <v>211.2</v>
      </c>
      <c r="AP18" s="39">
        <f t="shared" si="25"/>
        <v>224.19125646323357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218.7544983099526</v>
      </c>
      <c r="AY18" s="39">
        <f t="shared" si="1"/>
        <v>64.461947531606825</v>
      </c>
      <c r="AZ18" s="39">
        <f t="shared" si="29"/>
        <v>218.7544983099526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0.31097891032866254</v>
      </c>
      <c r="G19" s="35">
        <f>'Project Release Optimizer (GA)'!E21</f>
        <v>1.4983182354307627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299.05564947060753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71.773355872945814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71.773355872945814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71.773355872945814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71.773355872945814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71.773355872945814</v>
      </c>
      <c r="AN19" s="37"/>
      <c r="AO19" s="39">
        <f t="shared" si="24"/>
        <v>387.20000000000005</v>
      </c>
      <c r="AP19" s="39">
        <f t="shared" si="25"/>
        <v>657.92242883533652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657.92242883533652</v>
      </c>
      <c r="AY19" s="39">
        <f t="shared" si="1"/>
        <v>121.86997106626212</v>
      </c>
      <c r="AZ19" s="39">
        <f t="shared" si="29"/>
        <v>657.92242883533652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0.62720050770616498</v>
      </c>
      <c r="G20" s="35">
        <f>'Project Release Optimizer (GA)'!E22</f>
        <v>1.5056696655481769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7.9719323223865004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7.3057193431569685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1.91326375737276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1.91326375737276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1.91326375737276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1.91326375737276</v>
      </c>
      <c r="AN20" s="37"/>
      <c r="AO20" s="39">
        <f t="shared" si="24"/>
        <v>35.200000000000003</v>
      </c>
      <c r="AP20" s="39">
        <f t="shared" si="25"/>
        <v>22.930706695034512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17.538251109250297</v>
      </c>
      <c r="AY20" s="39">
        <f t="shared" si="1"/>
        <v>16.072582554945335</v>
      </c>
      <c r="AZ20" s="39">
        <f t="shared" si="29"/>
        <v>17.538251109250297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0.66732934531916488</v>
      </c>
      <c r="G21" s="35">
        <f>'Project Release Optimizer (GA)'!E23</f>
        <v>0.2938650508458911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73.42701222971796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292.65133690600106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70.236320857440248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70.236320857440248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70.236320857440248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70.236320857440248</v>
      </c>
      <c r="AN21" s="37"/>
      <c r="AO21" s="39">
        <f t="shared" si="24"/>
        <v>297</v>
      </c>
      <c r="AP21" s="39">
        <f t="shared" si="25"/>
        <v>647.02363256547994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161.53942690537954</v>
      </c>
      <c r="AY21" s="39">
        <f t="shared" si="1"/>
        <v>643.83294119320226</v>
      </c>
      <c r="AZ21" s="39">
        <f t="shared" si="29"/>
        <v>643.83294119320226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0.57487073915314768</v>
      </c>
      <c r="G22" s="35">
        <f>'Project Release Optimizer (GA)'!E24</f>
        <v>1.5251132102765217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62.622773343851598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57.044945525208476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15.029465602524381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15.029465602524381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15.029465602524381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15.029465602524381</v>
      </c>
      <c r="AN22" s="37"/>
      <c r="AO22" s="39">
        <f t="shared" si="24"/>
        <v>270.59999999999991</v>
      </c>
      <c r="AP22" s="39">
        <f t="shared" si="25"/>
        <v>179.78558127915755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137.7701013564735</v>
      </c>
      <c r="AY22" s="39">
        <f t="shared" si="1"/>
        <v>125.49888015545864</v>
      </c>
      <c r="AZ22" s="39">
        <f t="shared" si="29"/>
        <v>137.7701013564735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0.28423559195893427</v>
      </c>
      <c r="G23" s="35">
        <f>'Project Release Optimizer (GA)'!E25</f>
        <v>1.5125115520336569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221.64711873628443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53.195308496708265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53.195308496708265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53.195308496708265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53.195308496708265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53.195308496708265</v>
      </c>
      <c r="AN23" s="37"/>
      <c r="AO23" s="39">
        <f t="shared" si="24"/>
        <v>314.59999999999997</v>
      </c>
      <c r="AP23" s="39">
        <f t="shared" si="25"/>
        <v>487.62366121982575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487.62366121982586</v>
      </c>
      <c r="AY23" s="39">
        <f t="shared" si="1"/>
        <v>116.36274761892435</v>
      </c>
      <c r="AZ23" s="39">
        <f t="shared" si="29"/>
        <v>487.62366121982586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0.48788328930741293</v>
      </c>
      <c r="G24" s="35">
        <f>'Project Release Optimizer (GA)'!E26</f>
        <v>1.6093960060384289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133.22858442696898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56.542951305066872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31.974860262472557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31.974860262472557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31.974860262472557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31.974860262472557</v>
      </c>
      <c r="AN24" s="37"/>
      <c r="AO24" s="39">
        <f t="shared" si="24"/>
        <v>343.2</v>
      </c>
      <c r="AP24" s="39">
        <f t="shared" si="25"/>
        <v>317.67097678192607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293.10288573933173</v>
      </c>
      <c r="AY24" s="39">
        <f t="shared" si="1"/>
        <v>124.39449287114714</v>
      </c>
      <c r="AZ24" s="39">
        <f t="shared" si="29"/>
        <v>293.10288573933173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0.56645857754833084</v>
      </c>
      <c r="G25" s="35">
        <f>'Project Release Optimizer (GA)'!E27</f>
        <v>2.0069762024868023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169.47399828508941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40.673759588421454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40.673759588421454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40.673759588421454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40.673759588421454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40.673759588421454</v>
      </c>
      <c r="AN25" s="37"/>
      <c r="AO25" s="39">
        <f t="shared" si="24"/>
        <v>299.19999999999993</v>
      </c>
      <c r="AP25" s="39">
        <f t="shared" si="25"/>
        <v>372.84279622719663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372.84279622719657</v>
      </c>
      <c r="AY25" s="39">
        <f t="shared" si="1"/>
        <v>43.84705702586858</v>
      </c>
      <c r="AZ25" s="39">
        <f t="shared" si="29"/>
        <v>372.84279622719657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0.57927698430756891</v>
      </c>
      <c r="G26" s="35">
        <f>'Project Release Optimizer (GA)'!E28</f>
        <v>2.0018524336574663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67.325305607675986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26.475477966758433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16.158073345842233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16.158073345842233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16.158073345842233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16.158073345842233</v>
      </c>
      <c r="AN26" s="37"/>
      <c r="AO26" s="39">
        <f t="shared" si="24"/>
        <v>202.39999999999998</v>
      </c>
      <c r="AP26" s="39">
        <f t="shared" si="25"/>
        <v>158.43307695780337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148.11567233688714</v>
      </c>
      <c r="AY26" s="39">
        <f t="shared" si="1"/>
        <v>58.246051526868555</v>
      </c>
      <c r="AZ26" s="39">
        <f t="shared" si="29"/>
        <v>148.11567233688714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1.1014167304135889</v>
      </c>
      <c r="G27" s="35">
        <f>'Project Release Optimizer (GA)'!E29</f>
        <v>2.9011815472802747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65.370352575780785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34.124027878506254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15.688884618187386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15.688884618187386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15.688884618187386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15.688884618187386</v>
      </c>
      <c r="AN27" s="37"/>
      <c r="AO27" s="39">
        <f t="shared" si="24"/>
        <v>376.19999999999993</v>
      </c>
      <c r="AP27" s="39">
        <f t="shared" si="25"/>
        <v>162.24991892703659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143.81477566671774</v>
      </c>
      <c r="AY27" s="39">
        <f t="shared" si="1"/>
        <v>75.072861332713742</v>
      </c>
      <c r="AZ27" s="39">
        <f t="shared" si="29"/>
        <v>143.81477566671774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0.53333333333333033</v>
      </c>
      <c r="G30" s="35">
        <f>'Project Release Optimizer (GA)'!E32</f>
        <v>1.5999999860164889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96.40996741761613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58.281032026417748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27.86710944496377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27.86710944496377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27.86710944496377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27.86710944496377</v>
      </c>
      <c r="AN30" s="47"/>
      <c r="AO30" s="35">
        <f t="shared" ref="AO30:AQ30" si="36">AVERAGE(AO13:AO27)</f>
        <v>236.42666666666665</v>
      </c>
      <c r="AP30" s="35">
        <f t="shared" si="36"/>
        <v>266.15943722388897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212.04309544614847</v>
      </c>
      <c r="AY30" s="35">
        <f t="shared" si="39"/>
        <v>119.47230764794207</v>
      </c>
      <c r="AZ30" s="167">
        <f t="shared" ref="AZ30" si="40">AVERAGE(AZ13:AZ27)</f>
        <v>255.44850324550126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7.9999999999999556</v>
      </c>
      <c r="G31" s="35">
        <f>'Project Release Optimizer (GA)'!E33</f>
        <v>23.999999790247333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1446.1495112642419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874.21548039626623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418.00664167445655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418.00664167445655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418.00664167445655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418.00664167445655</v>
      </c>
      <c r="AN31" s="47"/>
      <c r="AO31" s="35">
        <f t="shared" ref="AO31:AQ31" si="47">SUM(AO13:AO27)</f>
        <v>3546.3999999999996</v>
      </c>
      <c r="AP31" s="35">
        <f t="shared" si="47"/>
        <v>3992.3915583583344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3180.646431692227</v>
      </c>
      <c r="AY31" s="35">
        <f t="shared" si="50"/>
        <v>1792.0846147191312</v>
      </c>
      <c r="AZ31" s="35">
        <f t="shared" ref="AZ31" si="51">SUM(AZ13:AZ27)</f>
        <v>3831.7275486825188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728.92242883533618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271.69277055722051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255.44850324550126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42.745037220843663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272.43054701102665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1315.7907836244269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0.49465881292343539</v>
      </c>
      <c r="E15" s="74">
        <v>1.5335707469330853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41675.367122460695</v>
      </c>
      <c r="N15" s="12"/>
      <c r="O15" s="56">
        <v>0</v>
      </c>
      <c r="P15" s="58">
        <f>M15+O15+1</f>
        <v>41676.367122460695</v>
      </c>
      <c r="Q15" s="58">
        <f>P15+VLOOKUP($B15,'Project Facts (User Inputs)'!$B$13:$BL$28,18,0)</f>
        <v>41724.620520713099</v>
      </c>
      <c r="R15" s="12"/>
      <c r="S15" s="56">
        <v>0</v>
      </c>
      <c r="T15" s="58">
        <f>Q15+S15+1</f>
        <v>41725.620520713099</v>
      </c>
      <c r="U15" s="58">
        <f>T15+VLOOKUP($B15,'Project Facts (User Inputs)'!$B$13:$BL$28,23,0)</f>
        <v>41737.201336293678</v>
      </c>
      <c r="V15" s="12"/>
      <c r="W15" s="32">
        <v>0</v>
      </c>
      <c r="X15" s="58">
        <f>U15+W15+1</f>
        <v>41738.201336293678</v>
      </c>
      <c r="Y15" s="58">
        <f>X15+VLOOKUP($B15,'Project Facts (User Inputs)'!$B$13:$BL$28,28,0)</f>
        <v>41749.782151874257</v>
      </c>
      <c r="Z15" s="12"/>
      <c r="AA15" s="32">
        <v>0</v>
      </c>
      <c r="AB15" s="58">
        <f>Y15+AA15+1</f>
        <v>41750.782151874257</v>
      </c>
      <c r="AC15" s="58">
        <f>AB15+VLOOKUP($B15,'Project Facts (User Inputs)'!$B$13:$BL$28,33,0)</f>
        <v>41762.362967454836</v>
      </c>
      <c r="AD15" s="12"/>
      <c r="AE15" s="32">
        <v>0</v>
      </c>
      <c r="AF15" s="58">
        <f>AC15+AE15+1</f>
        <v>41763.362967454836</v>
      </c>
      <c r="AG15" s="58">
        <f>AF15+VLOOKUP($B15,'Project Facts (User Inputs)'!$B$13:$BL$28,38,0)</f>
        <v>41774.943783035415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133.94378303541453</v>
      </c>
      <c r="AW15" s="83">
        <f>MAX(AG15:AG29)-MIN(L15:L29)</f>
        <v>728.92242883533618</v>
      </c>
      <c r="BM15" s="113" t="s">
        <v>126</v>
      </c>
    </row>
    <row r="16" spans="2:65">
      <c r="B16" s="16" t="str">
        <f>'Project Facts (User Inputs)'!B14</f>
        <v>Project-A02</v>
      </c>
      <c r="D16" s="74">
        <v>0.49853516631908651</v>
      </c>
      <c r="E16" s="74">
        <v>1.5174546325390685</v>
      </c>
      <c r="F16" s="5"/>
      <c r="G16" s="110"/>
      <c r="I16" s="57">
        <v>41640</v>
      </c>
      <c r="J16" s="12"/>
      <c r="K16" s="32">
        <v>14</v>
      </c>
      <c r="L16" s="58">
        <f t="shared" ref="L16:L29" si="0">I16+K16+1</f>
        <v>41655</v>
      </c>
      <c r="M16" s="58">
        <f>L16+VLOOKUP($B16,'Project Facts (User Inputs)'!$B$13:$BL$28,13,0)</f>
        <v>41685.088148265953</v>
      </c>
      <c r="N16" s="12"/>
      <c r="O16" s="56">
        <v>0</v>
      </c>
      <c r="P16" s="58">
        <f t="shared" ref="P16:P29" si="1">M16+O16+1</f>
        <v>41686.088148265953</v>
      </c>
      <c r="Q16" s="58">
        <f>P16+VLOOKUP($B16,'Project Facts (User Inputs)'!$B$13:$BL$28,18,0)</f>
        <v>41738.808011044413</v>
      </c>
      <c r="R16" s="12"/>
      <c r="S16" s="56">
        <v>0</v>
      </c>
      <c r="T16" s="58">
        <f t="shared" ref="T16:T29" si="2">Q16+S16+1</f>
        <v>41739.808011044413</v>
      </c>
      <c r="U16" s="58">
        <f>T16+VLOOKUP($B16,'Project Facts (User Inputs)'!$B$13:$BL$28,23,0)</f>
        <v>41752.460778111243</v>
      </c>
      <c r="V16" s="12"/>
      <c r="W16" s="32">
        <v>0</v>
      </c>
      <c r="X16" s="58">
        <f t="shared" ref="X16:X29" si="3">U16+W16+1</f>
        <v>41753.460778111243</v>
      </c>
      <c r="Y16" s="58">
        <f>X16+VLOOKUP($B16,'Project Facts (User Inputs)'!$B$13:$BL$28,28,0)</f>
        <v>41766.113545178072</v>
      </c>
      <c r="Z16" s="12"/>
      <c r="AA16" s="32">
        <v>0</v>
      </c>
      <c r="AB16" s="58">
        <f t="shared" ref="AB16:AB29" si="4">Y16+AA16+1</f>
        <v>41767.113545178072</v>
      </c>
      <c r="AC16" s="58">
        <f>AB16+VLOOKUP($B16,'Project Facts (User Inputs)'!$B$13:$BL$28,33,0)</f>
        <v>41779.766312244901</v>
      </c>
      <c r="AD16" s="12"/>
      <c r="AE16" s="32">
        <v>0</v>
      </c>
      <c r="AF16" s="58">
        <f t="shared" ref="AF16:AF29" si="5">AC16+AE16+1</f>
        <v>41780.766312244901</v>
      </c>
      <c r="AG16" s="58">
        <f>AF16+VLOOKUP($B16,'Project Facts (User Inputs)'!$B$13:$BL$28,38,0)</f>
        <v>41793.41907931173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14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14</v>
      </c>
      <c r="AT16" s="60">
        <f t="shared" ref="AT16:AT29" si="13">AK16*AM16*$AK$36</f>
        <v>12.375930521091812</v>
      </c>
      <c r="AV16" s="60">
        <f t="shared" ref="AV16:AV29" si="14">AG16-L16</f>
        <v>138.41907931173046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0.54109958068686181</v>
      </c>
      <c r="E17" s="74">
        <v>1.4849069030002489</v>
      </c>
      <c r="F17" s="5"/>
      <c r="G17" s="110"/>
      <c r="I17" s="57">
        <v>41640</v>
      </c>
      <c r="J17" s="12"/>
      <c r="K17" s="32">
        <v>26</v>
      </c>
      <c r="L17" s="58">
        <f t="shared" si="0"/>
        <v>41667</v>
      </c>
      <c r="M17" s="58">
        <f>L17+VLOOKUP($B17,'Project Facts (User Inputs)'!$B$13:$BL$28,13,0)</f>
        <v>41696.569418589621</v>
      </c>
      <c r="N17" s="12"/>
      <c r="O17" s="56">
        <v>0</v>
      </c>
      <c r="P17" s="58">
        <f t="shared" si="1"/>
        <v>41697.569418589621</v>
      </c>
      <c r="Q17" s="58">
        <f>P17+VLOOKUP($B17,'Project Facts (User Inputs)'!$B$13:$BL$28,18,0)</f>
        <v>41715.752376689852</v>
      </c>
      <c r="R17" s="12"/>
      <c r="S17" s="56">
        <v>0</v>
      </c>
      <c r="T17" s="58">
        <f t="shared" si="2"/>
        <v>41716.752376689852</v>
      </c>
      <c r="U17" s="58">
        <f>T17+VLOOKUP($B17,'Project Facts (User Inputs)'!$B$13:$BL$28,23,0)</f>
        <v>41723.849037151362</v>
      </c>
      <c r="V17" s="12"/>
      <c r="W17" s="32">
        <v>0</v>
      </c>
      <c r="X17" s="58">
        <f t="shared" si="3"/>
        <v>41724.849037151362</v>
      </c>
      <c r="Y17" s="58">
        <f>X17+VLOOKUP($B17,'Project Facts (User Inputs)'!$B$13:$BL$28,28,0)</f>
        <v>41731.945697612871</v>
      </c>
      <c r="Z17" s="12"/>
      <c r="AA17" s="32">
        <v>0</v>
      </c>
      <c r="AB17" s="58">
        <f t="shared" si="4"/>
        <v>41732.945697612871</v>
      </c>
      <c r="AC17" s="58">
        <f>AB17+VLOOKUP($B17,'Project Facts (User Inputs)'!$B$13:$BL$28,33,0)</f>
        <v>41740.042358074381</v>
      </c>
      <c r="AD17" s="12"/>
      <c r="AE17" s="32">
        <v>0</v>
      </c>
      <c r="AF17" s="58">
        <f t="shared" si="5"/>
        <v>41741.042358074381</v>
      </c>
      <c r="AG17" s="58">
        <f>AF17+VLOOKUP($B17,'Project Facts (User Inputs)'!$B$13:$BL$28,38,0)</f>
        <v>41748.139018535891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26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26</v>
      </c>
      <c r="AT17" s="60">
        <f t="shared" si="13"/>
        <v>10.403225806451612</v>
      </c>
      <c r="AV17" s="60">
        <f t="shared" si="14"/>
        <v>81.1390185358905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0.25000175516696366</v>
      </c>
      <c r="E18" s="74">
        <v>1.5799807892572291</v>
      </c>
      <c r="F18" s="5"/>
      <c r="G18" s="110"/>
      <c r="I18" s="57">
        <v>41640</v>
      </c>
      <c r="J18" s="12"/>
      <c r="K18" s="32">
        <v>37</v>
      </c>
      <c r="L18" s="58">
        <f t="shared" si="0"/>
        <v>41678</v>
      </c>
      <c r="M18" s="58">
        <f>L18+VLOOKUP($B18,'Project Facts (User Inputs)'!$B$13:$BL$28,13,0)</f>
        <v>41817.999017113398</v>
      </c>
      <c r="N18" s="12"/>
      <c r="O18" s="56">
        <v>0</v>
      </c>
      <c r="P18" s="58">
        <f t="shared" si="1"/>
        <v>41818.999017113398</v>
      </c>
      <c r="Q18" s="58">
        <f>P18+VLOOKUP($B18,'Project Facts (User Inputs)'!$B$13:$BL$28,18,0)</f>
        <v>41852.598781220615</v>
      </c>
      <c r="R18" s="12"/>
      <c r="S18" s="56">
        <v>0</v>
      </c>
      <c r="T18" s="58">
        <f t="shared" si="2"/>
        <v>41853.598781220615</v>
      </c>
      <c r="U18" s="58">
        <f>T18+VLOOKUP($B18,'Project Facts (User Inputs)'!$B$13:$BL$28,23,0)</f>
        <v>41887.198545327832</v>
      </c>
      <c r="V18" s="12"/>
      <c r="W18" s="32">
        <v>0</v>
      </c>
      <c r="X18" s="58">
        <f t="shared" si="3"/>
        <v>41888.198545327832</v>
      </c>
      <c r="Y18" s="58">
        <f>X18+VLOOKUP($B18,'Project Facts (User Inputs)'!$B$13:$BL$28,28,0)</f>
        <v>41921.798309435049</v>
      </c>
      <c r="Z18" s="12"/>
      <c r="AA18" s="32">
        <v>0</v>
      </c>
      <c r="AB18" s="58">
        <f t="shared" si="4"/>
        <v>41922.798309435049</v>
      </c>
      <c r="AC18" s="58">
        <f>AB18+VLOOKUP($B18,'Project Facts (User Inputs)'!$B$13:$BL$28,33,0)</f>
        <v>41956.398073542267</v>
      </c>
      <c r="AD18" s="12"/>
      <c r="AE18" s="32">
        <v>0</v>
      </c>
      <c r="AF18" s="58">
        <f t="shared" si="5"/>
        <v>41957.398073542267</v>
      </c>
      <c r="AG18" s="58">
        <f>AF18+VLOOKUP($B18,'Project Facts (User Inputs)'!$B$13:$BL$28,38,0)</f>
        <v>41990.997837649484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37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37</v>
      </c>
      <c r="AT18" s="60">
        <f t="shared" si="13"/>
        <v>18.247518610421835</v>
      </c>
      <c r="AV18" s="60">
        <f t="shared" si="14"/>
        <v>312.9978376494837</v>
      </c>
      <c r="AW18" s="37"/>
      <c r="BM18" s="113"/>
    </row>
    <row r="19" spans="2:65">
      <c r="B19" s="16" t="str">
        <f>'Project Facts (User Inputs)'!B17</f>
        <v>Project-A05</v>
      </c>
      <c r="D19" s="74">
        <v>0.49309333429700908</v>
      </c>
      <c r="E19" s="74">
        <v>1.5275417000032414</v>
      </c>
      <c r="F19" s="5"/>
      <c r="G19" s="110"/>
      <c r="I19" s="57">
        <v>41640</v>
      </c>
      <c r="J19" s="12"/>
      <c r="K19" s="32">
        <v>46</v>
      </c>
      <c r="L19" s="58">
        <f t="shared" si="0"/>
        <v>41687</v>
      </c>
      <c r="M19" s="58">
        <f>L19+VLOOKUP($B19,'Project Facts (User Inputs)'!$B$13:$BL$28,13,0)</f>
        <v>41699.569214968047</v>
      </c>
      <c r="N19" s="12"/>
      <c r="O19" s="56">
        <v>0</v>
      </c>
      <c r="P19" s="58">
        <f t="shared" si="1"/>
        <v>41700.569214968047</v>
      </c>
      <c r="Q19" s="58">
        <f>P19+VLOOKUP($B19,'Project Facts (User Inputs)'!$B$13:$BL$28,18,0)</f>
        <v>41752.940944001588</v>
      </c>
      <c r="R19" s="12"/>
      <c r="S19" s="56">
        <v>0</v>
      </c>
      <c r="T19" s="58">
        <f t="shared" si="2"/>
        <v>41753.940944001588</v>
      </c>
      <c r="U19" s="58">
        <f>T19+VLOOKUP($B19,'Project Facts (User Inputs)'!$B$13:$BL$28,23,0)</f>
        <v>41766.510158969635</v>
      </c>
      <c r="V19" s="12"/>
      <c r="W19" s="32">
        <v>0</v>
      </c>
      <c r="X19" s="58">
        <f t="shared" si="3"/>
        <v>41767.510158969635</v>
      </c>
      <c r="Y19" s="58">
        <f>X19+VLOOKUP($B19,'Project Facts (User Inputs)'!$B$13:$BL$28,28,0)</f>
        <v>41780.079373937682</v>
      </c>
      <c r="Z19" s="12"/>
      <c r="AA19" s="32">
        <v>0</v>
      </c>
      <c r="AB19" s="58">
        <f t="shared" si="4"/>
        <v>41781.079373937682</v>
      </c>
      <c r="AC19" s="58">
        <f>AB19+VLOOKUP($B19,'Project Facts (User Inputs)'!$B$13:$BL$28,33,0)</f>
        <v>41793.648588905729</v>
      </c>
      <c r="AD19" s="12"/>
      <c r="AE19" s="32">
        <v>0</v>
      </c>
      <c r="AF19" s="58">
        <f t="shared" si="5"/>
        <v>41794.648588905729</v>
      </c>
      <c r="AG19" s="58">
        <f>AF19+VLOOKUP($B19,'Project Facts (User Inputs)'!$B$13:$BL$28,38,0)</f>
        <v>41807.217803873777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46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46</v>
      </c>
      <c r="AT19" s="60">
        <f t="shared" si="13"/>
        <v>36.811414392059547</v>
      </c>
      <c r="AV19" s="60">
        <f t="shared" si="14"/>
        <v>120.21780387377657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0.52296067456362427</v>
      </c>
      <c r="E20" s="74">
        <v>1.5016611149164749</v>
      </c>
      <c r="F20" s="5"/>
      <c r="G20" s="110"/>
      <c r="I20" s="57">
        <v>41640</v>
      </c>
      <c r="J20" s="12"/>
      <c r="K20" s="32">
        <v>58</v>
      </c>
      <c r="L20" s="58">
        <f t="shared" si="0"/>
        <v>41699</v>
      </c>
      <c r="M20" s="58">
        <f>L20+VLOOKUP($B20,'Project Facts (User Inputs)'!$B$13:$BL$28,13,0)</f>
        <v>41798.433862868158</v>
      </c>
      <c r="N20" s="12"/>
      <c r="O20" s="56">
        <v>0</v>
      </c>
      <c r="P20" s="58">
        <f t="shared" si="1"/>
        <v>41799.433862868158</v>
      </c>
      <c r="Q20" s="58">
        <f>P20+VLOOKUP($B20,'Project Facts (User Inputs)'!$B$13:$BL$28,18,0)</f>
        <v>41828.734748109797</v>
      </c>
      <c r="R20" s="12"/>
      <c r="S20" s="56">
        <v>0</v>
      </c>
      <c r="T20" s="58">
        <f t="shared" si="2"/>
        <v>41829.734748109797</v>
      </c>
      <c r="U20" s="58">
        <f>T20+VLOOKUP($B20,'Project Facts (User Inputs)'!$B$13:$BL$28,23,0)</f>
        <v>41853.598875198157</v>
      </c>
      <c r="V20" s="12"/>
      <c r="W20" s="32">
        <v>7</v>
      </c>
      <c r="X20" s="58">
        <f t="shared" si="3"/>
        <v>41861.598875198157</v>
      </c>
      <c r="Y20" s="58">
        <f>X20+VLOOKUP($B20,'Project Facts (User Inputs)'!$B$13:$BL$28,28,0)</f>
        <v>41885.463002286517</v>
      </c>
      <c r="Z20" s="12"/>
      <c r="AA20" s="32">
        <v>0</v>
      </c>
      <c r="AB20" s="58">
        <f t="shared" si="4"/>
        <v>41886.463002286517</v>
      </c>
      <c r="AC20" s="58">
        <f>AB20+VLOOKUP($B20,'Project Facts (User Inputs)'!$B$13:$BL$28,33,0)</f>
        <v>41910.327129374877</v>
      </c>
      <c r="AD20" s="12"/>
      <c r="AE20" s="32">
        <v>0</v>
      </c>
      <c r="AF20" s="58">
        <f t="shared" si="5"/>
        <v>41911.327129374877</v>
      </c>
      <c r="AG20" s="58">
        <f>AF20+VLOOKUP($B20,'Project Facts (User Inputs)'!$B$13:$BL$28,38,0)</f>
        <v>41935.191256463237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58</v>
      </c>
      <c r="AN20" s="78">
        <f t="shared" si="7"/>
        <v>0</v>
      </c>
      <c r="AO20" s="78">
        <f t="shared" si="8"/>
        <v>0</v>
      </c>
      <c r="AP20" s="78">
        <f t="shared" si="9"/>
        <v>7</v>
      </c>
      <c r="AQ20" s="78">
        <f t="shared" si="10"/>
        <v>0</v>
      </c>
      <c r="AR20" s="78">
        <f t="shared" si="11"/>
        <v>0</v>
      </c>
      <c r="AS20" s="78">
        <f t="shared" si="12"/>
        <v>65</v>
      </c>
      <c r="AT20" s="60">
        <f t="shared" si="13"/>
        <v>51.811414392059554</v>
      </c>
      <c r="AV20" s="60">
        <f t="shared" si="14"/>
        <v>236.19125646323664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0.31097891032866254</v>
      </c>
      <c r="E21" s="74">
        <v>1.4983182354307627</v>
      </c>
      <c r="F21" s="5"/>
      <c r="G21" s="110"/>
      <c r="I21" s="57">
        <v>41640</v>
      </c>
      <c r="J21" s="12"/>
      <c r="K21" s="32">
        <v>66</v>
      </c>
      <c r="L21" s="58">
        <f t="shared" si="0"/>
        <v>41707</v>
      </c>
      <c r="M21" s="58">
        <f>L21+VLOOKUP($B21,'Project Facts (User Inputs)'!$B$13:$BL$28,13,0)</f>
        <v>42006.055649470611</v>
      </c>
      <c r="N21" s="12"/>
      <c r="O21" s="56">
        <v>0</v>
      </c>
      <c r="P21" s="58">
        <f t="shared" si="1"/>
        <v>42007.055649470611</v>
      </c>
      <c r="Q21" s="58">
        <f>P21+VLOOKUP($B21,'Project Facts (User Inputs)'!$B$13:$BL$28,18,0)</f>
        <v>42078.829005343556</v>
      </c>
      <c r="R21" s="12"/>
      <c r="S21" s="56">
        <v>0</v>
      </c>
      <c r="T21" s="58">
        <f t="shared" si="2"/>
        <v>42079.829005343556</v>
      </c>
      <c r="U21" s="58">
        <f>T21+VLOOKUP($B21,'Project Facts (User Inputs)'!$B$13:$BL$28,23,0)</f>
        <v>42151.602361216501</v>
      </c>
      <c r="V21" s="12"/>
      <c r="W21" s="32">
        <v>0</v>
      </c>
      <c r="X21" s="58">
        <f t="shared" si="3"/>
        <v>42152.602361216501</v>
      </c>
      <c r="Y21" s="58">
        <f>X21+VLOOKUP($B21,'Project Facts (User Inputs)'!$B$13:$BL$28,28,0)</f>
        <v>42224.375717089446</v>
      </c>
      <c r="Z21" s="12"/>
      <c r="AA21" s="32">
        <v>0</v>
      </c>
      <c r="AB21" s="58">
        <f t="shared" si="4"/>
        <v>42225.375717089446</v>
      </c>
      <c r="AC21" s="58">
        <f>AB21+VLOOKUP($B21,'Project Facts (User Inputs)'!$B$13:$BL$28,33,0)</f>
        <v>42297.149072962391</v>
      </c>
      <c r="AD21" s="12"/>
      <c r="AE21" s="32">
        <v>0</v>
      </c>
      <c r="AF21" s="58">
        <f t="shared" si="5"/>
        <v>42298.149072962391</v>
      </c>
      <c r="AG21" s="58">
        <f>AF21+VLOOKUP($B21,'Project Facts (User Inputs)'!$B$13:$BL$28,38,0)</f>
        <v>42369.922428835336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66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66</v>
      </c>
      <c r="AT21" s="60">
        <f t="shared" si="13"/>
        <v>108.08933002481392</v>
      </c>
      <c r="AV21" s="60">
        <f t="shared" si="14"/>
        <v>662.92242883533618</v>
      </c>
      <c r="AW21" s="37"/>
      <c r="BM21" s="113"/>
    </row>
    <row r="22" spans="2:65">
      <c r="B22" s="16" t="str">
        <f>'Project Facts (User Inputs)'!B20</f>
        <v>Project-A08</v>
      </c>
      <c r="D22" s="74">
        <v>0.62720050770616498</v>
      </c>
      <c r="E22" s="74">
        <v>1.5056696655481769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41648.971932322384</v>
      </c>
      <c r="N22" s="12"/>
      <c r="O22" s="56">
        <v>0</v>
      </c>
      <c r="P22" s="58">
        <f t="shared" si="1"/>
        <v>41649.971932322384</v>
      </c>
      <c r="Q22" s="58">
        <f>P22+VLOOKUP($B22,'Project Facts (User Inputs)'!$B$13:$BL$28,18,0)</f>
        <v>41657.277651665543</v>
      </c>
      <c r="R22" s="12"/>
      <c r="S22" s="56">
        <v>0</v>
      </c>
      <c r="T22" s="58">
        <f t="shared" si="2"/>
        <v>41658.277651665543</v>
      </c>
      <c r="U22" s="58">
        <f>T22+VLOOKUP($B22,'Project Facts (User Inputs)'!$B$13:$BL$28,23,0)</f>
        <v>41660.190915422914</v>
      </c>
      <c r="V22" s="12"/>
      <c r="W22" s="32">
        <v>0</v>
      </c>
      <c r="X22" s="58">
        <f t="shared" si="3"/>
        <v>41661.190915422914</v>
      </c>
      <c r="Y22" s="58">
        <f>X22+VLOOKUP($B22,'Project Facts (User Inputs)'!$B$13:$BL$28,28,0)</f>
        <v>41663.104179180285</v>
      </c>
      <c r="Z22" s="12"/>
      <c r="AA22" s="32">
        <v>0</v>
      </c>
      <c r="AB22" s="58">
        <f t="shared" si="4"/>
        <v>41664.104179180285</v>
      </c>
      <c r="AC22" s="58">
        <f>AB22+VLOOKUP($B22,'Project Facts (User Inputs)'!$B$13:$BL$28,33,0)</f>
        <v>41666.017442937657</v>
      </c>
      <c r="AD22" s="12"/>
      <c r="AE22" s="32">
        <v>0</v>
      </c>
      <c r="AF22" s="58">
        <f t="shared" si="5"/>
        <v>41667.017442937657</v>
      </c>
      <c r="AG22" s="58">
        <f>AF22+VLOOKUP($B22,'Project Facts (User Inputs)'!$B$13:$BL$28,38,0)</f>
        <v>41668.930706695028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27.930706695027766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0.66732934531916488</v>
      </c>
      <c r="E23" s="74">
        <v>0.2938650508458911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41714.427012229717</v>
      </c>
      <c r="N23" s="12"/>
      <c r="O23" s="56">
        <v>0</v>
      </c>
      <c r="P23" s="58">
        <f t="shared" si="1"/>
        <v>41715.427012229717</v>
      </c>
      <c r="Q23" s="58">
        <f>P23+VLOOKUP($B23,'Project Facts (User Inputs)'!$B$13:$BL$28,18,0)</f>
        <v>42008.078349135714</v>
      </c>
      <c r="R23" s="12"/>
      <c r="S23" s="56">
        <v>0</v>
      </c>
      <c r="T23" s="58">
        <f t="shared" si="2"/>
        <v>42009.078349135714</v>
      </c>
      <c r="U23" s="58">
        <f>T23+VLOOKUP($B23,'Project Facts (User Inputs)'!$B$13:$BL$28,23,0)</f>
        <v>42079.314669993153</v>
      </c>
      <c r="V23" s="12"/>
      <c r="W23" s="32">
        <v>0</v>
      </c>
      <c r="X23" s="58">
        <f t="shared" si="3"/>
        <v>42080.314669993153</v>
      </c>
      <c r="Y23" s="58">
        <f>X23+VLOOKUP($B23,'Project Facts (User Inputs)'!$B$13:$BL$28,28,0)</f>
        <v>42150.550990850592</v>
      </c>
      <c r="Z23" s="12"/>
      <c r="AA23" s="32">
        <v>0</v>
      </c>
      <c r="AB23" s="58">
        <f t="shared" si="4"/>
        <v>42151.550990850592</v>
      </c>
      <c r="AC23" s="58">
        <f>AB23+VLOOKUP($B23,'Project Facts (User Inputs)'!$B$13:$BL$28,33,0)</f>
        <v>42221.787311708031</v>
      </c>
      <c r="AD23" s="12"/>
      <c r="AE23" s="32">
        <v>0</v>
      </c>
      <c r="AF23" s="58">
        <f t="shared" si="5"/>
        <v>42222.787311708031</v>
      </c>
      <c r="AG23" s="58">
        <f>AF23+VLOOKUP($B23,'Project Facts (User Inputs)'!$B$13:$BL$28,38,0)</f>
        <v>42293.02363256547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0</v>
      </c>
      <c r="AT23" s="60">
        <f t="shared" si="13"/>
        <v>0</v>
      </c>
      <c r="AV23" s="60">
        <f t="shared" si="14"/>
        <v>652.0236325654696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0.57487073915314768</v>
      </c>
      <c r="E24" s="74">
        <v>1.5251132102765217</v>
      </c>
      <c r="F24" s="5"/>
      <c r="G24" s="110"/>
      <c r="I24" s="57">
        <v>41640</v>
      </c>
      <c r="J24" s="12"/>
      <c r="K24" s="32">
        <v>25</v>
      </c>
      <c r="L24" s="58">
        <f t="shared" si="0"/>
        <v>41666</v>
      </c>
      <c r="M24" s="58">
        <f>L24+VLOOKUP($B24,'Project Facts (User Inputs)'!$B$13:$BL$28,13,0)</f>
        <v>41728.62277334385</v>
      </c>
      <c r="N24" s="12"/>
      <c r="O24" s="56">
        <v>0</v>
      </c>
      <c r="P24" s="58">
        <f t="shared" si="1"/>
        <v>41729.62277334385</v>
      </c>
      <c r="Q24" s="58">
        <f>P24+VLOOKUP($B24,'Project Facts (User Inputs)'!$B$13:$BL$28,18,0)</f>
        <v>41786.667718869059</v>
      </c>
      <c r="R24" s="12"/>
      <c r="S24" s="56">
        <v>0</v>
      </c>
      <c r="T24" s="58">
        <f t="shared" si="2"/>
        <v>41787.667718869059</v>
      </c>
      <c r="U24" s="58">
        <f>T24+VLOOKUP($B24,'Project Facts (User Inputs)'!$B$13:$BL$28,23,0)</f>
        <v>41802.697184471581</v>
      </c>
      <c r="V24" s="12"/>
      <c r="W24" s="32">
        <v>0</v>
      </c>
      <c r="X24" s="58">
        <f t="shared" si="3"/>
        <v>41803.697184471581</v>
      </c>
      <c r="Y24" s="58">
        <f>X24+VLOOKUP($B24,'Project Facts (User Inputs)'!$B$13:$BL$28,28,0)</f>
        <v>41818.726650074103</v>
      </c>
      <c r="Z24" s="12"/>
      <c r="AA24" s="32">
        <v>0</v>
      </c>
      <c r="AB24" s="58">
        <f t="shared" si="4"/>
        <v>41819.726650074103</v>
      </c>
      <c r="AC24" s="58">
        <f>AB24+VLOOKUP($B24,'Project Facts (User Inputs)'!$B$13:$BL$28,33,0)</f>
        <v>41834.756115676624</v>
      </c>
      <c r="AD24" s="12"/>
      <c r="AE24" s="32">
        <v>0</v>
      </c>
      <c r="AF24" s="58">
        <f t="shared" si="5"/>
        <v>41835.756115676624</v>
      </c>
      <c r="AG24" s="58">
        <f>AF24+VLOOKUP($B24,'Project Facts (User Inputs)'!$B$13:$BL$28,38,0)</f>
        <v>41850.785581279146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25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25</v>
      </c>
      <c r="AT24" s="60">
        <f t="shared" si="13"/>
        <v>28.613523573200979</v>
      </c>
      <c r="AV24" s="60">
        <f t="shared" si="14"/>
        <v>184.78558127914584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0.28423559195893427</v>
      </c>
      <c r="E25" s="74">
        <v>1.5125115520336569</v>
      </c>
      <c r="F25" s="5"/>
      <c r="G25" s="110"/>
      <c r="I25" s="57">
        <v>41640</v>
      </c>
      <c r="J25" s="12"/>
      <c r="K25" s="32">
        <v>38</v>
      </c>
      <c r="L25" s="58">
        <f t="shared" si="0"/>
        <v>41679</v>
      </c>
      <c r="M25" s="58">
        <f>L25+VLOOKUP($B25,'Project Facts (User Inputs)'!$B$13:$BL$28,13,0)</f>
        <v>41900.647118736284</v>
      </c>
      <c r="N25" s="12"/>
      <c r="O25" s="56">
        <v>0</v>
      </c>
      <c r="P25" s="58">
        <f t="shared" si="1"/>
        <v>41901.647118736284</v>
      </c>
      <c r="Q25" s="58">
        <f>P25+VLOOKUP($B25,'Project Facts (User Inputs)'!$B$13:$BL$28,18,0)</f>
        <v>41954.842427232994</v>
      </c>
      <c r="R25" s="12"/>
      <c r="S25" s="56">
        <v>0</v>
      </c>
      <c r="T25" s="58">
        <f t="shared" si="2"/>
        <v>41955.842427232994</v>
      </c>
      <c r="U25" s="58">
        <f>T25+VLOOKUP($B25,'Project Facts (User Inputs)'!$B$13:$BL$28,23,0)</f>
        <v>42009.037735729704</v>
      </c>
      <c r="V25" s="12"/>
      <c r="W25" s="32">
        <v>0</v>
      </c>
      <c r="X25" s="58">
        <f t="shared" si="3"/>
        <v>42010.037735729704</v>
      </c>
      <c r="Y25" s="58">
        <f>X25+VLOOKUP($B25,'Project Facts (User Inputs)'!$B$13:$BL$28,28,0)</f>
        <v>42063.233044226414</v>
      </c>
      <c r="Z25" s="12"/>
      <c r="AA25" s="32">
        <v>0</v>
      </c>
      <c r="AB25" s="58">
        <f t="shared" si="4"/>
        <v>42064.233044226414</v>
      </c>
      <c r="AC25" s="58">
        <f>AB25+VLOOKUP($B25,'Project Facts (User Inputs)'!$B$13:$BL$28,33,0)</f>
        <v>42117.428352723124</v>
      </c>
      <c r="AD25" s="12"/>
      <c r="AE25" s="32">
        <v>0</v>
      </c>
      <c r="AF25" s="58">
        <f t="shared" si="5"/>
        <v>42118.428352723124</v>
      </c>
      <c r="AG25" s="58">
        <f>AF25+VLOOKUP($B25,'Project Facts (User Inputs)'!$B$13:$BL$28,38,0)</f>
        <v>42171.623661219834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38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38</v>
      </c>
      <c r="AT25" s="60">
        <f t="shared" si="13"/>
        <v>50.564516129032249</v>
      </c>
      <c r="AV25" s="60">
        <f t="shared" si="14"/>
        <v>492.62366121983359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0.48788328930741293</v>
      </c>
      <c r="E26" s="74">
        <v>1.6093960060384289</v>
      </c>
      <c r="F26" s="5"/>
      <c r="G26" s="110"/>
      <c r="I26" s="57">
        <v>41640</v>
      </c>
      <c r="J26" s="12"/>
      <c r="K26" s="32">
        <v>46</v>
      </c>
      <c r="L26" s="58">
        <f t="shared" si="0"/>
        <v>41687</v>
      </c>
      <c r="M26" s="58">
        <f>L26+VLOOKUP($B26,'Project Facts (User Inputs)'!$B$13:$BL$28,13,0)</f>
        <v>41820.228584426972</v>
      </c>
      <c r="N26" s="12"/>
      <c r="O26" s="56">
        <v>0</v>
      </c>
      <c r="P26" s="58">
        <f t="shared" si="1"/>
        <v>41821.228584426972</v>
      </c>
      <c r="Q26" s="58">
        <f>P26+VLOOKUP($B26,'Project Facts (User Inputs)'!$B$13:$BL$28,18,0)</f>
        <v>41877.771535732041</v>
      </c>
      <c r="R26" s="12"/>
      <c r="S26" s="56">
        <v>0</v>
      </c>
      <c r="T26" s="58">
        <f t="shared" si="2"/>
        <v>41878.771535732041</v>
      </c>
      <c r="U26" s="58">
        <f>T26+VLOOKUP($B26,'Project Facts (User Inputs)'!$B$13:$BL$28,23,0)</f>
        <v>41910.746395994516</v>
      </c>
      <c r="V26" s="12"/>
      <c r="W26" s="32">
        <v>0</v>
      </c>
      <c r="X26" s="58">
        <f t="shared" si="3"/>
        <v>41911.746395994516</v>
      </c>
      <c r="Y26" s="58">
        <f>X26+VLOOKUP($B26,'Project Facts (User Inputs)'!$B$13:$BL$28,28,0)</f>
        <v>41943.721256256991</v>
      </c>
      <c r="Z26" s="12"/>
      <c r="AA26" s="32">
        <v>0</v>
      </c>
      <c r="AB26" s="58">
        <f t="shared" si="4"/>
        <v>41944.721256256991</v>
      </c>
      <c r="AC26" s="58">
        <f>AB26+VLOOKUP($B26,'Project Facts (User Inputs)'!$B$13:$BL$28,33,0)</f>
        <v>41976.696116519466</v>
      </c>
      <c r="AD26" s="12"/>
      <c r="AE26" s="32">
        <v>0</v>
      </c>
      <c r="AF26" s="58">
        <f t="shared" si="5"/>
        <v>41977.696116519466</v>
      </c>
      <c r="AG26" s="58">
        <f>AF26+VLOOKUP($B26,'Project Facts (User Inputs)'!$B$13:$BL$28,38,0)</f>
        <v>42009.670976781941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46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46</v>
      </c>
      <c r="AT26" s="60">
        <f t="shared" si="13"/>
        <v>66.774193548387089</v>
      </c>
      <c r="AV26" s="60">
        <f t="shared" si="14"/>
        <v>322.67097678194114</v>
      </c>
      <c r="AW26" s="37"/>
      <c r="BM26" s="115"/>
    </row>
    <row r="27" spans="2:65">
      <c r="B27" s="16" t="str">
        <f>'Project Facts (User Inputs)'!B25</f>
        <v>Project-A13</v>
      </c>
      <c r="D27" s="74">
        <v>0.56645857754833084</v>
      </c>
      <c r="E27" s="74">
        <v>2.0069762024868023</v>
      </c>
      <c r="F27" s="5"/>
      <c r="G27" s="110"/>
      <c r="I27" s="57">
        <v>41640</v>
      </c>
      <c r="J27" s="12"/>
      <c r="K27" s="32">
        <v>62</v>
      </c>
      <c r="L27" s="58">
        <f t="shared" si="0"/>
        <v>41703</v>
      </c>
      <c r="M27" s="58">
        <f>L27+VLOOKUP($B27,'Project Facts (User Inputs)'!$B$13:$BL$28,13,0)</f>
        <v>41872.473998285088</v>
      </c>
      <c r="N27" s="12"/>
      <c r="O27" s="56">
        <v>0</v>
      </c>
      <c r="P27" s="58">
        <f t="shared" si="1"/>
        <v>41873.473998285088</v>
      </c>
      <c r="Q27" s="58">
        <f>P27+VLOOKUP($B27,'Project Facts (User Inputs)'!$B$13:$BL$28,18,0)</f>
        <v>41914.147757873507</v>
      </c>
      <c r="R27" s="12"/>
      <c r="S27" s="56">
        <v>0</v>
      </c>
      <c r="T27" s="58">
        <f t="shared" si="2"/>
        <v>41915.147757873507</v>
      </c>
      <c r="U27" s="58">
        <f>T27+VLOOKUP($B27,'Project Facts (User Inputs)'!$B$13:$BL$28,23,0)</f>
        <v>41955.821517461925</v>
      </c>
      <c r="V27" s="12"/>
      <c r="W27" s="32">
        <v>0</v>
      </c>
      <c r="X27" s="58">
        <f t="shared" si="3"/>
        <v>41956.821517461925</v>
      </c>
      <c r="Y27" s="58">
        <f>X27+VLOOKUP($B27,'Project Facts (User Inputs)'!$B$13:$BL$28,28,0)</f>
        <v>41997.495277050344</v>
      </c>
      <c r="Z27" s="12"/>
      <c r="AA27" s="32">
        <v>0</v>
      </c>
      <c r="AB27" s="58">
        <f t="shared" si="4"/>
        <v>41998.495277050344</v>
      </c>
      <c r="AC27" s="58">
        <f>AB27+VLOOKUP($B27,'Project Facts (User Inputs)'!$B$13:$BL$28,33,0)</f>
        <v>42039.169036638763</v>
      </c>
      <c r="AD27" s="12"/>
      <c r="AE27" s="32">
        <v>0</v>
      </c>
      <c r="AF27" s="58">
        <f t="shared" si="5"/>
        <v>42040.169036638763</v>
      </c>
      <c r="AG27" s="58">
        <f>AF27+VLOOKUP($B27,'Project Facts (User Inputs)'!$B$13:$BL$28,38,0)</f>
        <v>42080.842796227182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62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62</v>
      </c>
      <c r="AT27" s="60">
        <f t="shared" si="13"/>
        <v>78.461538461538439</v>
      </c>
      <c r="AV27" s="60">
        <f t="shared" si="14"/>
        <v>377.84279622718168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0.57927698430756891</v>
      </c>
      <c r="E28" s="74">
        <v>2.0018524336574663</v>
      </c>
      <c r="F28" s="5"/>
      <c r="G28" s="110"/>
      <c r="I28" s="57">
        <v>41640</v>
      </c>
      <c r="J28" s="12"/>
      <c r="K28" s="32">
        <v>66</v>
      </c>
      <c r="L28" s="58">
        <f t="shared" si="0"/>
        <v>41707</v>
      </c>
      <c r="M28" s="58">
        <f>L28+VLOOKUP($B28,'Project Facts (User Inputs)'!$B$13:$BL$28,13,0)</f>
        <v>41774.325305607679</v>
      </c>
      <c r="N28" s="12"/>
      <c r="O28" s="56">
        <v>0</v>
      </c>
      <c r="P28" s="58">
        <f t="shared" si="1"/>
        <v>41775.325305607679</v>
      </c>
      <c r="Q28" s="58">
        <f>P28+VLOOKUP($B28,'Project Facts (User Inputs)'!$B$13:$BL$28,18,0)</f>
        <v>41801.800783574436</v>
      </c>
      <c r="R28" s="12"/>
      <c r="S28" s="56">
        <v>0</v>
      </c>
      <c r="T28" s="58">
        <f t="shared" si="2"/>
        <v>41802.800783574436</v>
      </c>
      <c r="U28" s="58">
        <f>T28+VLOOKUP($B28,'Project Facts (User Inputs)'!$B$13:$BL$28,23,0)</f>
        <v>41818.958856920275</v>
      </c>
      <c r="V28" s="12"/>
      <c r="W28" s="32">
        <v>0</v>
      </c>
      <c r="X28" s="58">
        <f t="shared" si="3"/>
        <v>41819.958856920275</v>
      </c>
      <c r="Y28" s="58">
        <f>X28+VLOOKUP($B28,'Project Facts (User Inputs)'!$B$13:$BL$28,28,0)</f>
        <v>41836.116930266115</v>
      </c>
      <c r="Z28" s="12"/>
      <c r="AA28" s="32">
        <v>0</v>
      </c>
      <c r="AB28" s="58">
        <f t="shared" si="4"/>
        <v>41837.116930266115</v>
      </c>
      <c r="AC28" s="58">
        <f>AB28+VLOOKUP($B28,'Project Facts (User Inputs)'!$B$13:$BL$28,33,0)</f>
        <v>41853.275003611954</v>
      </c>
      <c r="AD28" s="12"/>
      <c r="AE28" s="32">
        <v>0</v>
      </c>
      <c r="AF28" s="58">
        <f t="shared" si="5"/>
        <v>41854.275003611954</v>
      </c>
      <c r="AG28" s="58">
        <f>AF28+VLOOKUP($B28,'Project Facts (User Inputs)'!$B$13:$BL$28,38,0)</f>
        <v>41870.433076957794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66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66</v>
      </c>
      <c r="AT28" s="60">
        <f t="shared" si="13"/>
        <v>56.501240694789075</v>
      </c>
      <c r="AV28" s="60">
        <f t="shared" si="14"/>
        <v>163.43307695779367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1.1014167304135889</v>
      </c>
      <c r="E29" s="74">
        <v>2.9011815472802747</v>
      </c>
      <c r="F29" s="5"/>
      <c r="G29" s="110"/>
      <c r="I29" s="57">
        <v>41640</v>
      </c>
      <c r="J29" s="12"/>
      <c r="K29" s="32">
        <v>77</v>
      </c>
      <c r="L29" s="58">
        <f t="shared" si="0"/>
        <v>41718</v>
      </c>
      <c r="M29" s="58">
        <f>L29+VLOOKUP($B29,'Project Facts (User Inputs)'!$B$13:$BL$28,13,0)</f>
        <v>41783.370352575781</v>
      </c>
      <c r="N29" s="12"/>
      <c r="O29" s="56">
        <v>0</v>
      </c>
      <c r="P29" s="58">
        <f t="shared" si="1"/>
        <v>41784.370352575781</v>
      </c>
      <c r="Q29" s="58">
        <f>P29+VLOOKUP($B29,'Project Facts (User Inputs)'!$B$13:$BL$28,18,0)</f>
        <v>41818.494380454285</v>
      </c>
      <c r="R29" s="12"/>
      <c r="S29" s="56">
        <v>0</v>
      </c>
      <c r="T29" s="58">
        <f t="shared" si="2"/>
        <v>41819.494380454285</v>
      </c>
      <c r="U29" s="58">
        <f>T29+VLOOKUP($B29,'Project Facts (User Inputs)'!$B$13:$BL$28,23,0)</f>
        <v>41835.183265072475</v>
      </c>
      <c r="V29" s="12"/>
      <c r="W29" s="32">
        <v>0</v>
      </c>
      <c r="X29" s="58">
        <f t="shared" si="3"/>
        <v>41836.183265072475</v>
      </c>
      <c r="Y29" s="58">
        <f>X29+VLOOKUP($B29,'Project Facts (User Inputs)'!$B$13:$BL$28,28,0)</f>
        <v>41851.872149690666</v>
      </c>
      <c r="Z29" s="12"/>
      <c r="AA29" s="32">
        <v>1</v>
      </c>
      <c r="AB29" s="58">
        <f t="shared" si="4"/>
        <v>41853.872149690666</v>
      </c>
      <c r="AC29" s="58">
        <f>AB29+VLOOKUP($B29,'Project Facts (User Inputs)'!$B$13:$BL$28,33,0)</f>
        <v>41869.561034308856</v>
      </c>
      <c r="AD29" s="12"/>
      <c r="AE29" s="32">
        <v>0</v>
      </c>
      <c r="AF29" s="58">
        <f t="shared" si="5"/>
        <v>41870.561034308856</v>
      </c>
      <c r="AG29" s="58">
        <f>AF29+VLOOKUP($B29,'Project Facts (User Inputs)'!$B$13:$BL$28,38,0)</f>
        <v>41886.249918927046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77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1</v>
      </c>
      <c r="AR29" s="78">
        <f t="shared" si="11"/>
        <v>0</v>
      </c>
      <c r="AS29" s="78">
        <f t="shared" si="12"/>
        <v>78</v>
      </c>
      <c r="AT29" s="60">
        <f t="shared" si="13"/>
        <v>122.52171215880891</v>
      </c>
      <c r="AV29" s="60">
        <f t="shared" si="14"/>
        <v>168.24991892704566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0.53333333333333033</v>
      </c>
      <c r="E32" s="75">
        <f>AVERAGE(E15:E29)</f>
        <v>1.5999999860164889</v>
      </c>
      <c r="F32" s="25"/>
      <c r="G32" s="9"/>
      <c r="I32" s="25"/>
      <c r="J32" s="3"/>
      <c r="K32" s="54">
        <f>AVERAGE(K15:K29)</f>
        <v>37.4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0.46666666666666667</v>
      </c>
      <c r="X32" s="53"/>
      <c r="Y32" s="53"/>
      <c r="Z32" s="49"/>
      <c r="AA32" s="54">
        <f>AVERAGE(AA15:AA29)</f>
        <v>6.6666666666666666E-2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37.4</v>
      </c>
      <c r="AN32" s="54">
        <f t="shared" si="15"/>
        <v>0</v>
      </c>
      <c r="AO32" s="54">
        <f t="shared" si="15"/>
        <v>0</v>
      </c>
      <c r="AP32" s="54">
        <f t="shared" si="15"/>
        <v>0.46666666666666667</v>
      </c>
      <c r="AQ32" s="54">
        <f t="shared" si="15"/>
        <v>6.6666666666666666E-2</v>
      </c>
      <c r="AR32" s="54">
        <f t="shared" si="15"/>
        <v>0</v>
      </c>
      <c r="AS32" s="54">
        <f t="shared" ref="AS32:AT32" si="16">AVERAGE(AS15:AS29)</f>
        <v>37.93333333333333</v>
      </c>
      <c r="AT32" s="82">
        <f t="shared" si="16"/>
        <v>42.745037220843663</v>
      </c>
      <c r="AU32" s="8" t="s">
        <v>56</v>
      </c>
      <c r="AV32" s="82">
        <f t="shared" ref="AV32" si="17">AVERAGE(AV15:AV29)</f>
        <v>271.69277055722051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7.9999999999999556</v>
      </c>
      <c r="E33" s="77">
        <f>SUM(E15:E29)</f>
        <v>23.999999790247333</v>
      </c>
      <c r="F33" s="69"/>
      <c r="G33" s="9"/>
      <c r="I33" s="25"/>
      <c r="J33" s="3"/>
      <c r="K33" s="54">
        <f>SUM(K15:K29)</f>
        <v>561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7</v>
      </c>
      <c r="X33" s="53"/>
      <c r="Y33" s="53"/>
      <c r="Z33" s="49"/>
      <c r="AA33" s="54">
        <f>SUM(AA15:AA29)</f>
        <v>1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561</v>
      </c>
      <c r="AN33" s="54">
        <f t="shared" si="18"/>
        <v>0</v>
      </c>
      <c r="AO33" s="54">
        <f t="shared" si="18"/>
        <v>0</v>
      </c>
      <c r="AP33" s="54">
        <f t="shared" si="18"/>
        <v>7</v>
      </c>
      <c r="AQ33" s="54">
        <f t="shared" si="18"/>
        <v>1</v>
      </c>
      <c r="AR33" s="54">
        <f t="shared" si="18"/>
        <v>0</v>
      </c>
      <c r="AS33" s="54">
        <f t="shared" ref="AS33:AT33" si="19">SUM(AS15:AS29)</f>
        <v>569</v>
      </c>
      <c r="AT33" s="35">
        <f t="shared" si="19"/>
        <v>641.17555831265497</v>
      </c>
      <c r="AU33" s="8" t="s">
        <v>55</v>
      </c>
      <c r="AV33" s="35">
        <f t="shared" ref="AV33" si="20">SUM(AV15:AV29)</f>
        <v>4075.3915583583075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2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5.4486109402205329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2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5.4486109402205329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41725.620520713099</v>
      </c>
      <c r="E21" s="85">
        <f>'Project Release Optimizer (GA)'!U15</f>
        <v>41737.201336293678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41739.808011044413</v>
      </c>
      <c r="E22" s="85">
        <f>'Project Release Optimizer (GA)'!U16</f>
        <v>41752.460778111243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41716.752376689852</v>
      </c>
      <c r="E23" s="85">
        <f>'Project Release Optimizer (GA)'!U17</f>
        <v>41723.849037151362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41853.598781220615</v>
      </c>
      <c r="E24" s="85">
        <f>'Project Release Optimizer (GA)'!U18</f>
        <v>41887.198545327832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1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9.3977541837375611E-5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41753.940944001588</v>
      </c>
      <c r="E25" s="85">
        <f>'Project Release Optimizer (GA)'!U19</f>
        <v>41766.510158969635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41829.734748109797</v>
      </c>
      <c r="E26" s="85">
        <f>'Project Release Optimizer (GA)'!U20</f>
        <v>41853.598875198157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1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5.4485169626786956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42079.829005343556</v>
      </c>
      <c r="E27" s="85">
        <f>'Project Release Optimizer (GA)'!U21</f>
        <v>42151.602361216501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41658.277651665543</v>
      </c>
      <c r="E28" s="85">
        <f>'Project Release Optimizer (GA)'!U22</f>
        <v>41660.190915422914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42009.078349135714</v>
      </c>
      <c r="E29" s="85">
        <f>'Project Release Optimizer (GA)'!U23</f>
        <v>42079.314669993153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41787.667718869059</v>
      </c>
      <c r="E30" s="85">
        <f>'Project Release Optimizer (GA)'!U24</f>
        <v>41802.697184471581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41955.842427232994</v>
      </c>
      <c r="E31" s="85">
        <f>'Project Release Optimizer (GA)'!U25</f>
        <v>42009.037735729704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41878.771535732041</v>
      </c>
      <c r="E32" s="85">
        <f>'Project Release Optimizer (GA)'!U26</f>
        <v>41910.746395994516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41915.147757873507</v>
      </c>
      <c r="E33" s="85">
        <f>'Project Release Optimizer (GA)'!U27</f>
        <v>41955.821517461925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41802.800783574436</v>
      </c>
      <c r="E34" s="85">
        <f>'Project Release Optimizer (GA)'!U28</f>
        <v>41818.958856920275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41819.494380454285</v>
      </c>
      <c r="E35" s="85">
        <f>'Project Release Optimizer (GA)'!U29</f>
        <v>41835.183265072475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41738.201336293678</v>
      </c>
      <c r="E43" s="85">
        <f>'Project Release Optimizer (GA)'!Y15</f>
        <v>41749.782151874257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41753.460778111243</v>
      </c>
      <c r="E44" s="85">
        <f>'Project Release Optimizer (GA)'!Y16</f>
        <v>41766.113545178072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41724.849037151362</v>
      </c>
      <c r="E45" s="85">
        <f>'Project Release Optimizer (GA)'!Y17</f>
        <v>41731.945697612871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41888.198545327832</v>
      </c>
      <c r="E46" s="85">
        <f>'Project Release Optimizer (GA)'!Y18</f>
        <v>41921.798309435049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41767.510158969635</v>
      </c>
      <c r="E47" s="85">
        <f>'Project Release Optimizer (GA)'!Y19</f>
        <v>41780.079373937682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41861.598875198157</v>
      </c>
      <c r="E48" s="85">
        <f>'Project Release Optimizer (GA)'!Y20</f>
        <v>41885.463002286517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42152.602361216501</v>
      </c>
      <c r="E49" s="85">
        <f>'Project Release Optimizer (GA)'!Y21</f>
        <v>42224.375717089446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41661.190915422914</v>
      </c>
      <c r="E50" s="85">
        <f>'Project Release Optimizer (GA)'!Y22</f>
        <v>41663.104179180285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42080.314669993153</v>
      </c>
      <c r="E51" s="85">
        <f>'Project Release Optimizer (GA)'!Y23</f>
        <v>42150.550990850592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41803.697184471581</v>
      </c>
      <c r="E52" s="85">
        <f>'Project Release Optimizer (GA)'!Y24</f>
        <v>41818.726650074103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42010.037735729704</v>
      </c>
      <c r="E53" s="85">
        <f>'Project Release Optimizer (GA)'!Y25</f>
        <v>42063.233044226414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41911.746395994516</v>
      </c>
      <c r="E54" s="85">
        <f>'Project Release Optimizer (GA)'!Y26</f>
        <v>41943.721256256991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41956.821517461925</v>
      </c>
      <c r="E55" s="85">
        <f>'Project Release Optimizer (GA)'!Y27</f>
        <v>41997.495277050344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41819.958856920275</v>
      </c>
      <c r="E56" s="85">
        <f>'Project Release Optimizer (GA)'!Y28</f>
        <v>41836.116930266115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41836.183265072475</v>
      </c>
      <c r="E57" s="85">
        <f>'Project Release Optimizer (GA)'!Y29</f>
        <v>41851.872149690666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41750.782151874257</v>
      </c>
      <c r="E65" s="85">
        <f>'Project Release Optimizer (GA)'!AC15</f>
        <v>41762.362967454836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41767.113545178072</v>
      </c>
      <c r="E66" s="85">
        <f>'Project Release Optimizer (GA)'!AC16</f>
        <v>41779.766312244901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41732.945697612871</v>
      </c>
      <c r="E67" s="85">
        <f>'Project Release Optimizer (GA)'!AC17</f>
        <v>41740.042358074381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41922.798309435049</v>
      </c>
      <c r="E68" s="85">
        <f>'Project Release Optimizer (GA)'!AC18</f>
        <v>41956.398073542267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41781.079373937682</v>
      </c>
      <c r="E69" s="85">
        <f>'Project Release Optimizer (GA)'!AC19</f>
        <v>41793.648588905729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41886.463002286517</v>
      </c>
      <c r="E70" s="85">
        <f>'Project Release Optimizer (GA)'!AC20</f>
        <v>41910.327129374877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42225.375717089446</v>
      </c>
      <c r="E71" s="85">
        <f>'Project Release Optimizer (GA)'!AC21</f>
        <v>42297.149072962391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41664.104179180285</v>
      </c>
      <c r="E72" s="85">
        <f>'Project Release Optimizer (GA)'!AC22</f>
        <v>41666.017442937657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42151.550990850592</v>
      </c>
      <c r="E73" s="85">
        <f>'Project Release Optimizer (GA)'!AC23</f>
        <v>42221.787311708031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41819.726650074103</v>
      </c>
      <c r="E74" s="85">
        <f>'Project Release Optimizer (GA)'!AC24</f>
        <v>41834.756115676624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42064.233044226414</v>
      </c>
      <c r="E75" s="85">
        <f>'Project Release Optimizer (GA)'!AC25</f>
        <v>42117.428352723124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41944.721256256991</v>
      </c>
      <c r="E76" s="85">
        <f>'Project Release Optimizer (GA)'!AC26</f>
        <v>41976.696116519466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41998.495277050344</v>
      </c>
      <c r="E77" s="85">
        <f>'Project Release Optimizer (GA)'!AC27</f>
        <v>42039.169036638763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41837.116930266115</v>
      </c>
      <c r="E78" s="85">
        <f>'Project Release Optimizer (GA)'!AC28</f>
        <v>41853.275003611954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41853.872149690666</v>
      </c>
      <c r="E79" s="85">
        <f>'Project Release Optimizer (GA)'!AC29</f>
        <v>41869.561034308856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41763.362967454836</v>
      </c>
      <c r="E87" s="85">
        <f>'Project Release Optimizer (GA)'!AG15</f>
        <v>41774.943783035415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41780.766312244901</v>
      </c>
      <c r="E88" s="85">
        <f>'Project Release Optimizer (GA)'!AG16</f>
        <v>41793.41907931173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41741.042358074381</v>
      </c>
      <c r="E89" s="85">
        <f>'Project Release Optimizer (GA)'!AG17</f>
        <v>41748.139018535891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41957.398073542267</v>
      </c>
      <c r="E90" s="85">
        <f>'Project Release Optimizer (GA)'!AG18</f>
        <v>41990.997837649484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41794.648588905729</v>
      </c>
      <c r="E91" s="85">
        <f>'Project Release Optimizer (GA)'!AG19</f>
        <v>41807.217803873777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41911.327129374877</v>
      </c>
      <c r="E92" s="85">
        <f>'Project Release Optimizer (GA)'!AG20</f>
        <v>41935.191256463237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42298.149072962391</v>
      </c>
      <c r="E93" s="85">
        <f>'Project Release Optimizer (GA)'!AG21</f>
        <v>42369.922428835336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41667.017442937657</v>
      </c>
      <c r="E94" s="85">
        <f>'Project Release Optimizer (GA)'!AG22</f>
        <v>41668.930706695028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42222.787311708031</v>
      </c>
      <c r="E95" s="85">
        <f>'Project Release Optimizer (GA)'!AG23</f>
        <v>42293.02363256547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41835.756115676624</v>
      </c>
      <c r="E96" s="85">
        <f>'Project Release Optimizer (GA)'!AG24</f>
        <v>41850.785581279146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42118.428352723124</v>
      </c>
      <c r="E97" s="85">
        <f>'Project Release Optimizer (GA)'!AG25</f>
        <v>42171.623661219834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41977.696116519466</v>
      </c>
      <c r="E98" s="85">
        <f>'Project Release Optimizer (GA)'!AG26</f>
        <v>42009.670976781941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42040.169036638763</v>
      </c>
      <c r="E99" s="85">
        <f>'Project Release Optimizer (GA)'!AG27</f>
        <v>42080.842796227182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41854.275003611954</v>
      </c>
      <c r="E100" s="85">
        <f>'Project Release Optimizer (GA)'!AG28</f>
        <v>41870.433076957794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41870.561034308856</v>
      </c>
      <c r="E101" s="85">
        <f>'Project Release Optimizer (GA)'!AG29</f>
        <v>41886.249918927046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0.22346546826354863</v>
      </c>
      <c r="B2" s="107">
        <f ca="1">A2*100</f>
        <v>22.346546826354864</v>
      </c>
      <c r="C2" s="107">
        <f ca="1">INT(B2)</f>
        <v>22</v>
      </c>
    </row>
    <row r="3" spans="1:3">
      <c r="A3" s="107">
        <f t="shared" ref="A3:A40" ca="1" si="0">RAND()</f>
        <v>0.26667400804985153</v>
      </c>
      <c r="B3" s="107">
        <f t="shared" ref="B3:B40" ca="1" si="1">A3*100</f>
        <v>26.667400804985153</v>
      </c>
      <c r="C3" s="107">
        <f t="shared" ref="C3:C40" ca="1" si="2">INT(B3)</f>
        <v>26</v>
      </c>
    </row>
    <row r="4" spans="1:3">
      <c r="A4" s="107">
        <f t="shared" ca="1" si="0"/>
        <v>0.25758830154291079</v>
      </c>
      <c r="B4" s="107">
        <f t="shared" ca="1" si="1"/>
        <v>25.758830154291079</v>
      </c>
      <c r="C4" s="107">
        <f t="shared" ca="1" si="2"/>
        <v>25</v>
      </c>
    </row>
    <row r="5" spans="1:3">
      <c r="A5" s="107">
        <f t="shared" ca="1" si="0"/>
        <v>0.62287498933505425</v>
      </c>
      <c r="B5" s="107">
        <f t="shared" ca="1" si="1"/>
        <v>62.287498933505425</v>
      </c>
      <c r="C5" s="107">
        <f t="shared" ca="1" si="2"/>
        <v>62</v>
      </c>
    </row>
    <row r="6" spans="1:3">
      <c r="A6" s="107">
        <f t="shared" ca="1" si="0"/>
        <v>0.66697804754494805</v>
      </c>
      <c r="B6" s="107">
        <f t="shared" ca="1" si="1"/>
        <v>66.697804754494811</v>
      </c>
      <c r="C6" s="107">
        <f t="shared" ca="1" si="2"/>
        <v>66</v>
      </c>
    </row>
    <row r="7" spans="1:3">
      <c r="A7" s="107">
        <f t="shared" ca="1" si="0"/>
        <v>0.50642901531603268</v>
      </c>
      <c r="B7" s="107">
        <f t="shared" ca="1" si="1"/>
        <v>50.642901531603272</v>
      </c>
      <c r="C7" s="107">
        <f t="shared" ca="1" si="2"/>
        <v>50</v>
      </c>
    </row>
    <row r="8" spans="1:3">
      <c r="A8" s="107">
        <f t="shared" ca="1" si="0"/>
        <v>0.12569177090853678</v>
      </c>
      <c r="B8" s="107">
        <f t="shared" ca="1" si="1"/>
        <v>12.569177090853678</v>
      </c>
      <c r="C8" s="107">
        <f t="shared" ca="1" si="2"/>
        <v>12</v>
      </c>
    </row>
    <row r="9" spans="1:3">
      <c r="A9" s="107">
        <f t="shared" ca="1" si="0"/>
        <v>0.46033921679921264</v>
      </c>
      <c r="B9" s="107">
        <f t="shared" ca="1" si="1"/>
        <v>46.033921679921264</v>
      </c>
      <c r="C9" s="107">
        <f t="shared" ca="1" si="2"/>
        <v>46</v>
      </c>
    </row>
    <row r="10" spans="1:3">
      <c r="A10" s="107">
        <f t="shared" ca="1" si="0"/>
        <v>0.90289928053212964</v>
      </c>
      <c r="B10" s="107">
        <f t="shared" ca="1" si="1"/>
        <v>90.289928053212961</v>
      </c>
      <c r="C10" s="107">
        <f t="shared" ca="1" si="2"/>
        <v>90</v>
      </c>
    </row>
    <row r="11" spans="1:3">
      <c r="A11" s="107">
        <f t="shared" ca="1" si="0"/>
        <v>0.93574439269226595</v>
      </c>
      <c r="B11" s="107">
        <f t="shared" ca="1" si="1"/>
        <v>93.574439269226588</v>
      </c>
      <c r="C11" s="107">
        <f t="shared" ca="1" si="2"/>
        <v>93</v>
      </c>
    </row>
    <row r="12" spans="1:3">
      <c r="A12" s="107">
        <f t="shared" ca="1" si="0"/>
        <v>0.22736726846149136</v>
      </c>
      <c r="B12" s="107">
        <f t="shared" ca="1" si="1"/>
        <v>22.736726846149136</v>
      </c>
      <c r="C12" s="107">
        <f t="shared" ca="1" si="2"/>
        <v>22</v>
      </c>
    </row>
    <row r="13" spans="1:3">
      <c r="A13" s="107">
        <f t="shared" ca="1" si="0"/>
        <v>0.72923374376616135</v>
      </c>
      <c r="B13" s="107">
        <f t="shared" ca="1" si="1"/>
        <v>72.923374376616138</v>
      </c>
      <c r="C13" s="107">
        <f t="shared" ca="1" si="2"/>
        <v>72</v>
      </c>
    </row>
    <row r="14" spans="1:3">
      <c r="A14" s="107">
        <f t="shared" ca="1" si="0"/>
        <v>0.95428375259671516</v>
      </c>
      <c r="B14" s="107">
        <f t="shared" ca="1" si="1"/>
        <v>95.428375259671512</v>
      </c>
      <c r="C14" s="107">
        <f t="shared" ca="1" si="2"/>
        <v>95</v>
      </c>
    </row>
    <row r="15" spans="1:3">
      <c r="A15" s="107">
        <f t="shared" ca="1" si="0"/>
        <v>0.98158969907585947</v>
      </c>
      <c r="B15" s="107">
        <f t="shared" ca="1" si="1"/>
        <v>98.158969907585941</v>
      </c>
      <c r="C15" s="107">
        <f t="shared" ca="1" si="2"/>
        <v>98</v>
      </c>
    </row>
    <row r="16" spans="1:3">
      <c r="A16" s="107">
        <f t="shared" ca="1" si="0"/>
        <v>0.34077818853198139</v>
      </c>
      <c r="B16" s="107">
        <f t="shared" ca="1" si="1"/>
        <v>34.077818853198139</v>
      </c>
      <c r="C16" s="107">
        <f t="shared" ca="1" si="2"/>
        <v>34</v>
      </c>
    </row>
    <row r="17" spans="1:3">
      <c r="A17" s="107">
        <f t="shared" ca="1" si="0"/>
        <v>0.3174184423228219</v>
      </c>
      <c r="B17" s="107">
        <f t="shared" ca="1" si="1"/>
        <v>31.74184423228219</v>
      </c>
      <c r="C17" s="107">
        <f t="shared" ca="1" si="2"/>
        <v>31</v>
      </c>
    </row>
    <row r="18" spans="1:3">
      <c r="A18" s="107">
        <f t="shared" ca="1" si="0"/>
        <v>1.3475097042249473E-2</v>
      </c>
      <c r="B18" s="107">
        <f t="shared" ca="1" si="1"/>
        <v>1.3475097042249473</v>
      </c>
      <c r="C18" s="107">
        <f t="shared" ca="1" si="2"/>
        <v>1</v>
      </c>
    </row>
    <row r="19" spans="1:3">
      <c r="A19" s="107">
        <f t="shared" ca="1" si="0"/>
        <v>0.76586145528289062</v>
      </c>
      <c r="B19" s="107">
        <f t="shared" ca="1" si="1"/>
        <v>76.586145528289066</v>
      </c>
      <c r="C19" s="107">
        <f t="shared" ca="1" si="2"/>
        <v>76</v>
      </c>
    </row>
    <row r="20" spans="1:3">
      <c r="A20" s="107">
        <f t="shared" ca="1" si="0"/>
        <v>5.028453056153559E-2</v>
      </c>
      <c r="B20" s="107">
        <f t="shared" ca="1" si="1"/>
        <v>5.028453056153559</v>
      </c>
      <c r="C20" s="107">
        <f t="shared" ca="1" si="2"/>
        <v>5</v>
      </c>
    </row>
    <row r="21" spans="1:3">
      <c r="A21" s="107">
        <f t="shared" ca="1" si="0"/>
        <v>0.14994101098599311</v>
      </c>
      <c r="B21" s="107">
        <f t="shared" ca="1" si="1"/>
        <v>14.994101098599311</v>
      </c>
      <c r="C21" s="107">
        <f t="shared" ca="1" si="2"/>
        <v>14</v>
      </c>
    </row>
    <row r="22" spans="1:3">
      <c r="A22" s="107">
        <f t="shared" ca="1" si="0"/>
        <v>0.59203108585980591</v>
      </c>
      <c r="B22" s="107">
        <f t="shared" ca="1" si="1"/>
        <v>59.203108585980587</v>
      </c>
      <c r="C22" s="107">
        <f t="shared" ca="1" si="2"/>
        <v>59</v>
      </c>
    </row>
    <row r="23" spans="1:3">
      <c r="A23" s="107">
        <f t="shared" ca="1" si="0"/>
        <v>0.76051793146538671</v>
      </c>
      <c r="B23" s="107">
        <f t="shared" ca="1" si="1"/>
        <v>76.051793146538671</v>
      </c>
      <c r="C23" s="107">
        <f t="shared" ca="1" si="2"/>
        <v>76</v>
      </c>
    </row>
    <row r="24" spans="1:3">
      <c r="A24" s="107">
        <f t="shared" ca="1" si="0"/>
        <v>0.14264910878717085</v>
      </c>
      <c r="B24" s="107">
        <f t="shared" ca="1" si="1"/>
        <v>14.264910878717085</v>
      </c>
      <c r="C24" s="107">
        <f t="shared" ca="1" si="2"/>
        <v>14</v>
      </c>
    </row>
    <row r="25" spans="1:3">
      <c r="A25" s="107">
        <f t="shared" ca="1" si="0"/>
        <v>0.73800042821358147</v>
      </c>
      <c r="B25" s="107">
        <f t="shared" ca="1" si="1"/>
        <v>73.800042821358147</v>
      </c>
      <c r="C25" s="107">
        <f t="shared" ca="1" si="2"/>
        <v>73</v>
      </c>
    </row>
    <row r="26" spans="1:3">
      <c r="A26" s="107">
        <f t="shared" ca="1" si="0"/>
        <v>0.69917403423213575</v>
      </c>
      <c r="B26" s="107">
        <f t="shared" ca="1" si="1"/>
        <v>69.917403423213571</v>
      </c>
      <c r="C26" s="107">
        <f t="shared" ca="1" si="2"/>
        <v>69</v>
      </c>
    </row>
    <row r="27" spans="1:3">
      <c r="A27" s="107">
        <f t="shared" ca="1" si="0"/>
        <v>0.93793969127580512</v>
      </c>
      <c r="B27" s="107">
        <f t="shared" ca="1" si="1"/>
        <v>93.79396912758051</v>
      </c>
      <c r="C27" s="107">
        <f t="shared" ca="1" si="2"/>
        <v>93</v>
      </c>
    </row>
    <row r="28" spans="1:3">
      <c r="A28" s="107">
        <f t="shared" ca="1" si="0"/>
        <v>0.4261688661463694</v>
      </c>
      <c r="B28" s="107">
        <f t="shared" ca="1" si="1"/>
        <v>42.61688661463694</v>
      </c>
      <c r="C28" s="107">
        <f t="shared" ca="1" si="2"/>
        <v>42</v>
      </c>
    </row>
    <row r="29" spans="1:3">
      <c r="A29" s="107">
        <f t="shared" ca="1" si="0"/>
        <v>0.88598507968355045</v>
      </c>
      <c r="B29" s="107">
        <f t="shared" ca="1" si="1"/>
        <v>88.598507968355051</v>
      </c>
      <c r="C29" s="107">
        <f t="shared" ca="1" si="2"/>
        <v>88</v>
      </c>
    </row>
    <row r="30" spans="1:3">
      <c r="A30" s="107">
        <f t="shared" ca="1" si="0"/>
        <v>0.26624030912811136</v>
      </c>
      <c r="B30" s="107">
        <f t="shared" ca="1" si="1"/>
        <v>26.624030912811136</v>
      </c>
      <c r="C30" s="107">
        <f t="shared" ca="1" si="2"/>
        <v>26</v>
      </c>
    </row>
    <row r="31" spans="1:3">
      <c r="A31" s="107">
        <f t="shared" ca="1" si="0"/>
        <v>0.6903348752538685</v>
      </c>
      <c r="B31" s="107">
        <f t="shared" ca="1" si="1"/>
        <v>69.033487525386846</v>
      </c>
      <c r="C31" s="107">
        <f t="shared" ca="1" si="2"/>
        <v>69</v>
      </c>
    </row>
    <row r="32" spans="1:3">
      <c r="A32" s="107">
        <f t="shared" ca="1" si="0"/>
        <v>0.7556665902121138</v>
      </c>
      <c r="B32" s="107">
        <f t="shared" ca="1" si="1"/>
        <v>75.566659021211379</v>
      </c>
      <c r="C32" s="107">
        <f t="shared" ca="1" si="2"/>
        <v>75</v>
      </c>
    </row>
    <row r="33" spans="1:3">
      <c r="A33" s="107">
        <f t="shared" ca="1" si="0"/>
        <v>0.23281269652519043</v>
      </c>
      <c r="B33" s="107">
        <f t="shared" ca="1" si="1"/>
        <v>23.281269652519043</v>
      </c>
      <c r="C33" s="107">
        <f t="shared" ca="1" si="2"/>
        <v>23</v>
      </c>
    </row>
    <row r="34" spans="1:3">
      <c r="A34" s="107">
        <f t="shared" ca="1" si="0"/>
        <v>0.79851209672898893</v>
      </c>
      <c r="B34" s="107">
        <f t="shared" ca="1" si="1"/>
        <v>79.851209672898889</v>
      </c>
      <c r="C34" s="107">
        <f t="shared" ca="1" si="2"/>
        <v>79</v>
      </c>
    </row>
    <row r="35" spans="1:3">
      <c r="A35" s="107">
        <f t="shared" ca="1" si="0"/>
        <v>0.29756042165573349</v>
      </c>
      <c r="B35" s="107">
        <f t="shared" ca="1" si="1"/>
        <v>29.756042165573348</v>
      </c>
      <c r="C35" s="107">
        <f t="shared" ca="1" si="2"/>
        <v>29</v>
      </c>
    </row>
    <row r="36" spans="1:3">
      <c r="A36" s="107">
        <f t="shared" ca="1" si="0"/>
        <v>8.2180493837802793E-2</v>
      </c>
      <c r="B36" s="107">
        <f t="shared" ca="1" si="1"/>
        <v>8.2180493837802793</v>
      </c>
      <c r="C36" s="107">
        <f t="shared" ca="1" si="2"/>
        <v>8</v>
      </c>
    </row>
    <row r="37" spans="1:3">
      <c r="A37" s="107">
        <f t="shared" ca="1" si="0"/>
        <v>0.72471209583482699</v>
      </c>
      <c r="B37" s="107">
        <f t="shared" ca="1" si="1"/>
        <v>72.471209583482704</v>
      </c>
      <c r="C37" s="107">
        <f t="shared" ca="1" si="2"/>
        <v>72</v>
      </c>
    </row>
    <row r="38" spans="1:3">
      <c r="A38" s="107">
        <f t="shared" ca="1" si="0"/>
        <v>0.3713487252113854</v>
      </c>
      <c r="B38" s="107">
        <f t="shared" ca="1" si="1"/>
        <v>37.13487252113854</v>
      </c>
      <c r="C38" s="107">
        <f t="shared" ca="1" si="2"/>
        <v>37</v>
      </c>
    </row>
    <row r="39" spans="1:3">
      <c r="A39" s="107">
        <f t="shared" ca="1" si="0"/>
        <v>0.84748076276920425</v>
      </c>
      <c r="B39" s="107">
        <f t="shared" ca="1" si="1"/>
        <v>84.748076276920429</v>
      </c>
      <c r="C39" s="107">
        <f t="shared" ca="1" si="2"/>
        <v>84</v>
      </c>
    </row>
    <row r="40" spans="1:3">
      <c r="A40" s="107">
        <f t="shared" ca="1" si="0"/>
        <v>0.17501992017222179</v>
      </c>
      <c r="B40" s="107">
        <f t="shared" ca="1" si="1"/>
        <v>17.501992017222179</v>
      </c>
      <c r="C40" s="107">
        <f t="shared" ca="1" si="2"/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1315.7907836244269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6</v>
      </c>
      <c r="D4" s="121">
        <v>1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7.9999999999999556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23.999999790247333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2014-09-29T00:46:57Z</dcterms:modified>
</cp:coreProperties>
</file>