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<sst xmlns="http://schemas.openxmlformats.org/spreadsheetml/2006/main" count="511" uniqueCount="265">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</sst>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0.5243942404038483</v>
      </c>
      <c r="G13" s="35">
        <f>'Project Release Optimizer (GA)'!E15</f>
        <v>1.5448801074966649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32.418357583233373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47.900157197253414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11.496037727340818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11.496037727340818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11.496037727340818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11.496037727340818</v>
      </c>
      <c r="AN13" s="37"/>
      <c r="AO13" s="39">
        <f>M13+R13+W13+AB13+AG13+AL13</f>
        <v>200.20000000000002</v>
      </c>
      <c r="AP13" s="39">
        <f>N13+S13+X13+AC13+AH13+AM13</f>
        <v>126.30266568985007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71.320386683113398</v>
      </c>
      <c r="AY13" s="39">
        <f t="shared" ref="AY13:AY27" si="1">AV13/G13</f>
        <v>105.38034583395748</v>
      </c>
      <c r="AZ13" s="39">
        <f>MAX(AX13,AY13)</f>
        <v>105.38034583395748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0.51045728294739778</v>
      </c>
      <c r="G14" s="35">
        <f>'Project Release Optimizer (GA)'!E16</f>
        <v>1.5670254910619119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29.385416764728063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51.05213696669805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12.252512872007532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12.252512872007532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12.252512872007532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12.252512872007532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129.44760521945622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64.647916882401759</v>
      </c>
      <c r="AY14" s="39">
        <f t="shared" si="1"/>
        <v>112.3147013267357</v>
      </c>
      <c r="AZ14" s="39">
        <f t="shared" ref="AZ14:AZ27" si="29">MAX(AX14,AY14)</f>
        <v>112.3147013267357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0.49979884920926421</v>
      </c>
      <c r="G15" s="35">
        <f>'Project Release Optimizer (GA)'!E17</f>
        <v>1.8978953563459429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32.012878831781485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14.226284873779163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7.6830909196275563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7.6830909196275563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7.6830909196275563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7.6830909196275563</v>
      </c>
      <c r="AN15" s="37"/>
      <c r="AO15" s="39">
        <f t="shared" si="24"/>
        <v>94.6</v>
      </c>
      <c r="AP15" s="39">
        <f t="shared" si="25"/>
        <v>76.971527384070882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70.428333429919277</v>
      </c>
      <c r="AY15" s="39">
        <f t="shared" si="1"/>
        <v>31.297826722314149</v>
      </c>
      <c r="AZ15" s="39">
        <f t="shared" si="29"/>
        <v>70.428333429919277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0.48558089201938998</v>
      </c>
      <c r="G16" s="35">
        <f>'Project Release Optimizer (GA)'!E18</f>
        <v>1.4929152321505215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72.078618774402671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17.298868505856642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17.298868505856642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17.298868505856642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17.298868505856642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17.298868505856642</v>
      </c>
      <c r="AN16" s="37"/>
      <c r="AO16" s="39">
        <f t="shared" si="24"/>
        <v>116.6</v>
      </c>
      <c r="AP16" s="39">
        <f t="shared" si="25"/>
        <v>158.57296130368587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158.57296130368587</v>
      </c>
      <c r="AY16" s="39">
        <f t="shared" si="1"/>
        <v>26.525283651206912</v>
      </c>
      <c r="AZ16" s="39">
        <f t="shared" si="29"/>
        <v>158.57296130368587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0.51454952460818326</v>
      </c>
      <c r="G17" s="35">
        <f>'Project Release Optimizer (GA)'!E19</f>
        <v>1.4554258336208421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13.192015392659203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54.966730802746675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13.192015392659203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13.192015392659203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13.192015392659203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13.192015392659203</v>
      </c>
      <c r="AN17" s="37"/>
      <c r="AO17" s="39">
        <f t="shared" si="24"/>
        <v>189.2</v>
      </c>
      <c r="AP17" s="39">
        <f t="shared" si="25"/>
        <v>120.92680776604269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25.653507327698865</v>
      </c>
      <c r="AY17" s="39">
        <f t="shared" si="1"/>
        <v>120.92680776604267</v>
      </c>
      <c r="AZ17" s="39">
        <f t="shared" si="29"/>
        <v>120.92680776604267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0.62312220601019086</v>
      </c>
      <c r="G18" s="35">
        <f>'Project Release Optimizer (GA)'!E20</f>
        <v>1.5178428352760831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83.450725232458765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28.988508544757707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20.028174055790103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20.028174055790103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20.028174055790103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20.028174055790103</v>
      </c>
      <c r="AN18" s="37"/>
      <c r="AO18" s="39">
        <f t="shared" si="24"/>
        <v>211.2</v>
      </c>
      <c r="AP18" s="39">
        <f t="shared" si="25"/>
        <v>192.55193000037684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183.59159551140931</v>
      </c>
      <c r="AY18" s="39">
        <f t="shared" si="1"/>
        <v>63.774718798466964</v>
      </c>
      <c r="AZ18" s="39">
        <f t="shared" si="29"/>
        <v>183.59159551140931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0.44554996245897083</v>
      </c>
      <c r="G19" s="35">
        <f>'Project Release Optimizer (GA)'!E21</f>
        <v>0.37945130040090408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208.73079976651115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218.73689696756207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52.496855272214894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52.496855272214894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52.496855272214894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52.496855272214894</v>
      </c>
      <c r="AN19" s="37"/>
      <c r="AO19" s="39">
        <f t="shared" si="24"/>
        <v>387.20000000000005</v>
      </c>
      <c r="AP19" s="39">
        <f t="shared" si="25"/>
        <v>637.45511782293283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459.20775948632445</v>
      </c>
      <c r="AY19" s="39">
        <f t="shared" si="1"/>
        <v>481.22117332863644</v>
      </c>
      <c r="AZ19" s="39">
        <f t="shared" si="29"/>
        <v>481.22117332863644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0.4725790420540007</v>
      </c>
      <c r="G20" s="35">
        <f>'Project Release Optimizer (GA)'!E22</f>
        <v>1.9534655709983169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10.58024066887981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5.6310181061335314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2.5392577605311542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2.5392577605311542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2.5392577605311542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2.5392577605311542</v>
      </c>
      <c r="AN20" s="37"/>
      <c r="AO20" s="39">
        <f t="shared" si="24"/>
        <v>35.200000000000003</v>
      </c>
      <c r="AP20" s="39">
        <f t="shared" si="25"/>
        <v>26.368289817137956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23.276529471535579</v>
      </c>
      <c r="AY20" s="39">
        <f t="shared" si="1"/>
        <v>12.38823983349377</v>
      </c>
      <c r="AZ20" s="39">
        <f t="shared" si="29"/>
        <v>23.276529471535579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0.52991860724367279</v>
      </c>
      <c r="G21" s="35">
        <f>'Project Release Optimizer (GA)'!E23</f>
        <v>0.30636163788630688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92.467030465054606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280.71399733120387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67.371359359488935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67.371359359488935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67.371359359488935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67.371359359488935</v>
      </c>
      <c r="AN21" s="37"/>
      <c r="AO21" s="39">
        <f t="shared" si="24"/>
        <v>297</v>
      </c>
      <c r="AP21" s="39">
        <f t="shared" si="25"/>
        <v>642.66646523421412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203.42746702312016</v>
      </c>
      <c r="AY21" s="39">
        <f t="shared" si="1"/>
        <v>617.57079412864846</v>
      </c>
      <c r="AZ21" s="39">
        <f t="shared" si="29"/>
        <v>617.57079412864846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0.52996894021763219</v>
      </c>
      <c r="G22" s="35">
        <f>'Project Release Optimizer (GA)'!E24</f>
        <v>1.5474427916253712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67.928509140963186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56.221787629782888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16.302842193831161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16.302842193831161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16.302842193831161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16.302842193831161</v>
      </c>
      <c r="AN22" s="37"/>
      <c r="AO22" s="39">
        <f t="shared" si="24"/>
        <v>270.59999999999991</v>
      </c>
      <c r="AP22" s="39">
        <f t="shared" si="25"/>
        <v>189.36166554607075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149.44272011011901</v>
      </c>
      <c r="AY22" s="39">
        <f t="shared" si="1"/>
        <v>123.68793278552235</v>
      </c>
      <c r="AZ22" s="39">
        <f t="shared" si="29"/>
        <v>149.44272011011901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0.50200846277068267</v>
      </c>
      <c r="G23" s="35">
        <f>'Project Release Optimizer (GA)'!E25</f>
        <v>1.671249706814824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125.49589234470412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47.868370401972534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30.119014162728988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30.119014162728988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30.119014162728988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30.119014162728988</v>
      </c>
      <c r="AN23" s="37"/>
      <c r="AO23" s="39">
        <f t="shared" si="24"/>
        <v>314.59999999999997</v>
      </c>
      <c r="AP23" s="39">
        <f t="shared" si="25"/>
        <v>293.84031939759262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276.0909631583491</v>
      </c>
      <c r="AY23" s="39">
        <f t="shared" si="1"/>
        <v>105.31041488433956</v>
      </c>
      <c r="AZ23" s="39">
        <f t="shared" si="29"/>
        <v>276.0909631583491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0.49658710851345989</v>
      </c>
      <c r="G24" s="35">
        <f>'Project Release Optimizer (GA)'!E26</f>
        <v>1.5108134306183099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130.89345028423787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60.232453694006203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31.414428068217088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31.414428068217088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31.414428068217088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31.414428068217088</v>
      </c>
      <c r="AN24" s="37"/>
      <c r="AO24" s="39">
        <f t="shared" si="24"/>
        <v>343.2</v>
      </c>
      <c r="AP24" s="39">
        <f t="shared" si="25"/>
        <v>316.78361625111245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287.96559062532327</v>
      </c>
      <c r="AY24" s="39">
        <f t="shared" si="1"/>
        <v>132.51139812681365</v>
      </c>
      <c r="AZ24" s="39">
        <f t="shared" si="29"/>
        <v>287.96559062532327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0.47512447759803317</v>
      </c>
      <c r="G25" s="35">
        <f>'Project Release Optimizer (GA)'!E27</f>
        <v>1.985293406962289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202.0523137122359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48.492555290936615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48.492555290936615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48.492555290936615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48.492555290936615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48.492555290936615</v>
      </c>
      <c r="AN25" s="37"/>
      <c r="AO25" s="39">
        <f t="shared" si="24"/>
        <v>299.19999999999993</v>
      </c>
      <c r="AP25" s="39">
        <f t="shared" si="25"/>
        <v>444.51509016691892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444.51509016691892</v>
      </c>
      <c r="AY25" s="39">
        <f t="shared" si="1"/>
        <v>44.325941793485022</v>
      </c>
      <c r="AZ25" s="39">
        <f t="shared" si="29"/>
        <v>444.51509016691892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0.47145283723470216</v>
      </c>
      <c r="G26" s="35">
        <f>'Project Release Optimizer (GA)'!E28</f>
        <v>2.2389009716551831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82.72301473197993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23.672328821590515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19.85352353567518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19.85352353567518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19.85352353567518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19.85352353567518</v>
      </c>
      <c r="AN26" s="37"/>
      <c r="AO26" s="39">
        <f t="shared" si="24"/>
        <v>202.39999999999998</v>
      </c>
      <c r="AP26" s="39">
        <f t="shared" si="25"/>
        <v>185.80943769627117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181.99063241035583</v>
      </c>
      <c r="AY26" s="39">
        <f t="shared" si="1"/>
        <v>52.079123407499132</v>
      </c>
      <c r="AZ26" s="39">
        <f t="shared" si="29"/>
        <v>181.99063241035583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0.9189075667105735</v>
      </c>
      <c r="G27" s="35">
        <f>'Project Release Optimizer (GA)'!E29</f>
        <v>2.0602423662101672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78.35390915077501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48.052598870739324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18.804938196186001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18.804938196186001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18.804938196186001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18.804938196186001</v>
      </c>
      <c r="AN27" s="37"/>
      <c r="AO27" s="39">
        <f t="shared" si="24"/>
        <v>376.19999999999993</v>
      </c>
      <c r="AP27" s="39">
        <f t="shared" si="25"/>
        <v>201.62626080625836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172.37860013170501</v>
      </c>
      <c r="AY27" s="39">
        <f t="shared" si="1"/>
        <v>105.71571751562649</v>
      </c>
      <c r="AZ27" s="39">
        <f t="shared" si="29"/>
        <v>172.37860013170501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1.5419470692749091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84.117544856307006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66.93697960033461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24.623031554206126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24.623031554206126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24.623031554206126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24.623031554206126</v>
      </c>
      <c r="AN30" s="47"/>
      <c r="AO30" s="35">
        <f t="shared" ref="AO30:AQ30" si="36">AVERAGE(AO13:AO27)</f>
        <v>236.42666666666665</v>
      </c>
      <c r="AP30" s="35">
        <f t="shared" si="36"/>
        <v>249.54665067346613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184.83400358146531</v>
      </c>
      <c r="AY30" s="35">
        <f t="shared" si="39"/>
        <v>142.33536132685259</v>
      </c>
      <c r="AZ30" s="167">
        <f t="shared" ref="AZ30" si="40">AVERAGE(AZ13:AZ27)</f>
        <v>225.71112258022279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23.129206039123638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1261.7631728446052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1004.0546940050191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369.34547331309187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369.34547331309187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369.34547331309187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369.34547331309187</v>
      </c>
      <c r="AN31" s="47"/>
      <c r="AO31" s="35">
        <f t="shared" ref="AO31:AQ31" si="47">SUM(AO13:AO27)</f>
        <v>3546.3999999999996</v>
      </c>
      <c r="AP31" s="35">
        <f t="shared" si="47"/>
        <v>3743.1997601019921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2772.5100537219796</v>
      </c>
      <c r="AY31" s="35">
        <f t="shared" si="50"/>
        <v>2135.0304199027887</v>
      </c>
      <c r="AZ31" s="35">
        <f t="shared" ref="AZ31" si="51">SUM(AZ13:AZ27)</f>
        <v>3385.6668387033419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712.45511782292306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267.74665067346507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225.71112258022279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69.238213399503735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0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1049.4399818958918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1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0.5243942404038483</v>
      </c>
      <c r="E15" s="74">
        <v>1.5448801074966649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41673.418357583236</v>
      </c>
      <c r="N15" s="12"/>
      <c r="O15" s="56">
        <v>0</v>
      </c>
      <c r="P15" s="58">
        <f>M15+O15+1</f>
        <v>41674.418357583236</v>
      </c>
      <c r="Q15" s="58">
        <f>P15+VLOOKUP($B15,'Project Facts (User Inputs)'!$B$13:$BL$28,18,0)</f>
        <v>41722.318514780491</v>
      </c>
      <c r="R15" s="12"/>
      <c r="S15" s="56">
        <v>0</v>
      </c>
      <c r="T15" s="58">
        <f>Q15+S15+1</f>
        <v>41723.318514780491</v>
      </c>
      <c r="U15" s="58">
        <f>T15+VLOOKUP($B15,'Project Facts (User Inputs)'!$B$13:$BL$28,23,0)</f>
        <v>41734.814552507829</v>
      </c>
      <c r="V15" s="12"/>
      <c r="W15" s="32">
        <v>0</v>
      </c>
      <c r="X15" s="58">
        <f>U15+W15+1</f>
        <v>41735.814552507829</v>
      </c>
      <c r="Y15" s="58">
        <f>X15+VLOOKUP($B15,'Project Facts (User Inputs)'!$B$13:$BL$28,28,0)</f>
        <v>41747.310590235167</v>
      </c>
      <c r="Z15" s="12"/>
      <c r="AA15" s="32">
        <v>0</v>
      </c>
      <c r="AB15" s="58">
        <f>Y15+AA15+1</f>
        <v>41748.310590235167</v>
      </c>
      <c r="AC15" s="58">
        <f>AB15+VLOOKUP($B15,'Project Facts (User Inputs)'!$B$13:$BL$28,33,0)</f>
        <v>41759.806627962505</v>
      </c>
      <c r="AD15" s="12"/>
      <c r="AE15" s="32">
        <v>0</v>
      </c>
      <c r="AF15" s="58">
        <f>AC15+AE15+1</f>
        <v>41760.806627962505</v>
      </c>
      <c r="AG15" s="58">
        <f>AF15+VLOOKUP($B15,'Project Facts (User Inputs)'!$B$13:$BL$28,38,0)</f>
        <v>41772.302665689844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131.30266568984371</v>
      </c>
      <c r="AW15" s="83">
        <f>MAX(AG15:AG29)-MIN(L15:L29)</f>
        <v>712.45511782292306</v>
      </c>
      <c r="BM15" s="113" t="s">
        <v>126</v>
      </c>
    </row>
    <row r="16" spans="2:65">
      <c r="B16" s="16" t="str">
        <f>'Project Facts (User Inputs)'!B14</f>
        <v>Project-A02</v>
      </c>
      <c r="D16" s="74">
        <v>0.51045728294739778</v>
      </c>
      <c r="E16" s="74">
        <v>1.5670254910619119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41682.38541676473</v>
      </c>
      <c r="N16" s="12"/>
      <c r="O16" s="56">
        <v>0</v>
      </c>
      <c r="P16" s="58">
        <f t="shared" ref="P16:P29" si="1">M16+O16+1</f>
        <v>41683.38541676473</v>
      </c>
      <c r="Q16" s="58">
        <f>P16+VLOOKUP($B16,'Project Facts (User Inputs)'!$B$13:$BL$28,18,0)</f>
        <v>41734.437553731426</v>
      </c>
      <c r="R16" s="12"/>
      <c r="S16" s="56">
        <v>0</v>
      </c>
      <c r="T16" s="58">
        <f t="shared" ref="T16:T29" si="2">Q16+S16+1</f>
        <v>41735.437553731426</v>
      </c>
      <c r="U16" s="58">
        <f>T16+VLOOKUP($B16,'Project Facts (User Inputs)'!$B$13:$BL$28,23,0)</f>
        <v>41747.690066603434</v>
      </c>
      <c r="V16" s="12"/>
      <c r="W16" s="32">
        <v>0</v>
      </c>
      <c r="X16" s="58">
        <f t="shared" ref="X16:X29" si="3">U16+W16+1</f>
        <v>41748.690066603434</v>
      </c>
      <c r="Y16" s="58">
        <f>X16+VLOOKUP($B16,'Project Facts (User Inputs)'!$B$13:$BL$28,28,0)</f>
        <v>41760.942579475442</v>
      </c>
      <c r="Z16" s="12"/>
      <c r="AA16" s="32">
        <v>0</v>
      </c>
      <c r="AB16" s="58">
        <f t="shared" ref="AB16:AB29" si="4">Y16+AA16+1</f>
        <v>41761.942579475442</v>
      </c>
      <c r="AC16" s="58">
        <f>AB16+VLOOKUP($B16,'Project Facts (User Inputs)'!$B$13:$BL$28,33,0)</f>
        <v>41774.195092347451</v>
      </c>
      <c r="AD16" s="12"/>
      <c r="AE16" s="32">
        <v>0</v>
      </c>
      <c r="AF16" s="58">
        <f t="shared" ref="AF16:AF29" si="5">AC16+AE16+1</f>
        <v>41775.195092347451</v>
      </c>
      <c r="AG16" s="58">
        <f>AF16+VLOOKUP($B16,'Project Facts (User Inputs)'!$B$13:$BL$28,38,0)</f>
        <v>41787.447605219459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12</v>
      </c>
      <c r="AT16" s="60">
        <f t="shared" ref="AT16:AT29" si="13">AK16*AM16*$AK$36</f>
        <v>10.607940446650126</v>
      </c>
      <c r="AV16" s="60">
        <f t="shared" ref="AV16:AV29" si="14">AG16-L16</f>
        <v>134.44760521945864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0.49979884920926421</v>
      </c>
      <c r="E17" s="74">
        <v>1.8978953563459429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41673.012878831782</v>
      </c>
      <c r="N17" s="12"/>
      <c r="O17" s="56">
        <v>0</v>
      </c>
      <c r="P17" s="58">
        <f t="shared" si="1"/>
        <v>41674.012878831782</v>
      </c>
      <c r="Q17" s="58">
        <f>P17+VLOOKUP($B17,'Project Facts (User Inputs)'!$B$13:$BL$28,18,0)</f>
        <v>41688.239163705563</v>
      </c>
      <c r="R17" s="12"/>
      <c r="S17" s="56">
        <v>0</v>
      </c>
      <c r="T17" s="58">
        <f t="shared" si="2"/>
        <v>41689.239163705563</v>
      </c>
      <c r="U17" s="58">
        <f>T17+VLOOKUP($B17,'Project Facts (User Inputs)'!$B$13:$BL$28,23,0)</f>
        <v>41696.922254625191</v>
      </c>
      <c r="V17" s="12"/>
      <c r="W17" s="32">
        <v>0</v>
      </c>
      <c r="X17" s="58">
        <f t="shared" si="3"/>
        <v>41697.922254625191</v>
      </c>
      <c r="Y17" s="58">
        <f>X17+VLOOKUP($B17,'Project Facts (User Inputs)'!$B$13:$BL$28,28,0)</f>
        <v>41705.60534554482</v>
      </c>
      <c r="Z17" s="12"/>
      <c r="AA17" s="32">
        <v>0</v>
      </c>
      <c r="AB17" s="58">
        <f t="shared" si="4"/>
        <v>41706.60534554482</v>
      </c>
      <c r="AC17" s="58">
        <f>AB17+VLOOKUP($B17,'Project Facts (User Inputs)'!$B$13:$BL$28,33,0)</f>
        <v>41714.288436464449</v>
      </c>
      <c r="AD17" s="12"/>
      <c r="AE17" s="32">
        <v>0</v>
      </c>
      <c r="AF17" s="58">
        <f t="shared" si="5"/>
        <v>41715.288436464449</v>
      </c>
      <c r="AG17" s="58">
        <f>AF17+VLOOKUP($B17,'Project Facts (User Inputs)'!$B$13:$BL$28,38,0)</f>
        <v>41722.971527384077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81.97152738407749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0.48558089201938998</v>
      </c>
      <c r="E18" s="74">
        <v>1.4929152321505215</v>
      </c>
      <c r="F18" s="5"/>
      <c r="G18" s="110"/>
      <c r="I18" s="57">
        <v>41640</v>
      </c>
      <c r="J18" s="12"/>
      <c r="K18" s="32">
        <v>30</v>
      </c>
      <c r="L18" s="58">
        <f t="shared" si="0"/>
        <v>41671</v>
      </c>
      <c r="M18" s="58">
        <f>L18+VLOOKUP($B18,'Project Facts (User Inputs)'!$B$13:$BL$28,13,0)</f>
        <v>41743.078618774402</v>
      </c>
      <c r="N18" s="12"/>
      <c r="O18" s="56">
        <v>0</v>
      </c>
      <c r="P18" s="58">
        <f t="shared" si="1"/>
        <v>41744.078618774402</v>
      </c>
      <c r="Q18" s="58">
        <f>P18+VLOOKUP($B18,'Project Facts (User Inputs)'!$B$13:$BL$28,18,0)</f>
        <v>41761.377487280261</v>
      </c>
      <c r="R18" s="12"/>
      <c r="S18" s="56">
        <v>0</v>
      </c>
      <c r="T18" s="58">
        <f t="shared" si="2"/>
        <v>41762.377487280261</v>
      </c>
      <c r="U18" s="58">
        <f>T18+VLOOKUP($B18,'Project Facts (User Inputs)'!$B$13:$BL$28,23,0)</f>
        <v>41779.67635578612</v>
      </c>
      <c r="V18" s="12"/>
      <c r="W18" s="32">
        <v>0</v>
      </c>
      <c r="X18" s="58">
        <f t="shared" si="3"/>
        <v>41780.67635578612</v>
      </c>
      <c r="Y18" s="58">
        <f>X18+VLOOKUP($B18,'Project Facts (User Inputs)'!$B$13:$BL$28,28,0)</f>
        <v>41797.975224291979</v>
      </c>
      <c r="Z18" s="12"/>
      <c r="AA18" s="32">
        <v>0</v>
      </c>
      <c r="AB18" s="58">
        <f t="shared" si="4"/>
        <v>41798.975224291979</v>
      </c>
      <c r="AC18" s="58">
        <f>AB18+VLOOKUP($B18,'Project Facts (User Inputs)'!$B$13:$BL$28,33,0)</f>
        <v>41816.274092797838</v>
      </c>
      <c r="AD18" s="12"/>
      <c r="AE18" s="32">
        <v>0</v>
      </c>
      <c r="AF18" s="58">
        <f t="shared" si="5"/>
        <v>41817.274092797838</v>
      </c>
      <c r="AG18" s="58">
        <f>AF18+VLOOKUP($B18,'Project Facts (User Inputs)'!$B$13:$BL$28,38,0)</f>
        <v>41834.572961303697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30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30</v>
      </c>
      <c r="AT18" s="60">
        <f t="shared" si="13"/>
        <v>14.795285359801488</v>
      </c>
      <c r="AV18" s="60">
        <f t="shared" si="14"/>
        <v>163.5729613036965</v>
      </c>
      <c r="AW18" s="37"/>
      <c r="BM18" s="113"/>
    </row>
    <row r="19" spans="2:65">
      <c r="B19" s="16" t="str">
        <f>'Project Facts (User Inputs)'!B17</f>
        <v>Project-A05</v>
      </c>
      <c r="D19" s="74">
        <v>0.51454952460818326</v>
      </c>
      <c r="E19" s="74">
        <v>1.4554258336208421</v>
      </c>
      <c r="F19" s="5"/>
      <c r="G19" s="110"/>
      <c r="I19" s="57">
        <v>41640</v>
      </c>
      <c r="J19" s="12"/>
      <c r="K19" s="32">
        <v>38</v>
      </c>
      <c r="L19" s="58">
        <f t="shared" si="0"/>
        <v>41679</v>
      </c>
      <c r="M19" s="58">
        <f>L19+VLOOKUP($B19,'Project Facts (User Inputs)'!$B$13:$BL$28,13,0)</f>
        <v>41692.192015392662</v>
      </c>
      <c r="N19" s="12"/>
      <c r="O19" s="56">
        <v>0</v>
      </c>
      <c r="P19" s="58">
        <f t="shared" si="1"/>
        <v>41693.192015392662</v>
      </c>
      <c r="Q19" s="58">
        <f>P19+VLOOKUP($B19,'Project Facts (User Inputs)'!$B$13:$BL$28,18,0)</f>
        <v>41748.158746195411</v>
      </c>
      <c r="R19" s="12"/>
      <c r="S19" s="56">
        <v>0</v>
      </c>
      <c r="T19" s="58">
        <f t="shared" si="2"/>
        <v>41749.158746195411</v>
      </c>
      <c r="U19" s="58">
        <f>T19+VLOOKUP($B19,'Project Facts (User Inputs)'!$B$13:$BL$28,23,0)</f>
        <v>41762.350761588074</v>
      </c>
      <c r="V19" s="12"/>
      <c r="W19" s="32">
        <v>0</v>
      </c>
      <c r="X19" s="58">
        <f t="shared" si="3"/>
        <v>41763.350761588074</v>
      </c>
      <c r="Y19" s="58">
        <f>X19+VLOOKUP($B19,'Project Facts (User Inputs)'!$B$13:$BL$28,28,0)</f>
        <v>41776.542776980736</v>
      </c>
      <c r="Z19" s="12"/>
      <c r="AA19" s="32">
        <v>39</v>
      </c>
      <c r="AB19" s="58">
        <f t="shared" si="4"/>
        <v>41816.542776980736</v>
      </c>
      <c r="AC19" s="58">
        <f>AB19+VLOOKUP($B19,'Project Facts (User Inputs)'!$B$13:$BL$28,33,0)</f>
        <v>41829.734792373398</v>
      </c>
      <c r="AD19" s="12"/>
      <c r="AE19" s="32">
        <v>34</v>
      </c>
      <c r="AF19" s="58">
        <f t="shared" si="5"/>
        <v>41864.734792373398</v>
      </c>
      <c r="AG19" s="58">
        <f>AF19+VLOOKUP($B19,'Project Facts (User Inputs)'!$B$13:$BL$28,38,0)</f>
        <v>41877.92680776606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38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39</v>
      </c>
      <c r="AR19" s="78">
        <f t="shared" si="11"/>
        <v>34</v>
      </c>
      <c r="AS19" s="78">
        <f t="shared" si="12"/>
        <v>111</v>
      </c>
      <c r="AT19" s="60">
        <f t="shared" si="13"/>
        <v>30.409429280397017</v>
      </c>
      <c r="AV19" s="60">
        <f t="shared" si="14"/>
        <v>198.92680776605994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0.62312220601019086</v>
      </c>
      <c r="E20" s="74">
        <v>1.5178428352760831</v>
      </c>
      <c r="F20" s="5"/>
      <c r="G20" s="110"/>
      <c r="I20" s="57">
        <v>41640</v>
      </c>
      <c r="J20" s="12"/>
      <c r="K20" s="32">
        <v>365</v>
      </c>
      <c r="L20" s="58">
        <f t="shared" si="0"/>
        <v>42006</v>
      </c>
      <c r="M20" s="58">
        <f>L20+VLOOKUP($B20,'Project Facts (User Inputs)'!$B$13:$BL$28,13,0)</f>
        <v>42089.450725232462</v>
      </c>
      <c r="N20" s="12"/>
      <c r="O20" s="56">
        <v>0</v>
      </c>
      <c r="P20" s="58">
        <f t="shared" si="1"/>
        <v>42090.450725232462</v>
      </c>
      <c r="Q20" s="58">
        <f>P20+VLOOKUP($B20,'Project Facts (User Inputs)'!$B$13:$BL$28,18,0)</f>
        <v>42119.439233777222</v>
      </c>
      <c r="R20" s="12"/>
      <c r="S20" s="56">
        <v>0</v>
      </c>
      <c r="T20" s="58">
        <f t="shared" si="2"/>
        <v>42120.439233777222</v>
      </c>
      <c r="U20" s="58">
        <f>T20+VLOOKUP($B20,'Project Facts (User Inputs)'!$B$13:$BL$28,23,0)</f>
        <v>42140.467407833014</v>
      </c>
      <c r="V20" s="12"/>
      <c r="W20" s="32">
        <v>0</v>
      </c>
      <c r="X20" s="58">
        <f t="shared" si="3"/>
        <v>42141.467407833014</v>
      </c>
      <c r="Y20" s="58">
        <f>X20+VLOOKUP($B20,'Project Facts (User Inputs)'!$B$13:$BL$28,28,0)</f>
        <v>42161.495581888805</v>
      </c>
      <c r="Z20" s="12"/>
      <c r="AA20" s="32">
        <v>0</v>
      </c>
      <c r="AB20" s="58">
        <f t="shared" si="4"/>
        <v>42162.495581888805</v>
      </c>
      <c r="AC20" s="58">
        <f>AB20+VLOOKUP($B20,'Project Facts (User Inputs)'!$B$13:$BL$28,33,0)</f>
        <v>42182.523755944596</v>
      </c>
      <c r="AD20" s="12"/>
      <c r="AE20" s="32">
        <v>0</v>
      </c>
      <c r="AF20" s="58">
        <f t="shared" si="5"/>
        <v>42183.523755944596</v>
      </c>
      <c r="AG20" s="58">
        <f>AF20+VLOOKUP($B20,'Project Facts (User Inputs)'!$B$13:$BL$28,38,0)</f>
        <v>42203.551930000387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365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365</v>
      </c>
      <c r="AT20" s="60">
        <f t="shared" si="13"/>
        <v>326.05459057071965</v>
      </c>
      <c r="AV20" s="60">
        <f t="shared" si="14"/>
        <v>197.55193000038707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0.44554996245897083</v>
      </c>
      <c r="E21" s="74">
        <v>0.37945130040090408</v>
      </c>
      <c r="F21" s="5"/>
      <c r="G21" s="110"/>
      <c r="I21" s="57">
        <v>41640</v>
      </c>
      <c r="J21" s="12"/>
      <c r="K21" s="32">
        <v>70</v>
      </c>
      <c r="L21" s="58">
        <f t="shared" si="0"/>
        <v>41711</v>
      </c>
      <c r="M21" s="58">
        <f>L21+VLOOKUP($B21,'Project Facts (User Inputs)'!$B$13:$BL$28,13,0)</f>
        <v>41919.730799766512</v>
      </c>
      <c r="N21" s="12"/>
      <c r="O21" s="56">
        <v>0</v>
      </c>
      <c r="P21" s="58">
        <f t="shared" si="1"/>
        <v>41920.730799766512</v>
      </c>
      <c r="Q21" s="58">
        <f>P21+VLOOKUP($B21,'Project Facts (User Inputs)'!$B$13:$BL$28,18,0)</f>
        <v>42139.467696734071</v>
      </c>
      <c r="R21" s="12"/>
      <c r="S21" s="56">
        <v>0</v>
      </c>
      <c r="T21" s="58">
        <f t="shared" si="2"/>
        <v>42140.467696734071</v>
      </c>
      <c r="U21" s="58">
        <f>T21+VLOOKUP($B21,'Project Facts (User Inputs)'!$B$13:$BL$28,23,0)</f>
        <v>42192.964552006284</v>
      </c>
      <c r="V21" s="12"/>
      <c r="W21" s="32">
        <v>0</v>
      </c>
      <c r="X21" s="58">
        <f t="shared" si="3"/>
        <v>42193.964552006284</v>
      </c>
      <c r="Y21" s="58">
        <f>X21+VLOOKUP($B21,'Project Facts (User Inputs)'!$B$13:$BL$28,28,0)</f>
        <v>42246.461407278497</v>
      </c>
      <c r="Z21" s="12"/>
      <c r="AA21" s="32">
        <v>0</v>
      </c>
      <c r="AB21" s="58">
        <f t="shared" si="4"/>
        <v>42247.461407278497</v>
      </c>
      <c r="AC21" s="58">
        <f>AB21+VLOOKUP($B21,'Project Facts (User Inputs)'!$B$13:$BL$28,33,0)</f>
        <v>42299.95826255071</v>
      </c>
      <c r="AD21" s="12"/>
      <c r="AE21" s="32">
        <v>0</v>
      </c>
      <c r="AF21" s="58">
        <f t="shared" si="5"/>
        <v>42300.95826255071</v>
      </c>
      <c r="AG21" s="58">
        <f>AF21+VLOOKUP($B21,'Project Facts (User Inputs)'!$B$13:$BL$28,38,0)</f>
        <v>42353.455117822923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70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70</v>
      </c>
      <c r="AT21" s="60">
        <f t="shared" si="13"/>
        <v>114.64019851116628</v>
      </c>
      <c r="AV21" s="60">
        <f t="shared" si="14"/>
        <v>642.45511782292306</v>
      </c>
      <c r="AW21" s="37"/>
      <c r="BM21" s="113"/>
    </row>
    <row r="22" spans="2:65">
      <c r="B22" s="16" t="str">
        <f>'Project Facts (User Inputs)'!B20</f>
        <v>Project-A08</v>
      </c>
      <c r="D22" s="74">
        <v>0.4725790420540007</v>
      </c>
      <c r="E22" s="74">
        <v>1.9534655709983169</v>
      </c>
      <c r="F22" s="5"/>
      <c r="G22" s="110"/>
      <c r="I22" s="57">
        <v>41640</v>
      </c>
      <c r="J22" s="12"/>
      <c r="K22" s="32">
        <v>354</v>
      </c>
      <c r="L22" s="58">
        <f t="shared" si="0"/>
        <v>41995</v>
      </c>
      <c r="M22" s="58">
        <f>L22+VLOOKUP($B22,'Project Facts (User Inputs)'!$B$13:$BL$28,13,0)</f>
        <v>42005.580240668882</v>
      </c>
      <c r="N22" s="12"/>
      <c r="O22" s="56">
        <v>0</v>
      </c>
      <c r="P22" s="58">
        <f t="shared" si="1"/>
        <v>42006.580240668882</v>
      </c>
      <c r="Q22" s="58">
        <f>P22+VLOOKUP($B22,'Project Facts (User Inputs)'!$B$13:$BL$28,18,0)</f>
        <v>42012.211258775016</v>
      </c>
      <c r="R22" s="12"/>
      <c r="S22" s="56">
        <v>0</v>
      </c>
      <c r="T22" s="58">
        <f t="shared" si="2"/>
        <v>42013.211258775016</v>
      </c>
      <c r="U22" s="58">
        <f>T22+VLOOKUP($B22,'Project Facts (User Inputs)'!$B$13:$BL$28,23,0)</f>
        <v>42015.750516535547</v>
      </c>
      <c r="V22" s="12"/>
      <c r="W22" s="32">
        <v>0</v>
      </c>
      <c r="X22" s="58">
        <f t="shared" si="3"/>
        <v>42016.750516535547</v>
      </c>
      <c r="Y22" s="58">
        <f>X22+VLOOKUP($B22,'Project Facts (User Inputs)'!$B$13:$BL$28,28,0)</f>
        <v>42019.289774296078</v>
      </c>
      <c r="Z22" s="12"/>
      <c r="AA22" s="32">
        <v>0</v>
      </c>
      <c r="AB22" s="58">
        <f t="shared" si="4"/>
        <v>42020.289774296078</v>
      </c>
      <c r="AC22" s="58">
        <f>AB22+VLOOKUP($B22,'Project Facts (User Inputs)'!$B$13:$BL$28,33,0)</f>
        <v>42022.829032056608</v>
      </c>
      <c r="AD22" s="12"/>
      <c r="AE22" s="32">
        <v>0</v>
      </c>
      <c r="AF22" s="58">
        <f t="shared" si="5"/>
        <v>42023.829032056608</v>
      </c>
      <c r="AG22" s="58">
        <f>AF22+VLOOKUP($B22,'Project Facts (User Inputs)'!$B$13:$BL$28,38,0)</f>
        <v>42026.368289817139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354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354</v>
      </c>
      <c r="AT22" s="60">
        <f t="shared" si="13"/>
        <v>52.70471464019851</v>
      </c>
      <c r="AV22" s="60">
        <f t="shared" si="14"/>
        <v>31.368289817139157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0.52991860724367279</v>
      </c>
      <c r="E23" s="74">
        <v>0.30636163788630688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41733.467030465057</v>
      </c>
      <c r="N23" s="12"/>
      <c r="O23" s="56">
        <v>0</v>
      </c>
      <c r="P23" s="58">
        <f t="shared" si="1"/>
        <v>41734.467030465057</v>
      </c>
      <c r="Q23" s="58">
        <f>P23+VLOOKUP($B23,'Project Facts (User Inputs)'!$B$13:$BL$28,18,0)</f>
        <v>42015.181027796258</v>
      </c>
      <c r="R23" s="12"/>
      <c r="S23" s="56">
        <v>0</v>
      </c>
      <c r="T23" s="58">
        <f t="shared" si="2"/>
        <v>42016.181027796258</v>
      </c>
      <c r="U23" s="58">
        <f>T23+VLOOKUP($B23,'Project Facts (User Inputs)'!$B$13:$BL$28,23,0)</f>
        <v>42083.552387155745</v>
      </c>
      <c r="V23" s="12"/>
      <c r="W23" s="32">
        <v>0</v>
      </c>
      <c r="X23" s="58">
        <f t="shared" si="3"/>
        <v>42084.552387155745</v>
      </c>
      <c r="Y23" s="58">
        <f>X23+VLOOKUP($B23,'Project Facts (User Inputs)'!$B$13:$BL$28,28,0)</f>
        <v>42151.923746515233</v>
      </c>
      <c r="Z23" s="12"/>
      <c r="AA23" s="32">
        <v>0</v>
      </c>
      <c r="AB23" s="58">
        <f t="shared" si="4"/>
        <v>42152.923746515233</v>
      </c>
      <c r="AC23" s="58">
        <f>AB23+VLOOKUP($B23,'Project Facts (User Inputs)'!$B$13:$BL$28,33,0)</f>
        <v>42220.29510587472</v>
      </c>
      <c r="AD23" s="12"/>
      <c r="AE23" s="32">
        <v>0</v>
      </c>
      <c r="AF23" s="58">
        <f t="shared" si="5"/>
        <v>42221.29510587472</v>
      </c>
      <c r="AG23" s="58">
        <f>AF23+VLOOKUP($B23,'Project Facts (User Inputs)'!$B$13:$BL$28,38,0)</f>
        <v>42288.666465234208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647.66646523420786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0.52996894021763219</v>
      </c>
      <c r="E24" s="74">
        <v>1.5474427916253712</v>
      </c>
      <c r="F24" s="5"/>
      <c r="G24" s="110"/>
      <c r="I24" s="57">
        <v>41640</v>
      </c>
      <c r="J24" s="12"/>
      <c r="K24" s="32">
        <v>25</v>
      </c>
      <c r="L24" s="58">
        <f t="shared" si="0"/>
        <v>41666</v>
      </c>
      <c r="M24" s="58">
        <f>L24+VLOOKUP($B24,'Project Facts (User Inputs)'!$B$13:$BL$28,13,0)</f>
        <v>41733.928509140962</v>
      </c>
      <c r="N24" s="12"/>
      <c r="O24" s="56">
        <v>0</v>
      </c>
      <c r="P24" s="58">
        <f t="shared" si="1"/>
        <v>41734.928509140962</v>
      </c>
      <c r="Q24" s="58">
        <f>P24+VLOOKUP($B24,'Project Facts (User Inputs)'!$B$13:$BL$28,18,0)</f>
        <v>41791.150296770742</v>
      </c>
      <c r="R24" s="12"/>
      <c r="S24" s="56">
        <v>0</v>
      </c>
      <c r="T24" s="58">
        <f t="shared" si="2"/>
        <v>41792.150296770742</v>
      </c>
      <c r="U24" s="58">
        <f>T24+VLOOKUP($B24,'Project Facts (User Inputs)'!$B$13:$BL$28,23,0)</f>
        <v>41808.453138964571</v>
      </c>
      <c r="V24" s="12"/>
      <c r="W24" s="32">
        <v>0</v>
      </c>
      <c r="X24" s="58">
        <f t="shared" si="3"/>
        <v>41809.453138964571</v>
      </c>
      <c r="Y24" s="58">
        <f>X24+VLOOKUP($B24,'Project Facts (User Inputs)'!$B$13:$BL$28,28,0)</f>
        <v>41825.7559811584</v>
      </c>
      <c r="Z24" s="12"/>
      <c r="AA24" s="32">
        <v>4</v>
      </c>
      <c r="AB24" s="58">
        <f t="shared" si="4"/>
        <v>41830.7559811584</v>
      </c>
      <c r="AC24" s="58">
        <f>AB24+VLOOKUP($B24,'Project Facts (User Inputs)'!$B$13:$BL$28,33,0)</f>
        <v>41847.058823352229</v>
      </c>
      <c r="AD24" s="12"/>
      <c r="AE24" s="32">
        <v>0</v>
      </c>
      <c r="AF24" s="58">
        <f t="shared" si="5"/>
        <v>41848.058823352229</v>
      </c>
      <c r="AG24" s="58">
        <f>AF24+VLOOKUP($B24,'Project Facts (User Inputs)'!$B$13:$BL$28,38,0)</f>
        <v>41864.361665546057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25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4</v>
      </c>
      <c r="AR24" s="78">
        <f t="shared" si="11"/>
        <v>0</v>
      </c>
      <c r="AS24" s="78">
        <f t="shared" si="12"/>
        <v>29</v>
      </c>
      <c r="AT24" s="60">
        <f t="shared" si="13"/>
        <v>28.613523573200979</v>
      </c>
      <c r="AV24" s="60">
        <f t="shared" si="14"/>
        <v>198.36166554605734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0.50200846277068267</v>
      </c>
      <c r="E25" s="74">
        <v>1.671249706814824</v>
      </c>
      <c r="F25" s="5"/>
      <c r="G25" s="110"/>
      <c r="I25" s="57">
        <v>41640</v>
      </c>
      <c r="J25" s="12"/>
      <c r="K25" s="32">
        <v>68</v>
      </c>
      <c r="L25" s="58">
        <f t="shared" si="0"/>
        <v>41709</v>
      </c>
      <c r="M25" s="58">
        <f>L25+VLOOKUP($B25,'Project Facts (User Inputs)'!$B$13:$BL$28,13,0)</f>
        <v>41834.495892344705</v>
      </c>
      <c r="N25" s="12"/>
      <c r="O25" s="56">
        <v>0</v>
      </c>
      <c r="P25" s="58">
        <f t="shared" si="1"/>
        <v>41835.495892344705</v>
      </c>
      <c r="Q25" s="58">
        <f>P25+VLOOKUP($B25,'Project Facts (User Inputs)'!$B$13:$BL$28,18,0)</f>
        <v>41883.364262746676</v>
      </c>
      <c r="R25" s="12"/>
      <c r="S25" s="56">
        <v>0</v>
      </c>
      <c r="T25" s="58">
        <f t="shared" si="2"/>
        <v>41884.364262746676</v>
      </c>
      <c r="U25" s="58">
        <f>T25+VLOOKUP($B25,'Project Facts (User Inputs)'!$B$13:$BL$28,23,0)</f>
        <v>41914.483276909406</v>
      </c>
      <c r="V25" s="12"/>
      <c r="W25" s="32">
        <v>0</v>
      </c>
      <c r="X25" s="58">
        <f t="shared" si="3"/>
        <v>41915.483276909406</v>
      </c>
      <c r="Y25" s="58">
        <f>X25+VLOOKUP($B25,'Project Facts (User Inputs)'!$B$13:$BL$28,28,0)</f>
        <v>41945.602291072137</v>
      </c>
      <c r="Z25" s="12"/>
      <c r="AA25" s="32">
        <v>0</v>
      </c>
      <c r="AB25" s="58">
        <f t="shared" si="4"/>
        <v>41946.602291072137</v>
      </c>
      <c r="AC25" s="58">
        <f>AB25+VLOOKUP($B25,'Project Facts (User Inputs)'!$B$13:$BL$28,33,0)</f>
        <v>41976.721305234867</v>
      </c>
      <c r="AD25" s="12"/>
      <c r="AE25" s="32">
        <v>0</v>
      </c>
      <c r="AF25" s="58">
        <f t="shared" si="5"/>
        <v>41977.721305234867</v>
      </c>
      <c r="AG25" s="58">
        <f>AF25+VLOOKUP($B25,'Project Facts (User Inputs)'!$B$13:$BL$28,38,0)</f>
        <v>42007.840319397597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68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68</v>
      </c>
      <c r="AT25" s="60">
        <f t="shared" si="13"/>
        <v>90.483870967741908</v>
      </c>
      <c r="AV25" s="60">
        <f t="shared" si="14"/>
        <v>298.84031939759734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0.49658710851345989</v>
      </c>
      <c r="E26" s="74">
        <v>1.5108134306183099</v>
      </c>
      <c r="F26" s="5"/>
      <c r="G26" s="110"/>
      <c r="I26" s="57">
        <v>41640</v>
      </c>
      <c r="J26" s="12"/>
      <c r="K26" s="32">
        <v>85</v>
      </c>
      <c r="L26" s="58">
        <f t="shared" si="0"/>
        <v>41726</v>
      </c>
      <c r="M26" s="58">
        <f>L26+VLOOKUP($B26,'Project Facts (User Inputs)'!$B$13:$BL$28,13,0)</f>
        <v>41856.893450284238</v>
      </c>
      <c r="N26" s="12"/>
      <c r="O26" s="56">
        <v>0</v>
      </c>
      <c r="P26" s="58">
        <f t="shared" si="1"/>
        <v>41857.893450284238</v>
      </c>
      <c r="Q26" s="58">
        <f>P26+VLOOKUP($B26,'Project Facts (User Inputs)'!$B$13:$BL$28,18,0)</f>
        <v>41918.125903978245</v>
      </c>
      <c r="R26" s="12"/>
      <c r="S26" s="56">
        <v>0</v>
      </c>
      <c r="T26" s="58">
        <f t="shared" si="2"/>
        <v>41919.125903978245</v>
      </c>
      <c r="U26" s="58">
        <f>T26+VLOOKUP($B26,'Project Facts (User Inputs)'!$B$13:$BL$28,23,0)</f>
        <v>41950.540332046461</v>
      </c>
      <c r="V26" s="12"/>
      <c r="W26" s="32">
        <v>4</v>
      </c>
      <c r="X26" s="58">
        <f t="shared" si="3"/>
        <v>41955.540332046461</v>
      </c>
      <c r="Y26" s="58">
        <f>X26+VLOOKUP($B26,'Project Facts (User Inputs)'!$B$13:$BL$28,28,0)</f>
        <v>41986.954760114677</v>
      </c>
      <c r="Z26" s="12"/>
      <c r="AA26" s="32">
        <v>0</v>
      </c>
      <c r="AB26" s="58">
        <f t="shared" si="4"/>
        <v>41987.954760114677</v>
      </c>
      <c r="AC26" s="58">
        <f>AB26+VLOOKUP($B26,'Project Facts (User Inputs)'!$B$13:$BL$28,33,0)</f>
        <v>42019.369188182893</v>
      </c>
      <c r="AD26" s="12"/>
      <c r="AE26" s="32">
        <v>6</v>
      </c>
      <c r="AF26" s="58">
        <f t="shared" si="5"/>
        <v>42026.369188182893</v>
      </c>
      <c r="AG26" s="58">
        <f>AF26+VLOOKUP($B26,'Project Facts (User Inputs)'!$B$13:$BL$28,38,0)</f>
        <v>42057.783616251108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85</v>
      </c>
      <c r="AN26" s="78">
        <f t="shared" si="7"/>
        <v>0</v>
      </c>
      <c r="AO26" s="78">
        <f t="shared" si="8"/>
        <v>0</v>
      </c>
      <c r="AP26" s="78">
        <f t="shared" si="9"/>
        <v>4</v>
      </c>
      <c r="AQ26" s="78">
        <f t="shared" si="10"/>
        <v>0</v>
      </c>
      <c r="AR26" s="78">
        <f t="shared" si="11"/>
        <v>6</v>
      </c>
      <c r="AS26" s="78">
        <f t="shared" si="12"/>
        <v>95</v>
      </c>
      <c r="AT26" s="60">
        <f t="shared" si="13"/>
        <v>123.38709677419354</v>
      </c>
      <c r="AV26" s="60">
        <f t="shared" si="14"/>
        <v>331.78361625110847</v>
      </c>
      <c r="AW26" s="37"/>
      <c r="BM26" s="115"/>
    </row>
    <row r="27" spans="2:65">
      <c r="B27" s="16" t="str">
        <f>'Project Facts (User Inputs)'!B25</f>
        <v>Project-A13</v>
      </c>
      <c r="D27" s="74">
        <v>0.47512447759803317</v>
      </c>
      <c r="E27" s="74">
        <v>1.985293406962289</v>
      </c>
      <c r="F27" s="5"/>
      <c r="G27" s="110"/>
      <c r="I27" s="57">
        <v>41640</v>
      </c>
      <c r="J27" s="12"/>
      <c r="K27" s="32">
        <v>57</v>
      </c>
      <c r="L27" s="58">
        <f t="shared" si="0"/>
        <v>41698</v>
      </c>
      <c r="M27" s="58">
        <f>L27+VLOOKUP($B27,'Project Facts (User Inputs)'!$B$13:$BL$28,13,0)</f>
        <v>41900.052313712236</v>
      </c>
      <c r="N27" s="12"/>
      <c r="O27" s="56">
        <v>0</v>
      </c>
      <c r="P27" s="58">
        <f t="shared" si="1"/>
        <v>41901.052313712236</v>
      </c>
      <c r="Q27" s="58">
        <f>P27+VLOOKUP($B27,'Project Facts (User Inputs)'!$B$13:$BL$28,18,0)</f>
        <v>41949.54486900317</v>
      </c>
      <c r="R27" s="12"/>
      <c r="S27" s="56">
        <v>0</v>
      </c>
      <c r="T27" s="58">
        <f t="shared" si="2"/>
        <v>41950.54486900317</v>
      </c>
      <c r="U27" s="58">
        <f>T27+VLOOKUP($B27,'Project Facts (User Inputs)'!$B$13:$BL$28,23,0)</f>
        <v>41999.037424294103</v>
      </c>
      <c r="V27" s="12"/>
      <c r="W27" s="32">
        <v>36</v>
      </c>
      <c r="X27" s="58">
        <f t="shared" si="3"/>
        <v>42036.037424294103</v>
      </c>
      <c r="Y27" s="58">
        <f>X27+VLOOKUP($B27,'Project Facts (User Inputs)'!$B$13:$BL$28,28,0)</f>
        <v>42084.529979585037</v>
      </c>
      <c r="Z27" s="12"/>
      <c r="AA27" s="32">
        <v>0</v>
      </c>
      <c r="AB27" s="58">
        <f t="shared" si="4"/>
        <v>42085.529979585037</v>
      </c>
      <c r="AC27" s="58">
        <f>AB27+VLOOKUP($B27,'Project Facts (User Inputs)'!$B$13:$BL$28,33,0)</f>
        <v>42134.02253487597</v>
      </c>
      <c r="AD27" s="12"/>
      <c r="AE27" s="32">
        <v>0</v>
      </c>
      <c r="AF27" s="58">
        <f t="shared" si="5"/>
        <v>42135.02253487597</v>
      </c>
      <c r="AG27" s="58">
        <f>AF27+VLOOKUP($B27,'Project Facts (User Inputs)'!$B$13:$BL$28,38,0)</f>
        <v>42183.515090166904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57</v>
      </c>
      <c r="AN27" s="78">
        <f t="shared" si="7"/>
        <v>0</v>
      </c>
      <c r="AO27" s="78">
        <f t="shared" si="8"/>
        <v>0</v>
      </c>
      <c r="AP27" s="78">
        <f t="shared" si="9"/>
        <v>36</v>
      </c>
      <c r="AQ27" s="78">
        <f t="shared" si="10"/>
        <v>0</v>
      </c>
      <c r="AR27" s="78">
        <f t="shared" si="11"/>
        <v>0</v>
      </c>
      <c r="AS27" s="78">
        <f t="shared" si="12"/>
        <v>93</v>
      </c>
      <c r="AT27" s="60">
        <f t="shared" si="13"/>
        <v>72.133995037220828</v>
      </c>
      <c r="AV27" s="60">
        <f t="shared" si="14"/>
        <v>485.51509016690397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0.47145283723470216</v>
      </c>
      <c r="E28" s="74">
        <v>2.2389009716551831</v>
      </c>
      <c r="F28" s="5"/>
      <c r="G28" s="110"/>
      <c r="I28" s="57">
        <v>41640</v>
      </c>
      <c r="J28" s="12"/>
      <c r="K28" s="32">
        <v>61</v>
      </c>
      <c r="L28" s="58">
        <f t="shared" si="0"/>
        <v>41702</v>
      </c>
      <c r="M28" s="58">
        <f>L28+VLOOKUP($B28,'Project Facts (User Inputs)'!$B$13:$BL$28,13,0)</f>
        <v>41784.723014731979</v>
      </c>
      <c r="N28" s="12"/>
      <c r="O28" s="56">
        <v>0</v>
      </c>
      <c r="P28" s="58">
        <f t="shared" si="1"/>
        <v>41785.723014731979</v>
      </c>
      <c r="Q28" s="58">
        <f>P28+VLOOKUP($B28,'Project Facts (User Inputs)'!$B$13:$BL$28,18,0)</f>
        <v>41809.395343553566</v>
      </c>
      <c r="R28" s="12"/>
      <c r="S28" s="56">
        <v>0</v>
      </c>
      <c r="T28" s="58">
        <f t="shared" si="2"/>
        <v>41810.395343553566</v>
      </c>
      <c r="U28" s="58">
        <f>T28+VLOOKUP($B28,'Project Facts (User Inputs)'!$B$13:$BL$28,23,0)</f>
        <v>41830.248867089242</v>
      </c>
      <c r="V28" s="12"/>
      <c r="W28" s="32">
        <v>0</v>
      </c>
      <c r="X28" s="58">
        <f t="shared" si="3"/>
        <v>41831.248867089242</v>
      </c>
      <c r="Y28" s="58">
        <f>X28+VLOOKUP($B28,'Project Facts (User Inputs)'!$B$13:$BL$28,28,0)</f>
        <v>41851.102390624917</v>
      </c>
      <c r="Z28" s="12"/>
      <c r="AA28" s="32">
        <v>0</v>
      </c>
      <c r="AB28" s="58">
        <f t="shared" si="4"/>
        <v>41852.102390624917</v>
      </c>
      <c r="AC28" s="58">
        <f>AB28+VLOOKUP($B28,'Project Facts (User Inputs)'!$B$13:$BL$28,33,0)</f>
        <v>41871.955914160593</v>
      </c>
      <c r="AD28" s="12"/>
      <c r="AE28" s="32">
        <v>38</v>
      </c>
      <c r="AF28" s="58">
        <f t="shared" si="5"/>
        <v>41910.955914160593</v>
      </c>
      <c r="AG28" s="58">
        <f>AF28+VLOOKUP($B28,'Project Facts (User Inputs)'!$B$13:$BL$28,38,0)</f>
        <v>41930.809437696269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61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38</v>
      </c>
      <c r="AS28" s="78">
        <f t="shared" si="12"/>
        <v>99</v>
      </c>
      <c r="AT28" s="60">
        <f t="shared" si="13"/>
        <v>52.220843672456567</v>
      </c>
      <c r="AV28" s="60">
        <f t="shared" si="14"/>
        <v>228.80943769626901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0.9189075667105735</v>
      </c>
      <c r="E29" s="74">
        <v>2.0602423662101672</v>
      </c>
      <c r="F29" s="5"/>
      <c r="G29" s="110"/>
      <c r="I29" s="57">
        <v>41640</v>
      </c>
      <c r="J29" s="12"/>
      <c r="K29" s="32">
        <v>77</v>
      </c>
      <c r="L29" s="58">
        <f t="shared" si="0"/>
        <v>41718</v>
      </c>
      <c r="M29" s="58">
        <f>L29+VLOOKUP($B29,'Project Facts (User Inputs)'!$B$13:$BL$28,13,0)</f>
        <v>41796.353909150777</v>
      </c>
      <c r="N29" s="12"/>
      <c r="O29" s="56">
        <v>0</v>
      </c>
      <c r="P29" s="58">
        <f t="shared" si="1"/>
        <v>41797.353909150777</v>
      </c>
      <c r="Q29" s="58">
        <f>P29+VLOOKUP($B29,'Project Facts (User Inputs)'!$B$13:$BL$28,18,0)</f>
        <v>41845.406508021515</v>
      </c>
      <c r="R29" s="12"/>
      <c r="S29" s="56">
        <v>0</v>
      </c>
      <c r="T29" s="58">
        <f t="shared" si="2"/>
        <v>41846.406508021515</v>
      </c>
      <c r="U29" s="58">
        <f>T29+VLOOKUP($B29,'Project Facts (User Inputs)'!$B$13:$BL$28,23,0)</f>
        <v>41865.211446217698</v>
      </c>
      <c r="V29" s="12"/>
      <c r="W29" s="32">
        <v>0</v>
      </c>
      <c r="X29" s="58">
        <f t="shared" si="3"/>
        <v>41866.211446217698</v>
      </c>
      <c r="Y29" s="58">
        <f>X29+VLOOKUP($B29,'Project Facts (User Inputs)'!$B$13:$BL$28,28,0)</f>
        <v>41885.016384413881</v>
      </c>
      <c r="Z29" s="12"/>
      <c r="AA29" s="32">
        <v>37</v>
      </c>
      <c r="AB29" s="58">
        <f t="shared" si="4"/>
        <v>41923.016384413881</v>
      </c>
      <c r="AC29" s="58">
        <f>AB29+VLOOKUP($B29,'Project Facts (User Inputs)'!$B$13:$BL$28,33,0)</f>
        <v>41941.821322610063</v>
      </c>
      <c r="AD29" s="12"/>
      <c r="AE29" s="32">
        <v>0</v>
      </c>
      <c r="AF29" s="58">
        <f t="shared" si="5"/>
        <v>41942.821322610063</v>
      </c>
      <c r="AG29" s="58">
        <f>AF29+VLOOKUP($B29,'Project Facts (User Inputs)'!$B$13:$BL$28,38,0)</f>
        <v>41961.626260806246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77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37</v>
      </c>
      <c r="AR29" s="78">
        <f t="shared" si="11"/>
        <v>0</v>
      </c>
      <c r="AS29" s="78">
        <f t="shared" si="12"/>
        <v>114</v>
      </c>
      <c r="AT29" s="60">
        <f t="shared" si="13"/>
        <v>122.52171215880891</v>
      </c>
      <c r="AV29" s="60">
        <f t="shared" si="14"/>
        <v>243.62626080624614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1.5419470692749091</v>
      </c>
      <c r="F32" s="25"/>
      <c r="G32" s="9"/>
      <c r="I32" s="25"/>
      <c r="J32" s="3"/>
      <c r="K32" s="54">
        <f>AVERAGE(K15:K29)</f>
        <v>82.8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2.6666666666666665</v>
      </c>
      <c r="X32" s="53"/>
      <c r="Y32" s="53"/>
      <c r="Z32" s="49"/>
      <c r="AA32" s="54">
        <f>AVERAGE(AA15:AA29)</f>
        <v>5.333333333333333</v>
      </c>
      <c r="AB32" s="53"/>
      <c r="AC32" s="53"/>
      <c r="AD32" s="49"/>
      <c r="AE32" s="54">
        <f>AVERAGE(AE15:AE29)</f>
        <v>5.2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82.8</v>
      </c>
      <c r="AN32" s="54">
        <f t="shared" si="15"/>
        <v>0</v>
      </c>
      <c r="AO32" s="54">
        <f t="shared" si="15"/>
        <v>0</v>
      </c>
      <c r="AP32" s="54">
        <f t="shared" si="15"/>
        <v>2.6666666666666665</v>
      </c>
      <c r="AQ32" s="54">
        <f t="shared" si="15"/>
        <v>5.333333333333333</v>
      </c>
      <c r="AR32" s="54">
        <f t="shared" si="15"/>
        <v>5.2</v>
      </c>
      <c r="AS32" s="54">
        <f t="shared" ref="AS32:AT32" si="16">AVERAGE(AS15:AS29)</f>
        <v>96</v>
      </c>
      <c r="AT32" s="82">
        <f t="shared" si="16"/>
        <v>69.238213399503735</v>
      </c>
      <c r="AU32" s="8" t="s">
        <v>56</v>
      </c>
      <c r="AV32" s="82">
        <f t="shared" ref="AV32" si="17">AVERAGE(AV15:AV29)</f>
        <v>267.74665067346507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23.129206039123638</v>
      </c>
      <c r="F33" s="69"/>
      <c r="G33" s="9"/>
      <c r="I33" s="25"/>
      <c r="J33" s="3"/>
      <c r="K33" s="54">
        <f>SUM(K15:K29)</f>
        <v>1242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40</v>
      </c>
      <c r="X33" s="53"/>
      <c r="Y33" s="53"/>
      <c r="Z33" s="49"/>
      <c r="AA33" s="54">
        <f>SUM(AA15:AA29)</f>
        <v>80</v>
      </c>
      <c r="AB33" s="53"/>
      <c r="AC33" s="53"/>
      <c r="AD33" s="49"/>
      <c r="AE33" s="54">
        <f>SUM(AE15:AE29)</f>
        <v>78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1242</v>
      </c>
      <c r="AN33" s="54">
        <f t="shared" si="18"/>
        <v>0</v>
      </c>
      <c r="AO33" s="54">
        <f t="shared" si="18"/>
        <v>0</v>
      </c>
      <c r="AP33" s="54">
        <f t="shared" si="18"/>
        <v>40</v>
      </c>
      <c r="AQ33" s="54">
        <f t="shared" si="18"/>
        <v>80</v>
      </c>
      <c r="AR33" s="54">
        <f t="shared" si="18"/>
        <v>78</v>
      </c>
      <c r="AS33" s="54">
        <f t="shared" ref="AS33:AT33" si="19">SUM(AS15:AS29)</f>
        <v>1440</v>
      </c>
      <c r="AT33" s="35">
        <f t="shared" si="19"/>
        <v>1038.5732009925559</v>
      </c>
      <c r="AU33" s="8" t="s">
        <v>55</v>
      </c>
      <c r="AV33" s="35">
        <f t="shared" ref="AV33" si="20">SUM(AV15:AV29)</f>
        <v>4016.1997601019757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0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41723.318514780491</v>
      </c>
      <c r="E21" s="85">
        <f>'Project Release Optimizer (GA)'!U15</f>
        <v>41734.814552507829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41735.437553731426</v>
      </c>
      <c r="E22" s="85">
        <f>'Project Release Optimizer (GA)'!U16</f>
        <v>41747.690066603434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41689.239163705563</v>
      </c>
      <c r="E23" s="85">
        <f>'Project Release Optimizer (GA)'!U17</f>
        <v>41696.922254625191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41762.377487280261</v>
      </c>
      <c r="E24" s="85">
        <f>'Project Release Optimizer (GA)'!U18</f>
        <v>41779.67635578612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41749.158746195411</v>
      </c>
      <c r="E25" s="85">
        <f>'Project Release Optimizer (GA)'!U19</f>
        <v>41762.350761588074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42120.439233777222</v>
      </c>
      <c r="E26" s="85">
        <f>'Project Release Optimizer (GA)'!U20</f>
        <v>42140.467407833014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42140.467696734071</v>
      </c>
      <c r="E27" s="85">
        <f>'Project Release Optimizer (GA)'!U21</f>
        <v>42192.964552006284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42013.211258775016</v>
      </c>
      <c r="E28" s="85">
        <f>'Project Release Optimizer (GA)'!U22</f>
        <v>42015.750516535547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42016.181027796258</v>
      </c>
      <c r="E29" s="85">
        <f>'Project Release Optimizer (GA)'!U23</f>
        <v>42083.552387155745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41792.150296770742</v>
      </c>
      <c r="E30" s="85">
        <f>'Project Release Optimizer (GA)'!U24</f>
        <v>41808.453138964571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41884.364262746676</v>
      </c>
      <c r="E31" s="85">
        <f>'Project Release Optimizer (GA)'!U25</f>
        <v>41914.483276909406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41919.125903978245</v>
      </c>
      <c r="E32" s="85">
        <f>'Project Release Optimizer (GA)'!U26</f>
        <v>41950.540332046461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41950.54486900317</v>
      </c>
      <c r="E33" s="85">
        <f>'Project Release Optimizer (GA)'!U27</f>
        <v>41999.037424294103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41810.395343553566</v>
      </c>
      <c r="E34" s="85">
        <f>'Project Release Optimizer (GA)'!U28</f>
        <v>41830.248867089242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41846.406508021515</v>
      </c>
      <c r="E35" s="85">
        <f>'Project Release Optimizer (GA)'!U29</f>
        <v>41865.211446217698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41735.814552507829</v>
      </c>
      <c r="E43" s="85">
        <f>'Project Release Optimizer (GA)'!Y15</f>
        <v>41747.310590235167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41748.690066603434</v>
      </c>
      <c r="E44" s="85">
        <f>'Project Release Optimizer (GA)'!Y16</f>
        <v>41760.942579475442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41697.922254625191</v>
      </c>
      <c r="E45" s="85">
        <f>'Project Release Optimizer (GA)'!Y17</f>
        <v>41705.60534554482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41780.67635578612</v>
      </c>
      <c r="E46" s="85">
        <f>'Project Release Optimizer (GA)'!Y18</f>
        <v>41797.975224291979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41763.350761588074</v>
      </c>
      <c r="E47" s="85">
        <f>'Project Release Optimizer (GA)'!Y19</f>
        <v>41776.542776980736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42141.467407833014</v>
      </c>
      <c r="E48" s="85">
        <f>'Project Release Optimizer (GA)'!Y20</f>
        <v>42161.495581888805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42193.964552006284</v>
      </c>
      <c r="E49" s="85">
        <f>'Project Release Optimizer (GA)'!Y21</f>
        <v>42246.461407278497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42016.750516535547</v>
      </c>
      <c r="E50" s="85">
        <f>'Project Release Optimizer (GA)'!Y22</f>
        <v>42019.289774296078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42084.552387155745</v>
      </c>
      <c r="E51" s="85">
        <f>'Project Release Optimizer (GA)'!Y23</f>
        <v>42151.923746515233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41809.453138964571</v>
      </c>
      <c r="E52" s="85">
        <f>'Project Release Optimizer (GA)'!Y24</f>
        <v>41825.7559811584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41915.483276909406</v>
      </c>
      <c r="E53" s="85">
        <f>'Project Release Optimizer (GA)'!Y25</f>
        <v>41945.602291072137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41955.540332046461</v>
      </c>
      <c r="E54" s="85">
        <f>'Project Release Optimizer (GA)'!Y26</f>
        <v>41986.954760114677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42036.037424294103</v>
      </c>
      <c r="E55" s="85">
        <f>'Project Release Optimizer (GA)'!Y27</f>
        <v>42084.529979585037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41831.248867089242</v>
      </c>
      <c r="E56" s="85">
        <f>'Project Release Optimizer (GA)'!Y28</f>
        <v>41851.102390624917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41866.211446217698</v>
      </c>
      <c r="E57" s="85">
        <f>'Project Release Optimizer (GA)'!Y29</f>
        <v>41885.016384413881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41748.310590235167</v>
      </c>
      <c r="E65" s="85">
        <f>'Project Release Optimizer (GA)'!AC15</f>
        <v>41759.806627962505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41761.942579475442</v>
      </c>
      <c r="E66" s="85">
        <f>'Project Release Optimizer (GA)'!AC16</f>
        <v>41774.195092347451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41706.60534554482</v>
      </c>
      <c r="E67" s="85">
        <f>'Project Release Optimizer (GA)'!AC17</f>
        <v>41714.288436464449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41798.975224291979</v>
      </c>
      <c r="E68" s="85">
        <f>'Project Release Optimizer (GA)'!AC18</f>
        <v>41816.274092797838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41816.542776980736</v>
      </c>
      <c r="E69" s="85">
        <f>'Project Release Optimizer (GA)'!AC19</f>
        <v>41829.734792373398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42162.495581888805</v>
      </c>
      <c r="E70" s="85">
        <f>'Project Release Optimizer (GA)'!AC20</f>
        <v>42182.523755944596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42247.461407278497</v>
      </c>
      <c r="E71" s="85">
        <f>'Project Release Optimizer (GA)'!AC21</f>
        <v>42299.95826255071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42020.289774296078</v>
      </c>
      <c r="E72" s="85">
        <f>'Project Release Optimizer (GA)'!AC22</f>
        <v>42022.829032056608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42152.923746515233</v>
      </c>
      <c r="E73" s="85">
        <f>'Project Release Optimizer (GA)'!AC23</f>
        <v>42220.29510587472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41830.7559811584</v>
      </c>
      <c r="E74" s="85">
        <f>'Project Release Optimizer (GA)'!AC24</f>
        <v>41847.058823352229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41946.602291072137</v>
      </c>
      <c r="E75" s="85">
        <f>'Project Release Optimizer (GA)'!AC25</f>
        <v>41976.721305234867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41987.954760114677</v>
      </c>
      <c r="E76" s="85">
        <f>'Project Release Optimizer (GA)'!AC26</f>
        <v>42019.369188182893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42085.529979585037</v>
      </c>
      <c r="E77" s="85">
        <f>'Project Release Optimizer (GA)'!AC27</f>
        <v>42134.02253487597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41852.102390624917</v>
      </c>
      <c r="E78" s="85">
        <f>'Project Release Optimizer (GA)'!AC28</f>
        <v>41871.955914160593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41923.016384413881</v>
      </c>
      <c r="E79" s="85">
        <f>'Project Release Optimizer (GA)'!AC29</f>
        <v>41941.821322610063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41760.806627962505</v>
      </c>
      <c r="E87" s="85">
        <f>'Project Release Optimizer (GA)'!AG15</f>
        <v>41772.302665689844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41775.195092347451</v>
      </c>
      <c r="E88" s="85">
        <f>'Project Release Optimizer (GA)'!AG16</f>
        <v>41787.447605219459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41715.288436464449</v>
      </c>
      <c r="E89" s="85">
        <f>'Project Release Optimizer (GA)'!AG17</f>
        <v>41722.971527384077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41817.274092797838</v>
      </c>
      <c r="E90" s="85">
        <f>'Project Release Optimizer (GA)'!AG18</f>
        <v>41834.572961303697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41864.734792373398</v>
      </c>
      <c r="E91" s="85">
        <f>'Project Release Optimizer (GA)'!AG19</f>
        <v>41877.92680776606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42183.523755944596</v>
      </c>
      <c r="E92" s="85">
        <f>'Project Release Optimizer (GA)'!AG20</f>
        <v>42203.551930000387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42300.95826255071</v>
      </c>
      <c r="E93" s="85">
        <f>'Project Release Optimizer (GA)'!AG21</f>
        <v>42353.455117822923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42023.829032056608</v>
      </c>
      <c r="E94" s="85">
        <f>'Project Release Optimizer (GA)'!AG22</f>
        <v>42026.368289817139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42221.29510587472</v>
      </c>
      <c r="E95" s="85">
        <f>'Project Release Optimizer (GA)'!AG23</f>
        <v>42288.666465234208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41848.058823352229</v>
      </c>
      <c r="E96" s="85">
        <f>'Project Release Optimizer (GA)'!AG24</f>
        <v>41864.361665546057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41977.721305234867</v>
      </c>
      <c r="E97" s="85">
        <f>'Project Release Optimizer (GA)'!AG25</f>
        <v>42007.840319397597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42026.369188182893</v>
      </c>
      <c r="E98" s="85">
        <f>'Project Release Optimizer (GA)'!AG26</f>
        <v>42057.783616251108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42135.02253487597</v>
      </c>
      <c r="E99" s="85">
        <f>'Project Release Optimizer (GA)'!AG27</f>
        <v>42183.515090166904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41910.955914160593</v>
      </c>
      <c r="E100" s="85">
        <f>'Project Release Optimizer (GA)'!AG28</f>
        <v>41930.809437696269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41942.821322610063</v>
      </c>
      <c r="E101" s="85">
        <f>'Project Release Optimizer (GA)'!AG29</f>
        <v>41961.626260806246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0.13071476412548</v>
      </c>
      <c r="B2" s="107">
        <f ca="1">A2*100</f>
        <v>13.071476412548</v>
      </c>
      <c r="C2" s="107">
        <f ca="1">INT(B2)</f>
        <v>13</v>
      </c>
    </row>
    <row r="3" spans="1:3">
      <c r="A3" s="107">
        <f t="shared" ref="A3:A40" ca="1" si="0">RAND()</f>
        <v>0.96253512605270508</v>
      </c>
      <c r="B3" s="107">
        <f t="shared" ref="B3:B40" ca="1" si="1">A3*100</f>
        <v>96.253512605270515</v>
      </c>
      <c r="C3" s="107">
        <f t="shared" ref="C3:C40" ca="1" si="2">INT(B3)</f>
        <v>96</v>
      </c>
    </row>
    <row r="4" spans="1:3">
      <c r="A4" s="107">
        <f t="shared" ca="1" si="0"/>
        <v>0.73234579030902514</v>
      </c>
      <c r="B4" s="107">
        <f t="shared" ca="1" si="1"/>
        <v>73.234579030902509</v>
      </c>
      <c r="C4" s="107">
        <f t="shared" ca="1" si="2"/>
        <v>73</v>
      </c>
    </row>
    <row r="5" spans="1:3">
      <c r="A5" s="107">
        <f t="shared" ca="1" si="0"/>
        <v>0.30094636983034118</v>
      </c>
      <c r="B5" s="107">
        <f t="shared" ca="1" si="1"/>
        <v>30.094636983034118</v>
      </c>
      <c r="C5" s="107">
        <f t="shared" ca="1" si="2"/>
        <v>30</v>
      </c>
    </row>
    <row r="6" spans="1:3">
      <c r="A6" s="107">
        <f t="shared" ca="1" si="0"/>
        <v>0.45608533157098252</v>
      </c>
      <c r="B6" s="107">
        <f t="shared" ca="1" si="1"/>
        <v>45.60853315709825</v>
      </c>
      <c r="C6" s="107">
        <f t="shared" ca="1" si="2"/>
        <v>45</v>
      </c>
    </row>
    <row r="7" spans="1:3">
      <c r="A7" s="107">
        <f t="shared" ca="1" si="0"/>
        <v>0.46514941254285613</v>
      </c>
      <c r="B7" s="107">
        <f t="shared" ca="1" si="1"/>
        <v>46.514941254285617</v>
      </c>
      <c r="C7" s="107">
        <f t="shared" ca="1" si="2"/>
        <v>46</v>
      </c>
    </row>
    <row r="8" spans="1:3">
      <c r="A8" s="107">
        <f t="shared" ca="1" si="0"/>
        <v>0.83251175755672691</v>
      </c>
      <c r="B8" s="107">
        <f t="shared" ca="1" si="1"/>
        <v>83.251175755672691</v>
      </c>
      <c r="C8" s="107">
        <f t="shared" ca="1" si="2"/>
        <v>83</v>
      </c>
    </row>
    <row r="9" spans="1:3">
      <c r="A9" s="107">
        <f t="shared" ca="1" si="0"/>
        <v>0.48812832594503774</v>
      </c>
      <c r="B9" s="107">
        <f t="shared" ca="1" si="1"/>
        <v>48.812832594503774</v>
      </c>
      <c r="C9" s="107">
        <f t="shared" ca="1" si="2"/>
        <v>48</v>
      </c>
    </row>
    <row r="10" spans="1:3">
      <c r="A10" s="107">
        <f t="shared" ca="1" si="0"/>
        <v>0.9241654249257496</v>
      </c>
      <c r="B10" s="107">
        <f t="shared" ca="1" si="1"/>
        <v>92.416542492574962</v>
      </c>
      <c r="C10" s="107">
        <f t="shared" ca="1" si="2"/>
        <v>92</v>
      </c>
    </row>
    <row r="11" spans="1:3">
      <c r="A11" s="107">
        <f t="shared" ca="1" si="0"/>
        <v>0.24369482546417132</v>
      </c>
      <c r="B11" s="107">
        <f t="shared" ca="1" si="1"/>
        <v>24.369482546417132</v>
      </c>
      <c r="C11" s="107">
        <f t="shared" ca="1" si="2"/>
        <v>24</v>
      </c>
    </row>
    <row r="12" spans="1:3">
      <c r="A12" s="107">
        <f t="shared" ca="1" si="0"/>
        <v>0.78613132838317501</v>
      </c>
      <c r="B12" s="107">
        <f t="shared" ca="1" si="1"/>
        <v>78.613132838317497</v>
      </c>
      <c r="C12" s="107">
        <f t="shared" ca="1" si="2"/>
        <v>78</v>
      </c>
    </row>
    <row r="13" spans="1:3">
      <c r="A13" s="107">
        <f t="shared" ca="1" si="0"/>
        <v>0.52332092001895791</v>
      </c>
      <c r="B13" s="107">
        <f t="shared" ca="1" si="1"/>
        <v>52.332092001895788</v>
      </c>
      <c r="C13" s="107">
        <f t="shared" ca="1" si="2"/>
        <v>52</v>
      </c>
    </row>
    <row r="14" spans="1:3">
      <c r="A14" s="107">
        <f t="shared" ca="1" si="0"/>
        <v>0.76138174875672826</v>
      </c>
      <c r="B14" s="107">
        <f t="shared" ca="1" si="1"/>
        <v>76.138174875672831</v>
      </c>
      <c r="C14" s="107">
        <f t="shared" ca="1" si="2"/>
        <v>76</v>
      </c>
    </row>
    <row r="15" spans="1:3">
      <c r="A15" s="107">
        <f t="shared" ca="1" si="0"/>
        <v>0.24781662259102877</v>
      </c>
      <c r="B15" s="107">
        <f t="shared" ca="1" si="1"/>
        <v>24.781662259102877</v>
      </c>
      <c r="C15" s="107">
        <f t="shared" ca="1" si="2"/>
        <v>24</v>
      </c>
    </row>
    <row r="16" spans="1:3">
      <c r="A16" s="107">
        <f t="shared" ca="1" si="0"/>
        <v>0.3150397195904322</v>
      </c>
      <c r="B16" s="107">
        <f t="shared" ca="1" si="1"/>
        <v>31.50397195904322</v>
      </c>
      <c r="C16" s="107">
        <f t="shared" ca="1" si="2"/>
        <v>31</v>
      </c>
    </row>
    <row r="17" spans="1:3">
      <c r="A17" s="107">
        <f t="shared" ca="1" si="0"/>
        <v>0.83268948435933199</v>
      </c>
      <c r="B17" s="107">
        <f t="shared" ca="1" si="1"/>
        <v>83.268948435933197</v>
      </c>
      <c r="C17" s="107">
        <f t="shared" ca="1" si="2"/>
        <v>83</v>
      </c>
    </row>
    <row r="18" spans="1:3">
      <c r="A18" s="107">
        <f t="shared" ca="1" si="0"/>
        <v>0.33005259675931375</v>
      </c>
      <c r="B18" s="107">
        <f t="shared" ca="1" si="1"/>
        <v>33.005259675931377</v>
      </c>
      <c r="C18" s="107">
        <f t="shared" ca="1" si="2"/>
        <v>33</v>
      </c>
    </row>
    <row r="19" spans="1:3">
      <c r="A19" s="107">
        <f t="shared" ca="1" si="0"/>
        <v>0.2165837849675849</v>
      </c>
      <c r="B19" s="107">
        <f t="shared" ca="1" si="1"/>
        <v>21.658378496758491</v>
      </c>
      <c r="C19" s="107">
        <f t="shared" ca="1" si="2"/>
        <v>21</v>
      </c>
    </row>
    <row r="20" spans="1:3">
      <c r="A20" s="107">
        <f t="shared" ca="1" si="0"/>
        <v>0.76634116098025884</v>
      </c>
      <c r="B20" s="107">
        <f t="shared" ca="1" si="1"/>
        <v>76.634116098025885</v>
      </c>
      <c r="C20" s="107">
        <f t="shared" ca="1" si="2"/>
        <v>76</v>
      </c>
    </row>
    <row r="21" spans="1:3">
      <c r="A21" s="107">
        <f t="shared" ca="1" si="0"/>
        <v>0.52058272132837602</v>
      </c>
      <c r="B21" s="107">
        <f t="shared" ca="1" si="1"/>
        <v>52.058272132837601</v>
      </c>
      <c r="C21" s="107">
        <f t="shared" ca="1" si="2"/>
        <v>52</v>
      </c>
    </row>
    <row r="22" spans="1:3">
      <c r="A22" s="107">
        <f t="shared" ca="1" si="0"/>
        <v>7.3020571337235385E-2</v>
      </c>
      <c r="B22" s="107">
        <f t="shared" ca="1" si="1"/>
        <v>7.3020571337235385</v>
      </c>
      <c r="C22" s="107">
        <f t="shared" ca="1" si="2"/>
        <v>7</v>
      </c>
    </row>
    <row r="23" spans="1:3">
      <c r="A23" s="107">
        <f t="shared" ca="1" si="0"/>
        <v>0.41711826189739076</v>
      </c>
      <c r="B23" s="107">
        <f t="shared" ca="1" si="1"/>
        <v>41.711826189739078</v>
      </c>
      <c r="C23" s="107">
        <f t="shared" ca="1" si="2"/>
        <v>41</v>
      </c>
    </row>
    <row r="24" spans="1:3">
      <c r="A24" s="107">
        <f t="shared" ca="1" si="0"/>
        <v>0.65766381569052301</v>
      </c>
      <c r="B24" s="107">
        <f t="shared" ca="1" si="1"/>
        <v>65.766381569052299</v>
      </c>
      <c r="C24" s="107">
        <f t="shared" ca="1" si="2"/>
        <v>65</v>
      </c>
    </row>
    <row r="25" spans="1:3">
      <c r="A25" s="107">
        <f t="shared" ca="1" si="0"/>
        <v>0.60881939411743513</v>
      </c>
      <c r="B25" s="107">
        <f t="shared" ca="1" si="1"/>
        <v>60.881939411743517</v>
      </c>
      <c r="C25" s="107">
        <f t="shared" ca="1" si="2"/>
        <v>60</v>
      </c>
    </row>
    <row r="26" spans="1:3">
      <c r="A26" s="107">
        <f t="shared" ca="1" si="0"/>
        <v>0.50913701203269057</v>
      </c>
      <c r="B26" s="107">
        <f t="shared" ca="1" si="1"/>
        <v>50.913701203269056</v>
      </c>
      <c r="C26" s="107">
        <f t="shared" ca="1" si="2"/>
        <v>50</v>
      </c>
    </row>
    <row r="27" spans="1:3">
      <c r="A27" s="107">
        <f t="shared" ca="1" si="0"/>
        <v>2.0869555707666354E-2</v>
      </c>
      <c r="B27" s="107">
        <f t="shared" ca="1" si="1"/>
        <v>2.0869555707666354</v>
      </c>
      <c r="C27" s="107">
        <f t="shared" ca="1" si="2"/>
        <v>2</v>
      </c>
    </row>
    <row r="28" spans="1:3">
      <c r="A28" s="107">
        <f t="shared" ca="1" si="0"/>
        <v>0.42373362513223567</v>
      </c>
      <c r="B28" s="107">
        <f t="shared" ca="1" si="1"/>
        <v>42.373362513223569</v>
      </c>
      <c r="C28" s="107">
        <f t="shared" ca="1" si="2"/>
        <v>42</v>
      </c>
    </row>
    <row r="29" spans="1:3">
      <c r="A29" s="107">
        <f t="shared" ca="1" si="0"/>
        <v>0.29405257796038597</v>
      </c>
      <c r="B29" s="107">
        <f t="shared" ca="1" si="1"/>
        <v>29.405257796038597</v>
      </c>
      <c r="C29" s="107">
        <f t="shared" ca="1" si="2"/>
        <v>29</v>
      </c>
    </row>
    <row r="30" spans="1:3">
      <c r="A30" s="107">
        <f t="shared" ca="1" si="0"/>
        <v>0.37732349581884517</v>
      </c>
      <c r="B30" s="107">
        <f t="shared" ca="1" si="1"/>
        <v>37.73234958188452</v>
      </c>
      <c r="C30" s="107">
        <f t="shared" ca="1" si="2"/>
        <v>37</v>
      </c>
    </row>
    <row r="31" spans="1:3">
      <c r="A31" s="107">
        <f t="shared" ca="1" si="0"/>
        <v>0.92729511591505998</v>
      </c>
      <c r="B31" s="107">
        <f t="shared" ca="1" si="1"/>
        <v>92.729511591505997</v>
      </c>
      <c r="C31" s="107">
        <f t="shared" ca="1" si="2"/>
        <v>92</v>
      </c>
    </row>
    <row r="32" spans="1:3">
      <c r="A32" s="107">
        <f t="shared" ca="1" si="0"/>
        <v>0.52038281251287666</v>
      </c>
      <c r="B32" s="107">
        <f t="shared" ca="1" si="1"/>
        <v>52.038281251287664</v>
      </c>
      <c r="C32" s="107">
        <f t="shared" ca="1" si="2"/>
        <v>52</v>
      </c>
    </row>
    <row r="33" spans="1:3">
      <c r="A33" s="107">
        <f t="shared" ca="1" si="0"/>
        <v>0.5572547414378457</v>
      </c>
      <c r="B33" s="107">
        <f t="shared" ca="1" si="1"/>
        <v>55.725474143784567</v>
      </c>
      <c r="C33" s="107">
        <f t="shared" ca="1" si="2"/>
        <v>55</v>
      </c>
    </row>
    <row r="34" spans="1:3">
      <c r="A34" s="107">
        <f t="shared" ca="1" si="0"/>
        <v>0.16422226305992393</v>
      </c>
      <c r="B34" s="107">
        <f t="shared" ca="1" si="1"/>
        <v>16.422226305992393</v>
      </c>
      <c r="C34" s="107">
        <f t="shared" ca="1" si="2"/>
        <v>16</v>
      </c>
    </row>
    <row r="35" spans="1:3">
      <c r="A35" s="107">
        <f t="shared" ca="1" si="0"/>
        <v>0.6474048292477006</v>
      </c>
      <c r="B35" s="107">
        <f t="shared" ca="1" si="1"/>
        <v>64.740482924770063</v>
      </c>
      <c r="C35" s="107">
        <f t="shared" ca="1" si="2"/>
        <v>64</v>
      </c>
    </row>
    <row r="36" spans="1:3">
      <c r="A36" s="107">
        <f t="shared" ca="1" si="0"/>
        <v>8.192656372185203E-2</v>
      </c>
      <c r="B36" s="107">
        <f t="shared" ca="1" si="1"/>
        <v>8.192656372185203</v>
      </c>
      <c r="C36" s="107">
        <f t="shared" ca="1" si="2"/>
        <v>8</v>
      </c>
    </row>
    <row r="37" spans="1:3">
      <c r="A37" s="107">
        <f t="shared" ca="1" si="0"/>
        <v>0.92578482607499835</v>
      </c>
      <c r="B37" s="107">
        <f t="shared" ca="1" si="1"/>
        <v>92.578482607499836</v>
      </c>
      <c r="C37" s="107">
        <f t="shared" ca="1" si="2"/>
        <v>92</v>
      </c>
    </row>
    <row r="38" spans="1:3">
      <c r="A38" s="107">
        <f t="shared" ca="1" si="0"/>
        <v>0.3581257814452119</v>
      </c>
      <c r="B38" s="107">
        <f t="shared" ca="1" si="1"/>
        <v>35.81257814452119</v>
      </c>
      <c r="C38" s="107">
        <f t="shared" ca="1" si="2"/>
        <v>35</v>
      </c>
    </row>
    <row r="39" spans="1:3">
      <c r="A39" s="107">
        <f t="shared" ca="1" si="0"/>
        <v>0.93969821883292326</v>
      </c>
      <c r="B39" s="107">
        <f t="shared" ca="1" si="1"/>
        <v>93.969821883292326</v>
      </c>
      <c r="C39" s="107">
        <f t="shared" ca="1" si="2"/>
        <v>93</v>
      </c>
    </row>
    <row r="40" spans="1:3">
      <c r="A40" s="107">
        <f t="shared" ca="1" si="0"/>
        <v>0.5310957901992599</v>
      </c>
      <c r="B40" s="107">
        <f t="shared" ca="1" si="1"/>
        <v>53.109579019925988</v>
      </c>
      <c r="C40" s="107">
        <f t="shared" ca="1" si="2"/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1049.4399818958918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8</v>
      </c>
      <c r="D4" s="121">
        <v>1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23.129206039123638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2014-09-28T00:47:55Z</dcterms:modified>
</cp:coreProperties>
</file>