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<sst xmlns="http://schemas.openxmlformats.org/spreadsheetml/2006/main" count="511" uniqueCount="265">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</sst>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0.70256011680615293</v>
      </c>
      <c r="G13" s="35">
        <f>'Project Release Optimizer (GA)'!E15</f>
        <v>1.5388906241473952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24.19721756663645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48.086588376609846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11.540781210386362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11.540781210386362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11.540781210386362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11.540781210386362</v>
      </c>
      <c r="AN13" s="37"/>
      <c r="AO13" s="39">
        <f>M13+R13+W13+AB13+AG13+AL13</f>
        <v>200.20000000000002</v>
      </c>
      <c r="AP13" s="39">
        <f>N13+S13+X13+AC13+AH13+AM13</f>
        <v>118.44693078479172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53.233878646600175</v>
      </c>
      <c r="AY13" s="39">
        <f t="shared" ref="AY13:AY27" si="1">AV13/G13</f>
        <v>105.79049442854162</v>
      </c>
      <c r="AZ13" s="39">
        <f>MAX(AX13,AY13)</f>
        <v>105.79049442854162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0.58340552775706389</v>
      </c>
      <c r="G14" s="35">
        <f>'Project Release Optimizer (GA)'!E16</f>
        <v>1.5267312228994072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25.711103660036205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52.399530971844818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12.575887433242755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12.575887433242755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12.575887433242755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12.575887433242755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128.41418436485205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56.564428052079663</v>
      </c>
      <c r="AY14" s="39">
        <f t="shared" si="1"/>
        <v>115.27896813805857</v>
      </c>
      <c r="AZ14" s="39">
        <f t="shared" ref="AZ14:AZ27" si="29">MAX(AX14,AY14)</f>
        <v>115.27896813805857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0.63104282688181901</v>
      </c>
      <c r="G15" s="35">
        <f>'Project Release Optimizer (GA)'!E17</f>
        <v>1.488945825891612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25.354855991408744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18.133634904971668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6.0851654379380982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6.0851654379380982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6.0851654379380982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6.0851654379380982</v>
      </c>
      <c r="AN15" s="37"/>
      <c r="AO15" s="39">
        <f t="shared" si="24"/>
        <v>94.6</v>
      </c>
      <c r="AP15" s="39">
        <f t="shared" si="25"/>
        <v>67.829152648132819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55.780683181099242</v>
      </c>
      <c r="AY15" s="39">
        <f t="shared" si="1"/>
        <v>39.893996790937656</v>
      </c>
      <c r="AZ15" s="39">
        <f t="shared" si="29"/>
        <v>55.780683181099242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0.25547935032429991</v>
      </c>
      <c r="G16" s="35">
        <f>'Project Release Optimizer (GA)'!E18</f>
        <v>1.4771427256449783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136.99737358644353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32.879369660746448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32.879369660746448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32.879369660746448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32.879369660746448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32.879369660746448</v>
      </c>
      <c r="AN16" s="37"/>
      <c r="AO16" s="39">
        <f t="shared" si="24"/>
        <v>116.6</v>
      </c>
      <c r="AP16" s="39">
        <f t="shared" si="25"/>
        <v>301.3942218901758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301.3942218901758</v>
      </c>
      <c r="AY16" s="39">
        <f t="shared" si="1"/>
        <v>26.808513024839286</v>
      </c>
      <c r="AZ16" s="39">
        <f t="shared" si="29"/>
        <v>301.3942218901758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0.54618404522392483</v>
      </c>
      <c r="G17" s="35">
        <f>'Project Release Optimizer (GA)'!E19</f>
        <v>1.53250003773113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12.528547815519564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52.202282564664856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12.528547815519564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12.528547815519564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12.528547815519564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12.528547815519564</v>
      </c>
      <c r="AN17" s="37"/>
      <c r="AO17" s="39">
        <f t="shared" si="24"/>
        <v>189.2</v>
      </c>
      <c r="AP17" s="39">
        <f t="shared" si="25"/>
        <v>114.84502164226265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24.167677755193772</v>
      </c>
      <c r="AY17" s="39">
        <f t="shared" si="1"/>
        <v>114.84502164226267</v>
      </c>
      <c r="AZ17" s="39">
        <f t="shared" si="29"/>
        <v>114.84502164226267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0.56976325039701381</v>
      </c>
      <c r="G18" s="35">
        <f>'Project Release Optimizer (GA)'!E20</f>
        <v>1.4936707294918441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91.265977515689443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29.457630206738447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21.903834603765468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21.903834603765468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21.903834603765468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21.903834603765468</v>
      </c>
      <c r="AN18" s="37"/>
      <c r="AO18" s="39">
        <f t="shared" si="24"/>
        <v>211.2</v>
      </c>
      <c r="AP18" s="39">
        <f t="shared" si="25"/>
        <v>208.33894613748973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200.78515053451682</v>
      </c>
      <c r="AY18" s="39">
        <f t="shared" si="1"/>
        <v>64.806786454824589</v>
      </c>
      <c r="AZ18" s="39">
        <f t="shared" si="29"/>
        <v>200.78515053451682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0.6473575033295722</v>
      </c>
      <c r="G19" s="35">
        <f>'Project Release Optimizer (GA)'!E21</f>
        <v>1.5123620112914562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143.66095939518809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54.881039976085845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34.478630254845136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34.478630254845136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34.478630254845136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34.478630254845136</v>
      </c>
      <c r="AN19" s="37"/>
      <c r="AO19" s="39">
        <f t="shared" si="24"/>
        <v>387.20000000000005</v>
      </c>
      <c r="AP19" s="39">
        <f t="shared" si="25"/>
        <v>336.45652039065448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316.05411066941372</v>
      </c>
      <c r="AY19" s="39">
        <f t="shared" si="1"/>
        <v>120.73828794738884</v>
      </c>
      <c r="AZ19" s="39">
        <f t="shared" si="29"/>
        <v>316.05411066941372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0.52515388681874475</v>
      </c>
      <c r="G20" s="35">
        <f>'Project Release Optimizer (GA)'!E22</f>
        <v>1.5158227946689735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9.5210187442176064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7.2567849214869398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2.2850444986122254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2.2850444986122254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2.2850444986122254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2.2850444986122254</v>
      </c>
      <c r="AN20" s="37"/>
      <c r="AO20" s="39">
        <f t="shared" si="24"/>
        <v>35.200000000000003</v>
      </c>
      <c r="AP20" s="39">
        <f t="shared" si="25"/>
        <v>25.917981660153451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20.946241237278731</v>
      </c>
      <c r="AY20" s="39">
        <f t="shared" si="1"/>
        <v>15.964926827271269</v>
      </c>
      <c r="AZ20" s="39">
        <f t="shared" si="29"/>
        <v>20.946241237278731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0.53240888592124946</v>
      </c>
      <c r="G21" s="35">
        <f>'Project Release Optimizer (GA)'!E23</f>
        <v>1.4888458562370668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92.034527025621003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57.762863522593129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22.088286486149038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22.088286486149038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22.088286486149038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22.088286486149038</v>
      </c>
      <c r="AN21" s="37"/>
      <c r="AO21" s="39">
        <f t="shared" si="24"/>
        <v>297</v>
      </c>
      <c r="AP21" s="39">
        <f t="shared" si="25"/>
        <v>238.15053649281026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202.47595945636621</v>
      </c>
      <c r="AY21" s="39">
        <f t="shared" si="1"/>
        <v>127.07829974970488</v>
      </c>
      <c r="AZ21" s="39">
        <f t="shared" si="29"/>
        <v>202.47595945636621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0.51778370949849051</v>
      </c>
      <c r="G22" s="35">
        <f>'Project Release Optimizer (GA)'!E24</f>
        <v>1.4950892032851664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69.527100485390903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58.190507836478588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16.686504116493815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16.686504116493815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16.686504116493815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16.686504116493815</v>
      </c>
      <c r="AN22" s="37"/>
      <c r="AO22" s="39">
        <f t="shared" si="24"/>
        <v>270.59999999999991</v>
      </c>
      <c r="AP22" s="39">
        <f t="shared" si="25"/>
        <v>194.46362478784474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152.95962106785998</v>
      </c>
      <c r="AY22" s="39">
        <f t="shared" si="1"/>
        <v>128.01911724025288</v>
      </c>
      <c r="AZ22" s="39">
        <f t="shared" si="29"/>
        <v>152.95962106785998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0.30063943259625625</v>
      </c>
      <c r="G23" s="35">
        <f>'Project Release Optimizer (GA)'!E25</f>
        <v>1.4634280141278682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209.55334919290462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54.666166854593186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50.292803806297108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50.292803806297108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50.292803806297108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50.292803806297108</v>
      </c>
      <c r="AN23" s="37"/>
      <c r="AO23" s="39">
        <f t="shared" si="24"/>
        <v>314.59999999999997</v>
      </c>
      <c r="AP23" s="39">
        <f t="shared" si="25"/>
        <v>465.39073127268625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461.01736822439028</v>
      </c>
      <c r="AY23" s="39">
        <f t="shared" si="1"/>
        <v>120.265567080105</v>
      </c>
      <c r="AZ23" s="39">
        <f t="shared" si="29"/>
        <v>461.01736822439028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0.66519726754182262</v>
      </c>
      <c r="G24" s="35">
        <f>'Project Release Optimizer (GA)'!E26</f>
        <v>1.4909427283402652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97.715374328282678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61.035208308304547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23.451689838787843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23.451689838787843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23.451689838787843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23.451689838787843</v>
      </c>
      <c r="AN24" s="37"/>
      <c r="AO24" s="39">
        <f t="shared" si="24"/>
        <v>343.2</v>
      </c>
      <c r="AP24" s="39">
        <f t="shared" si="25"/>
        <v>252.55734199173861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214.97382352222186</v>
      </c>
      <c r="AY24" s="39">
        <f t="shared" si="1"/>
        <v>134.27745827827002</v>
      </c>
      <c r="AZ24" s="39">
        <f t="shared" si="29"/>
        <v>214.97382352222186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0.32102479498508724</v>
      </c>
      <c r="G25" s="35">
        <f>'Project Release Optimizer (GA)'!E27</f>
        <v>1.9983506455750566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299.04232165138382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71.770157196332107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71.770157196332107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71.770157196332107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71.770157196332107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71.770157196332107</v>
      </c>
      <c r="AN25" s="37"/>
      <c r="AO25" s="39">
        <f t="shared" si="24"/>
        <v>299.19999999999993</v>
      </c>
      <c r="AP25" s="39">
        <f t="shared" si="25"/>
        <v>657.89310763304434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657.89310763304422</v>
      </c>
      <c r="AY25" s="39">
        <f t="shared" si="1"/>
        <v>44.036315746117026</v>
      </c>
      <c r="AZ25" s="39">
        <f t="shared" si="29"/>
        <v>657.89310763304422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0.89108960750180177</v>
      </c>
      <c r="G26" s="35">
        <f>'Project Release Optimizer (GA)'!E28</f>
        <v>2.0117322171278293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43.76664217792613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26.345454702549151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10.503994122702272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10.503994122702272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10.503994122702272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10.503994122702272</v>
      </c>
      <c r="AN26" s="37"/>
      <c r="AO26" s="39">
        <f t="shared" si="24"/>
        <v>202.39999999999998</v>
      </c>
      <c r="AP26" s="39">
        <f t="shared" si="25"/>
        <v>112.12807337128434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96.286612791437491</v>
      </c>
      <c r="AY26" s="39">
        <f t="shared" si="1"/>
        <v>57.96000034560813</v>
      </c>
      <c r="AZ26" s="39">
        <f t="shared" si="29"/>
        <v>96.286612791437491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0.3109097944166998</v>
      </c>
      <c r="G27" s="35">
        <f>'Project Release Optimizer (GA)'!E29</f>
        <v>1.9655453635399542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231.57842336578602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55.578821607788633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55.578821607788633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55.578821607788633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55.578821607788633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55.578821607788633</v>
      </c>
      <c r="AN27" s="37"/>
      <c r="AO27" s="39">
        <f t="shared" si="24"/>
        <v>376.19999999999993</v>
      </c>
      <c r="AP27" s="39">
        <f t="shared" si="25"/>
        <v>509.4725314047293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509.47253140472924</v>
      </c>
      <c r="AY27" s="39">
        <f t="shared" si="1"/>
        <v>110.80894088739899</v>
      </c>
      <c r="AZ27" s="39">
        <f t="shared" si="29"/>
        <v>509.47253140472924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1.6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100.8303195001623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45.376402774119221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25.643301205973792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25.643301205973792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25.643301205973792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25.643301205973792</v>
      </c>
      <c r="AN30" s="47"/>
      <c r="AO30" s="35">
        <f t="shared" ref="AO30:AQ30" si="36">AVERAGE(AO13:AO27)</f>
        <v>236.42666666666665</v>
      </c>
      <c r="AP30" s="35">
        <f t="shared" si="36"/>
        <v>248.77992709817667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221.60036107109377</v>
      </c>
      <c r="AY30" s="35">
        <f t="shared" si="39"/>
        <v>88.438179638772084</v>
      </c>
      <c r="AZ30" s="167">
        <f t="shared" ref="AZ30" si="40">AVERAGE(AZ13:AZ27)</f>
        <v>235.06359438809307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7.9999999999999991</v>
      </c>
      <c r="G31" s="35">
        <f>'Project Release Optimizer (GA)'!E33</f>
        <v>24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1512.4547925024347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680.64604161178829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384.64951808960689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384.64951808960689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384.64951808960689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384.64951808960689</v>
      </c>
      <c r="AN31" s="47"/>
      <c r="AO31" s="35">
        <f t="shared" ref="AO31:AQ31" si="47">SUM(AO13:AO27)</f>
        <v>3546.3999999999996</v>
      </c>
      <c r="AP31" s="35">
        <f t="shared" si="47"/>
        <v>3731.6989064726499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3324.0054160664067</v>
      </c>
      <c r="AY31" s="35">
        <f t="shared" si="50"/>
        <v>1326.5726945815813</v>
      </c>
      <c r="AZ31" s="35">
        <f t="shared" ref="AZ31" si="51">SUM(AZ13:AZ27)</f>
        <v>3525.9539158213961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725.8931076330482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254.97992709817433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235.06359438809307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46.687344913151364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0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1027.5603796443738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1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0.70256011680615293</v>
      </c>
      <c r="E15" s="74">
        <v>1.5388906241473952</v>
      </c>
      <c r="F15" s="5"/>
      <c r="G15" s="110"/>
      <c r="I15" s="57">
        <v>41640</v>
      </c>
      <c r="J15" s="12"/>
      <c r="K15" s="32">
        <v>6</v>
      </c>
      <c r="L15" s="58">
        <f>I15+K15+1</f>
        <v>41647</v>
      </c>
      <c r="M15" s="58">
        <f>L15+VLOOKUP($B15,'Project Facts (User Inputs)'!$B$13:$BL$28,13,0)</f>
        <v>41671.197217566638</v>
      </c>
      <c r="N15" s="12"/>
      <c r="O15" s="56">
        <v>0</v>
      </c>
      <c r="P15" s="58">
        <f>M15+O15+1</f>
        <v>41672.197217566638</v>
      </c>
      <c r="Q15" s="58">
        <f>P15+VLOOKUP($B15,'Project Facts (User Inputs)'!$B$13:$BL$28,18,0)</f>
        <v>41720.283805943247</v>
      </c>
      <c r="R15" s="12"/>
      <c r="S15" s="56">
        <v>0</v>
      </c>
      <c r="T15" s="58">
        <f>Q15+S15+1</f>
        <v>41721.283805943247</v>
      </c>
      <c r="U15" s="58">
        <f>T15+VLOOKUP($B15,'Project Facts (User Inputs)'!$B$13:$BL$28,23,0)</f>
        <v>41732.824587153635</v>
      </c>
      <c r="V15" s="12"/>
      <c r="W15" s="32">
        <v>0</v>
      </c>
      <c r="X15" s="58">
        <f>U15+W15+1</f>
        <v>41733.824587153635</v>
      </c>
      <c r="Y15" s="58">
        <f>X15+VLOOKUP($B15,'Project Facts (User Inputs)'!$B$13:$BL$28,28,0)</f>
        <v>41745.365368364022</v>
      </c>
      <c r="Z15" s="12"/>
      <c r="AA15" s="32">
        <v>0</v>
      </c>
      <c r="AB15" s="58">
        <f>Y15+AA15+1</f>
        <v>41746.365368364022</v>
      </c>
      <c r="AC15" s="58">
        <f>AB15+VLOOKUP($B15,'Project Facts (User Inputs)'!$B$13:$BL$28,33,0)</f>
        <v>41757.90614957441</v>
      </c>
      <c r="AD15" s="12"/>
      <c r="AE15" s="32">
        <v>0</v>
      </c>
      <c r="AF15" s="58">
        <f>AC15+AE15+1</f>
        <v>41758.90614957441</v>
      </c>
      <c r="AG15" s="58">
        <f>AF15+VLOOKUP($B15,'Project Facts (User Inputs)'!$B$13:$BL$28,38,0)</f>
        <v>41770.446930784798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6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6</v>
      </c>
      <c r="AT15" s="60">
        <f>AK15*AM15*$AK$36</f>
        <v>5.080645161290323</v>
      </c>
      <c r="AV15" s="60">
        <f>AG15-L15</f>
        <v>123.44693078479759</v>
      </c>
      <c r="AW15" s="83">
        <f>MAX(AG15:AG29)-MIN(L15:L29)</f>
        <v>725.8931076330482</v>
      </c>
      <c r="BM15" s="113" t="s">
        <v>126</v>
      </c>
    </row>
    <row r="16" spans="2:65">
      <c r="B16" s="16" t="str">
        <f>'Project Facts (User Inputs)'!B14</f>
        <v>Project-A02</v>
      </c>
      <c r="D16" s="74">
        <v>0.58340552775706389</v>
      </c>
      <c r="E16" s="74">
        <v>1.5267312228994072</v>
      </c>
      <c r="F16" s="5"/>
      <c r="G16" s="110"/>
      <c r="I16" s="57">
        <v>41640</v>
      </c>
      <c r="J16" s="12"/>
      <c r="K16" s="32">
        <v>19</v>
      </c>
      <c r="L16" s="58">
        <f t="shared" ref="L16:L29" si="0">I16+K16+1</f>
        <v>41660</v>
      </c>
      <c r="M16" s="58">
        <f>L16+VLOOKUP($B16,'Project Facts (User Inputs)'!$B$13:$BL$28,13,0)</f>
        <v>41685.711103660033</v>
      </c>
      <c r="N16" s="12"/>
      <c r="O16" s="56">
        <v>0</v>
      </c>
      <c r="P16" s="58">
        <f t="shared" ref="P16:P29" si="1">M16+O16+1</f>
        <v>41686.711103660033</v>
      </c>
      <c r="Q16" s="58">
        <f>P16+VLOOKUP($B16,'Project Facts (User Inputs)'!$B$13:$BL$28,18,0)</f>
        <v>41739.110634631877</v>
      </c>
      <c r="R16" s="12"/>
      <c r="S16" s="56">
        <v>0</v>
      </c>
      <c r="T16" s="58">
        <f t="shared" ref="T16:T29" si="2">Q16+S16+1</f>
        <v>41740.110634631877</v>
      </c>
      <c r="U16" s="58">
        <f>T16+VLOOKUP($B16,'Project Facts (User Inputs)'!$B$13:$BL$28,23,0)</f>
        <v>41752.686522065123</v>
      </c>
      <c r="V16" s="12"/>
      <c r="W16" s="32">
        <v>0</v>
      </c>
      <c r="X16" s="58">
        <f t="shared" ref="X16:X29" si="3">U16+W16+1</f>
        <v>41753.686522065123</v>
      </c>
      <c r="Y16" s="58">
        <f>X16+VLOOKUP($B16,'Project Facts (User Inputs)'!$B$13:$BL$28,28,0)</f>
        <v>41766.262409498369</v>
      </c>
      <c r="Z16" s="12"/>
      <c r="AA16" s="32">
        <v>0</v>
      </c>
      <c r="AB16" s="58">
        <f t="shared" ref="AB16:AB29" si="4">Y16+AA16+1</f>
        <v>41767.262409498369</v>
      </c>
      <c r="AC16" s="58">
        <f>AB16+VLOOKUP($B16,'Project Facts (User Inputs)'!$B$13:$BL$28,33,0)</f>
        <v>41779.838296931615</v>
      </c>
      <c r="AD16" s="12"/>
      <c r="AE16" s="32">
        <v>0</v>
      </c>
      <c r="AF16" s="58">
        <f t="shared" ref="AF16:AF29" si="5">AC16+AE16+1</f>
        <v>41780.838296931615</v>
      </c>
      <c r="AG16" s="58">
        <f>AF16+VLOOKUP($B16,'Project Facts (User Inputs)'!$B$13:$BL$28,38,0)</f>
        <v>41793.414184364861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19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19</v>
      </c>
      <c r="AT16" s="60">
        <f t="shared" ref="AT16:AT29" si="13">AK16*AM16*$AK$36</f>
        <v>16.795905707196031</v>
      </c>
      <c r="AV16" s="60">
        <f t="shared" ref="AV16:AV29" si="14">AG16-L16</f>
        <v>133.41418436486128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0.63104282688181901</v>
      </c>
      <c r="E17" s="74">
        <v>1.488945825891612</v>
      </c>
      <c r="F17" s="5"/>
      <c r="G17" s="110"/>
      <c r="I17" s="57">
        <v>41640</v>
      </c>
      <c r="J17" s="12"/>
      <c r="K17" s="32">
        <v>24</v>
      </c>
      <c r="L17" s="58">
        <f t="shared" si="0"/>
        <v>41665</v>
      </c>
      <c r="M17" s="58">
        <f>L17+VLOOKUP($B17,'Project Facts (User Inputs)'!$B$13:$BL$28,13,0)</f>
        <v>41690.354855991405</v>
      </c>
      <c r="N17" s="12"/>
      <c r="O17" s="56">
        <v>0</v>
      </c>
      <c r="P17" s="58">
        <f t="shared" si="1"/>
        <v>41691.354855991405</v>
      </c>
      <c r="Q17" s="58">
        <f>P17+VLOOKUP($B17,'Project Facts (User Inputs)'!$B$13:$BL$28,18,0)</f>
        <v>41709.48849089638</v>
      </c>
      <c r="R17" s="12"/>
      <c r="S17" s="56">
        <v>0</v>
      </c>
      <c r="T17" s="58">
        <f t="shared" si="2"/>
        <v>41710.48849089638</v>
      </c>
      <c r="U17" s="58">
        <f>T17+VLOOKUP($B17,'Project Facts (User Inputs)'!$B$13:$BL$28,23,0)</f>
        <v>41716.573656334316</v>
      </c>
      <c r="V17" s="12"/>
      <c r="W17" s="32">
        <v>0</v>
      </c>
      <c r="X17" s="58">
        <f t="shared" si="3"/>
        <v>41717.573656334316</v>
      </c>
      <c r="Y17" s="58">
        <f>X17+VLOOKUP($B17,'Project Facts (User Inputs)'!$B$13:$BL$28,28,0)</f>
        <v>41723.658821772253</v>
      </c>
      <c r="Z17" s="12"/>
      <c r="AA17" s="32">
        <v>0</v>
      </c>
      <c r="AB17" s="58">
        <f t="shared" si="4"/>
        <v>41724.658821772253</v>
      </c>
      <c r="AC17" s="58">
        <f>AB17+VLOOKUP($B17,'Project Facts (User Inputs)'!$B$13:$BL$28,33,0)</f>
        <v>41730.74398721019</v>
      </c>
      <c r="AD17" s="12"/>
      <c r="AE17" s="32">
        <v>0</v>
      </c>
      <c r="AF17" s="58">
        <f t="shared" si="5"/>
        <v>41731.74398721019</v>
      </c>
      <c r="AG17" s="58">
        <f>AF17+VLOOKUP($B17,'Project Facts (User Inputs)'!$B$13:$BL$28,38,0)</f>
        <v>41737.829152648126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24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24</v>
      </c>
      <c r="AT17" s="60">
        <f t="shared" si="13"/>
        <v>9.6029776674937963</v>
      </c>
      <c r="AV17" s="60">
        <f t="shared" si="14"/>
        <v>72.829152648126183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0.25547935032429991</v>
      </c>
      <c r="E18" s="74">
        <v>1.4771427256449783</v>
      </c>
      <c r="F18" s="5"/>
      <c r="G18" s="110"/>
      <c r="I18" s="57">
        <v>41640</v>
      </c>
      <c r="J18" s="12"/>
      <c r="K18" s="32">
        <v>38</v>
      </c>
      <c r="L18" s="58">
        <f t="shared" si="0"/>
        <v>41679</v>
      </c>
      <c r="M18" s="58">
        <f>L18+VLOOKUP($B18,'Project Facts (User Inputs)'!$B$13:$BL$28,13,0)</f>
        <v>41815.997373586441</v>
      </c>
      <c r="N18" s="12"/>
      <c r="O18" s="56">
        <v>0</v>
      </c>
      <c r="P18" s="58">
        <f t="shared" si="1"/>
        <v>41816.997373586441</v>
      </c>
      <c r="Q18" s="58">
        <f>P18+VLOOKUP($B18,'Project Facts (User Inputs)'!$B$13:$BL$28,18,0)</f>
        <v>41849.876743247187</v>
      </c>
      <c r="R18" s="12"/>
      <c r="S18" s="56">
        <v>0</v>
      </c>
      <c r="T18" s="58">
        <f t="shared" si="2"/>
        <v>41850.876743247187</v>
      </c>
      <c r="U18" s="58">
        <f>T18+VLOOKUP($B18,'Project Facts (User Inputs)'!$B$13:$BL$28,23,0)</f>
        <v>41883.756112907933</v>
      </c>
      <c r="V18" s="12"/>
      <c r="W18" s="32">
        <v>0</v>
      </c>
      <c r="X18" s="58">
        <f t="shared" si="3"/>
        <v>41884.756112907933</v>
      </c>
      <c r="Y18" s="58">
        <f>X18+VLOOKUP($B18,'Project Facts (User Inputs)'!$B$13:$BL$28,28,0)</f>
        <v>41917.635482568679</v>
      </c>
      <c r="Z18" s="12"/>
      <c r="AA18" s="32">
        <v>0</v>
      </c>
      <c r="AB18" s="58">
        <f t="shared" si="4"/>
        <v>41918.635482568679</v>
      </c>
      <c r="AC18" s="58">
        <f>AB18+VLOOKUP($B18,'Project Facts (User Inputs)'!$B$13:$BL$28,33,0)</f>
        <v>41951.514852229426</v>
      </c>
      <c r="AD18" s="12"/>
      <c r="AE18" s="32">
        <v>0</v>
      </c>
      <c r="AF18" s="58">
        <f t="shared" si="5"/>
        <v>41952.514852229426</v>
      </c>
      <c r="AG18" s="58">
        <f>AF18+VLOOKUP($B18,'Project Facts (User Inputs)'!$B$13:$BL$28,38,0)</f>
        <v>41985.394221890172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38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38</v>
      </c>
      <c r="AT18" s="60">
        <f t="shared" si="13"/>
        <v>18.740694789081886</v>
      </c>
      <c r="AV18" s="60">
        <f t="shared" si="14"/>
        <v>306.39422189017205</v>
      </c>
      <c r="AW18" s="37"/>
      <c r="BM18" s="113"/>
    </row>
    <row r="19" spans="2:65">
      <c r="B19" s="16" t="str">
        <f>'Project Facts (User Inputs)'!B17</f>
        <v>Project-A05</v>
      </c>
      <c r="D19" s="74">
        <v>0.54618404522392483</v>
      </c>
      <c r="E19" s="74">
        <v>1.53250003773113</v>
      </c>
      <c r="F19" s="5"/>
      <c r="G19" s="110"/>
      <c r="I19" s="57">
        <v>41640</v>
      </c>
      <c r="J19" s="12"/>
      <c r="K19" s="32">
        <v>45</v>
      </c>
      <c r="L19" s="58">
        <f t="shared" si="0"/>
        <v>41686</v>
      </c>
      <c r="M19" s="58">
        <f>L19+VLOOKUP($B19,'Project Facts (User Inputs)'!$B$13:$BL$28,13,0)</f>
        <v>41698.52854781552</v>
      </c>
      <c r="N19" s="12"/>
      <c r="O19" s="56">
        <v>0</v>
      </c>
      <c r="P19" s="58">
        <f t="shared" si="1"/>
        <v>41699.52854781552</v>
      </c>
      <c r="Q19" s="58">
        <f>P19+VLOOKUP($B19,'Project Facts (User Inputs)'!$B$13:$BL$28,18,0)</f>
        <v>41751.730830380184</v>
      </c>
      <c r="R19" s="12"/>
      <c r="S19" s="56">
        <v>0</v>
      </c>
      <c r="T19" s="58">
        <f t="shared" si="2"/>
        <v>41752.730830380184</v>
      </c>
      <c r="U19" s="58">
        <f>T19+VLOOKUP($B19,'Project Facts (User Inputs)'!$B$13:$BL$28,23,0)</f>
        <v>41765.259378195704</v>
      </c>
      <c r="V19" s="12"/>
      <c r="W19" s="32">
        <v>0</v>
      </c>
      <c r="X19" s="58">
        <f t="shared" si="3"/>
        <v>41766.259378195704</v>
      </c>
      <c r="Y19" s="58">
        <f>X19+VLOOKUP($B19,'Project Facts (User Inputs)'!$B$13:$BL$28,28,0)</f>
        <v>41778.787926011224</v>
      </c>
      <c r="Z19" s="12"/>
      <c r="AA19" s="32">
        <v>0</v>
      </c>
      <c r="AB19" s="58">
        <f t="shared" si="4"/>
        <v>41779.787926011224</v>
      </c>
      <c r="AC19" s="58">
        <f>AB19+VLOOKUP($B19,'Project Facts (User Inputs)'!$B$13:$BL$28,33,0)</f>
        <v>41792.316473826744</v>
      </c>
      <c r="AD19" s="12"/>
      <c r="AE19" s="32">
        <v>0</v>
      </c>
      <c r="AF19" s="58">
        <f t="shared" si="5"/>
        <v>41793.316473826744</v>
      </c>
      <c r="AG19" s="58">
        <f>AF19+VLOOKUP($B19,'Project Facts (User Inputs)'!$B$13:$BL$28,38,0)</f>
        <v>41805.845021642264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45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45</v>
      </c>
      <c r="AT19" s="60">
        <f t="shared" si="13"/>
        <v>36.011166253101734</v>
      </c>
      <c r="AV19" s="60">
        <f t="shared" si="14"/>
        <v>119.84502164226433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0.56976325039701381</v>
      </c>
      <c r="E20" s="74">
        <v>1.4936707294918441</v>
      </c>
      <c r="F20" s="5"/>
      <c r="G20" s="110"/>
      <c r="I20" s="57">
        <v>41640</v>
      </c>
      <c r="J20" s="12"/>
      <c r="K20" s="32">
        <v>57</v>
      </c>
      <c r="L20" s="58">
        <f t="shared" si="0"/>
        <v>41698</v>
      </c>
      <c r="M20" s="58">
        <f>L20+VLOOKUP($B20,'Project Facts (User Inputs)'!$B$13:$BL$28,13,0)</f>
        <v>41789.265977515686</v>
      </c>
      <c r="N20" s="12"/>
      <c r="O20" s="56">
        <v>0</v>
      </c>
      <c r="P20" s="58">
        <f t="shared" si="1"/>
        <v>41790.265977515686</v>
      </c>
      <c r="Q20" s="58">
        <f>P20+VLOOKUP($B20,'Project Facts (User Inputs)'!$B$13:$BL$28,18,0)</f>
        <v>41819.723607722422</v>
      </c>
      <c r="R20" s="12"/>
      <c r="S20" s="56">
        <v>0</v>
      </c>
      <c r="T20" s="58">
        <f t="shared" si="2"/>
        <v>41820.723607722422</v>
      </c>
      <c r="U20" s="58">
        <f>T20+VLOOKUP($B20,'Project Facts (User Inputs)'!$B$13:$BL$28,23,0)</f>
        <v>41842.627442326186</v>
      </c>
      <c r="V20" s="12"/>
      <c r="W20" s="32">
        <v>0</v>
      </c>
      <c r="X20" s="58">
        <f t="shared" si="3"/>
        <v>41843.627442326186</v>
      </c>
      <c r="Y20" s="58">
        <f>X20+VLOOKUP($B20,'Project Facts (User Inputs)'!$B$13:$BL$28,28,0)</f>
        <v>41865.531276929949</v>
      </c>
      <c r="Z20" s="12"/>
      <c r="AA20" s="32">
        <v>0</v>
      </c>
      <c r="AB20" s="58">
        <f t="shared" si="4"/>
        <v>41866.531276929949</v>
      </c>
      <c r="AC20" s="58">
        <f>AB20+VLOOKUP($B20,'Project Facts (User Inputs)'!$B$13:$BL$28,33,0)</f>
        <v>41888.435111533712</v>
      </c>
      <c r="AD20" s="12"/>
      <c r="AE20" s="32">
        <v>0</v>
      </c>
      <c r="AF20" s="58">
        <f t="shared" si="5"/>
        <v>41889.435111533712</v>
      </c>
      <c r="AG20" s="58">
        <f>AF20+VLOOKUP($B20,'Project Facts (User Inputs)'!$B$13:$BL$28,38,0)</f>
        <v>41911.338946137475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57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57</v>
      </c>
      <c r="AT20" s="60">
        <f t="shared" si="13"/>
        <v>50.918114143920597</v>
      </c>
      <c r="AV20" s="60">
        <f t="shared" si="14"/>
        <v>213.33894613747543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0.6473575033295722</v>
      </c>
      <c r="E21" s="74">
        <v>1.5123620112914562</v>
      </c>
      <c r="F21" s="5"/>
      <c r="G21" s="110"/>
      <c r="I21" s="57">
        <v>41640</v>
      </c>
      <c r="J21" s="12"/>
      <c r="K21" s="32">
        <v>68</v>
      </c>
      <c r="L21" s="58">
        <f t="shared" si="0"/>
        <v>41709</v>
      </c>
      <c r="M21" s="58">
        <f>L21+VLOOKUP($B21,'Project Facts (User Inputs)'!$B$13:$BL$28,13,0)</f>
        <v>41852.660959395187</v>
      </c>
      <c r="N21" s="12"/>
      <c r="O21" s="56">
        <v>0</v>
      </c>
      <c r="P21" s="58">
        <f t="shared" si="1"/>
        <v>41853.660959395187</v>
      </c>
      <c r="Q21" s="58">
        <f>P21+VLOOKUP($B21,'Project Facts (User Inputs)'!$B$13:$BL$28,18,0)</f>
        <v>41908.541999371271</v>
      </c>
      <c r="R21" s="12"/>
      <c r="S21" s="56">
        <v>0</v>
      </c>
      <c r="T21" s="58">
        <f t="shared" si="2"/>
        <v>41909.541999371271</v>
      </c>
      <c r="U21" s="58">
        <f>T21+VLOOKUP($B21,'Project Facts (User Inputs)'!$B$13:$BL$28,23,0)</f>
        <v>41944.020629626117</v>
      </c>
      <c r="V21" s="12"/>
      <c r="W21" s="32">
        <v>0</v>
      </c>
      <c r="X21" s="58">
        <f t="shared" si="3"/>
        <v>41945.020629626117</v>
      </c>
      <c r="Y21" s="58">
        <f>X21+VLOOKUP($B21,'Project Facts (User Inputs)'!$B$13:$BL$28,28,0)</f>
        <v>41979.499259880962</v>
      </c>
      <c r="Z21" s="12"/>
      <c r="AA21" s="32">
        <v>0</v>
      </c>
      <c r="AB21" s="58">
        <f t="shared" si="4"/>
        <v>41980.499259880962</v>
      </c>
      <c r="AC21" s="58">
        <f>AB21+VLOOKUP($B21,'Project Facts (User Inputs)'!$B$13:$BL$28,33,0)</f>
        <v>42014.977890135808</v>
      </c>
      <c r="AD21" s="12"/>
      <c r="AE21" s="32">
        <v>0</v>
      </c>
      <c r="AF21" s="58">
        <f t="shared" si="5"/>
        <v>42015.977890135808</v>
      </c>
      <c r="AG21" s="58">
        <f>AF21+VLOOKUP($B21,'Project Facts (User Inputs)'!$B$13:$BL$28,38,0)</f>
        <v>42050.456520390653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68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68</v>
      </c>
      <c r="AT21" s="60">
        <f t="shared" si="13"/>
        <v>111.36476426799008</v>
      </c>
      <c r="AV21" s="60">
        <f t="shared" si="14"/>
        <v>341.45652039065317</v>
      </c>
      <c r="AW21" s="37"/>
      <c r="BM21" s="113"/>
    </row>
    <row r="22" spans="2:65">
      <c r="B22" s="16" t="str">
        <f>'Project Facts (User Inputs)'!B20</f>
        <v>Project-A08</v>
      </c>
      <c r="D22" s="74">
        <v>0.52515388681874475</v>
      </c>
      <c r="E22" s="74">
        <v>1.5158227946689735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41650.521018744221</v>
      </c>
      <c r="N22" s="12"/>
      <c r="O22" s="56">
        <v>0</v>
      </c>
      <c r="P22" s="58">
        <f t="shared" si="1"/>
        <v>41651.521018744221</v>
      </c>
      <c r="Q22" s="58">
        <f>P22+VLOOKUP($B22,'Project Facts (User Inputs)'!$B$13:$BL$28,18,0)</f>
        <v>41658.777803665711</v>
      </c>
      <c r="R22" s="12"/>
      <c r="S22" s="56">
        <v>0</v>
      </c>
      <c r="T22" s="58">
        <f t="shared" si="2"/>
        <v>41659.777803665711</v>
      </c>
      <c r="U22" s="58">
        <f>T22+VLOOKUP($B22,'Project Facts (User Inputs)'!$B$13:$BL$28,23,0)</f>
        <v>41662.062848164322</v>
      </c>
      <c r="V22" s="12"/>
      <c r="W22" s="32">
        <v>0</v>
      </c>
      <c r="X22" s="58">
        <f t="shared" si="3"/>
        <v>41663.062848164322</v>
      </c>
      <c r="Y22" s="58">
        <f>X22+VLOOKUP($B22,'Project Facts (User Inputs)'!$B$13:$BL$28,28,0)</f>
        <v>41665.347892662932</v>
      </c>
      <c r="Z22" s="12"/>
      <c r="AA22" s="32">
        <v>0</v>
      </c>
      <c r="AB22" s="58">
        <f t="shared" si="4"/>
        <v>41666.347892662932</v>
      </c>
      <c r="AC22" s="58">
        <f>AB22+VLOOKUP($B22,'Project Facts (User Inputs)'!$B$13:$BL$28,33,0)</f>
        <v>41668.632937161543</v>
      </c>
      <c r="AD22" s="12"/>
      <c r="AE22" s="32">
        <v>0</v>
      </c>
      <c r="AF22" s="58">
        <f t="shared" si="5"/>
        <v>41669.632937161543</v>
      </c>
      <c r="AG22" s="58">
        <f>AF22+VLOOKUP($B22,'Project Facts (User Inputs)'!$B$13:$BL$28,38,0)</f>
        <v>41671.917981660154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30.9179816601536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0.53240888592124946</v>
      </c>
      <c r="E23" s="74">
        <v>1.4888458562370668</v>
      </c>
      <c r="F23" s="5"/>
      <c r="G23" s="110"/>
      <c r="I23" s="57">
        <v>41640</v>
      </c>
      <c r="J23" s="12"/>
      <c r="K23" s="32">
        <v>22</v>
      </c>
      <c r="L23" s="58">
        <f t="shared" si="0"/>
        <v>41663</v>
      </c>
      <c r="M23" s="58">
        <f>L23+VLOOKUP($B23,'Project Facts (User Inputs)'!$B$13:$BL$28,13,0)</f>
        <v>41755.034527025622</v>
      </c>
      <c r="N23" s="12"/>
      <c r="O23" s="56">
        <v>0</v>
      </c>
      <c r="P23" s="58">
        <f t="shared" si="1"/>
        <v>41756.034527025622</v>
      </c>
      <c r="Q23" s="58">
        <f>P23+VLOOKUP($B23,'Project Facts (User Inputs)'!$B$13:$BL$28,18,0)</f>
        <v>41813.797390548214</v>
      </c>
      <c r="R23" s="12"/>
      <c r="S23" s="56">
        <v>0</v>
      </c>
      <c r="T23" s="58">
        <f t="shared" si="2"/>
        <v>41814.797390548214</v>
      </c>
      <c r="U23" s="58">
        <f>T23+VLOOKUP($B23,'Project Facts (User Inputs)'!$B$13:$BL$28,23,0)</f>
        <v>41836.885677034363</v>
      </c>
      <c r="V23" s="12"/>
      <c r="W23" s="32">
        <v>3</v>
      </c>
      <c r="X23" s="58">
        <f t="shared" si="3"/>
        <v>41840.885677034363</v>
      </c>
      <c r="Y23" s="58">
        <f>X23+VLOOKUP($B23,'Project Facts (User Inputs)'!$B$13:$BL$28,28,0)</f>
        <v>41862.973963520511</v>
      </c>
      <c r="Z23" s="12"/>
      <c r="AA23" s="32">
        <v>0</v>
      </c>
      <c r="AB23" s="58">
        <f t="shared" si="4"/>
        <v>41863.973963520511</v>
      </c>
      <c r="AC23" s="58">
        <f>AB23+VLOOKUP($B23,'Project Facts (User Inputs)'!$B$13:$BL$28,33,0)</f>
        <v>41886.06225000666</v>
      </c>
      <c r="AD23" s="12"/>
      <c r="AE23" s="32">
        <v>0</v>
      </c>
      <c r="AF23" s="58">
        <f t="shared" si="5"/>
        <v>41887.06225000666</v>
      </c>
      <c r="AG23" s="58">
        <f>AF23+VLOOKUP($B23,'Project Facts (User Inputs)'!$B$13:$BL$28,38,0)</f>
        <v>41909.150536492809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22</v>
      </c>
      <c r="AN23" s="78">
        <f t="shared" si="7"/>
        <v>0</v>
      </c>
      <c r="AO23" s="78">
        <f t="shared" si="8"/>
        <v>0</v>
      </c>
      <c r="AP23" s="78">
        <f t="shared" si="9"/>
        <v>3</v>
      </c>
      <c r="AQ23" s="78">
        <f t="shared" si="10"/>
        <v>0</v>
      </c>
      <c r="AR23" s="78">
        <f t="shared" si="11"/>
        <v>0</v>
      </c>
      <c r="AS23" s="78">
        <f t="shared" si="12"/>
        <v>25</v>
      </c>
      <c r="AT23" s="60">
        <f t="shared" si="13"/>
        <v>27.636476426799007</v>
      </c>
      <c r="AV23" s="60">
        <f t="shared" si="14"/>
        <v>246.1505364928089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0.51778370949849051</v>
      </c>
      <c r="E24" s="74">
        <v>1.4950892032851664</v>
      </c>
      <c r="F24" s="5"/>
      <c r="G24" s="110"/>
      <c r="I24" s="57">
        <v>41640</v>
      </c>
      <c r="J24" s="12"/>
      <c r="K24" s="32">
        <v>27</v>
      </c>
      <c r="L24" s="58">
        <f t="shared" si="0"/>
        <v>41668</v>
      </c>
      <c r="M24" s="58">
        <f>L24+VLOOKUP($B24,'Project Facts (User Inputs)'!$B$13:$BL$28,13,0)</f>
        <v>41737.527100485393</v>
      </c>
      <c r="N24" s="12"/>
      <c r="O24" s="56">
        <v>0</v>
      </c>
      <c r="P24" s="58">
        <f t="shared" si="1"/>
        <v>41738.527100485393</v>
      </c>
      <c r="Q24" s="58">
        <f>P24+VLOOKUP($B24,'Project Facts (User Inputs)'!$B$13:$BL$28,18,0)</f>
        <v>41796.717608321873</v>
      </c>
      <c r="R24" s="12"/>
      <c r="S24" s="56">
        <v>0</v>
      </c>
      <c r="T24" s="58">
        <f t="shared" si="2"/>
        <v>41797.717608321873</v>
      </c>
      <c r="U24" s="58">
        <f>T24+VLOOKUP($B24,'Project Facts (User Inputs)'!$B$13:$BL$28,23,0)</f>
        <v>41814.404112438366</v>
      </c>
      <c r="V24" s="12"/>
      <c r="W24" s="32">
        <v>0</v>
      </c>
      <c r="X24" s="58">
        <f t="shared" si="3"/>
        <v>41815.404112438366</v>
      </c>
      <c r="Y24" s="58">
        <f>X24+VLOOKUP($B24,'Project Facts (User Inputs)'!$B$13:$BL$28,28,0)</f>
        <v>41832.090616554859</v>
      </c>
      <c r="Z24" s="12"/>
      <c r="AA24" s="32">
        <v>0</v>
      </c>
      <c r="AB24" s="58">
        <f t="shared" si="4"/>
        <v>41833.090616554859</v>
      </c>
      <c r="AC24" s="58">
        <f>AB24+VLOOKUP($B24,'Project Facts (User Inputs)'!$B$13:$BL$28,33,0)</f>
        <v>41849.777120671351</v>
      </c>
      <c r="AD24" s="12"/>
      <c r="AE24" s="32">
        <v>0</v>
      </c>
      <c r="AF24" s="58">
        <f t="shared" si="5"/>
        <v>41850.777120671351</v>
      </c>
      <c r="AG24" s="58">
        <f>AF24+VLOOKUP($B24,'Project Facts (User Inputs)'!$B$13:$BL$28,38,0)</f>
        <v>41867.463624787844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27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27</v>
      </c>
      <c r="AT24" s="60">
        <f t="shared" si="13"/>
        <v>30.902605459057057</v>
      </c>
      <c r="AV24" s="60">
        <f t="shared" si="14"/>
        <v>199.46362478784431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0.30063943259625625</v>
      </c>
      <c r="E25" s="74">
        <v>1.4634280141278682</v>
      </c>
      <c r="F25" s="5"/>
      <c r="G25" s="110"/>
      <c r="I25" s="57">
        <v>41640</v>
      </c>
      <c r="J25" s="12"/>
      <c r="K25" s="32">
        <v>38</v>
      </c>
      <c r="L25" s="58">
        <f t="shared" si="0"/>
        <v>41679</v>
      </c>
      <c r="M25" s="58">
        <f>L25+VLOOKUP($B25,'Project Facts (User Inputs)'!$B$13:$BL$28,13,0)</f>
        <v>41888.553349192902</v>
      </c>
      <c r="N25" s="12"/>
      <c r="O25" s="56">
        <v>0</v>
      </c>
      <c r="P25" s="58">
        <f t="shared" si="1"/>
        <v>41889.553349192902</v>
      </c>
      <c r="Q25" s="58">
        <f>P25+VLOOKUP($B25,'Project Facts (User Inputs)'!$B$13:$BL$28,18,0)</f>
        <v>41944.219516047495</v>
      </c>
      <c r="R25" s="12"/>
      <c r="S25" s="56">
        <v>0</v>
      </c>
      <c r="T25" s="58">
        <f t="shared" si="2"/>
        <v>41945.219516047495</v>
      </c>
      <c r="U25" s="58">
        <f>T25+VLOOKUP($B25,'Project Facts (User Inputs)'!$B$13:$BL$28,23,0)</f>
        <v>41995.512319853791</v>
      </c>
      <c r="V25" s="12"/>
      <c r="W25" s="32">
        <v>0</v>
      </c>
      <c r="X25" s="58">
        <f t="shared" si="3"/>
        <v>41996.512319853791</v>
      </c>
      <c r="Y25" s="58">
        <f>X25+VLOOKUP($B25,'Project Facts (User Inputs)'!$B$13:$BL$28,28,0)</f>
        <v>42046.805123660088</v>
      </c>
      <c r="Z25" s="12"/>
      <c r="AA25" s="32">
        <v>0</v>
      </c>
      <c r="AB25" s="58">
        <f t="shared" si="4"/>
        <v>42047.805123660088</v>
      </c>
      <c r="AC25" s="58">
        <f>AB25+VLOOKUP($B25,'Project Facts (User Inputs)'!$B$13:$BL$28,33,0)</f>
        <v>42098.097927466384</v>
      </c>
      <c r="AD25" s="12"/>
      <c r="AE25" s="32">
        <v>0</v>
      </c>
      <c r="AF25" s="58">
        <f t="shared" si="5"/>
        <v>42099.097927466384</v>
      </c>
      <c r="AG25" s="58">
        <f>AF25+VLOOKUP($B25,'Project Facts (User Inputs)'!$B$13:$BL$28,38,0)</f>
        <v>42149.390731272681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38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38</v>
      </c>
      <c r="AT25" s="60">
        <f t="shared" si="13"/>
        <v>50.564516129032249</v>
      </c>
      <c r="AV25" s="60">
        <f t="shared" si="14"/>
        <v>470.39073127268057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0.66519726754182262</v>
      </c>
      <c r="E26" s="74">
        <v>1.4909427283402652</v>
      </c>
      <c r="F26" s="5"/>
      <c r="G26" s="110"/>
      <c r="I26" s="57">
        <v>41640</v>
      </c>
      <c r="J26" s="12"/>
      <c r="K26" s="32">
        <v>51</v>
      </c>
      <c r="L26" s="58">
        <f t="shared" si="0"/>
        <v>41692</v>
      </c>
      <c r="M26" s="58">
        <f>L26+VLOOKUP($B26,'Project Facts (User Inputs)'!$B$13:$BL$28,13,0)</f>
        <v>41789.715374328283</v>
      </c>
      <c r="N26" s="12"/>
      <c r="O26" s="56">
        <v>0</v>
      </c>
      <c r="P26" s="58">
        <f t="shared" si="1"/>
        <v>41790.715374328283</v>
      </c>
      <c r="Q26" s="58">
        <f>P26+VLOOKUP($B26,'Project Facts (User Inputs)'!$B$13:$BL$28,18,0)</f>
        <v>41851.750582636589</v>
      </c>
      <c r="R26" s="12"/>
      <c r="S26" s="56">
        <v>0</v>
      </c>
      <c r="T26" s="58">
        <f t="shared" si="2"/>
        <v>41852.750582636589</v>
      </c>
      <c r="U26" s="58">
        <f>T26+VLOOKUP($B26,'Project Facts (User Inputs)'!$B$13:$BL$28,23,0)</f>
        <v>41876.202272475377</v>
      </c>
      <c r="V26" s="12"/>
      <c r="W26" s="32">
        <v>0</v>
      </c>
      <c r="X26" s="58">
        <f t="shared" si="3"/>
        <v>41877.202272475377</v>
      </c>
      <c r="Y26" s="58">
        <f>X26+VLOOKUP($B26,'Project Facts (User Inputs)'!$B$13:$BL$28,28,0)</f>
        <v>41900.653962314165</v>
      </c>
      <c r="Z26" s="12"/>
      <c r="AA26" s="32">
        <v>0</v>
      </c>
      <c r="AB26" s="58">
        <f t="shared" si="4"/>
        <v>41901.653962314165</v>
      </c>
      <c r="AC26" s="58">
        <f>AB26+VLOOKUP($B26,'Project Facts (User Inputs)'!$B$13:$BL$28,33,0)</f>
        <v>41925.105652152954</v>
      </c>
      <c r="AD26" s="12"/>
      <c r="AE26" s="32">
        <v>0</v>
      </c>
      <c r="AF26" s="58">
        <f t="shared" si="5"/>
        <v>41926.105652152954</v>
      </c>
      <c r="AG26" s="58">
        <f>AF26+VLOOKUP($B26,'Project Facts (User Inputs)'!$B$13:$BL$28,38,0)</f>
        <v>41949.557341991742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51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51</v>
      </c>
      <c r="AT26" s="60">
        <f t="shared" si="13"/>
        <v>74.032258064516128</v>
      </c>
      <c r="AV26" s="60">
        <f t="shared" si="14"/>
        <v>257.55734199174185</v>
      </c>
      <c r="AW26" s="37"/>
      <c r="BM26" s="115"/>
    </row>
    <row r="27" spans="2:65">
      <c r="B27" s="16" t="str">
        <f>'Project Facts (User Inputs)'!B25</f>
        <v>Project-A13</v>
      </c>
      <c r="D27" s="74">
        <v>0.32102479498508724</v>
      </c>
      <c r="E27" s="74">
        <v>1.9983506455750566</v>
      </c>
      <c r="F27" s="5"/>
      <c r="G27" s="110"/>
      <c r="I27" s="57">
        <v>41640</v>
      </c>
      <c r="J27" s="12"/>
      <c r="K27" s="32">
        <v>63</v>
      </c>
      <c r="L27" s="58">
        <f t="shared" si="0"/>
        <v>41704</v>
      </c>
      <c r="M27" s="58">
        <f>L27+VLOOKUP($B27,'Project Facts (User Inputs)'!$B$13:$BL$28,13,0)</f>
        <v>42003.042321651381</v>
      </c>
      <c r="N27" s="12"/>
      <c r="O27" s="56">
        <v>0</v>
      </c>
      <c r="P27" s="58">
        <f t="shared" si="1"/>
        <v>42004.042321651381</v>
      </c>
      <c r="Q27" s="58">
        <f>P27+VLOOKUP($B27,'Project Facts (User Inputs)'!$B$13:$BL$28,18,0)</f>
        <v>42075.812478847714</v>
      </c>
      <c r="R27" s="12"/>
      <c r="S27" s="56">
        <v>0</v>
      </c>
      <c r="T27" s="58">
        <f t="shared" si="2"/>
        <v>42076.812478847714</v>
      </c>
      <c r="U27" s="58">
        <f>T27+VLOOKUP($B27,'Project Facts (User Inputs)'!$B$13:$BL$28,23,0)</f>
        <v>42148.582636044048</v>
      </c>
      <c r="V27" s="12"/>
      <c r="W27" s="32">
        <v>0</v>
      </c>
      <c r="X27" s="58">
        <f t="shared" si="3"/>
        <v>42149.582636044048</v>
      </c>
      <c r="Y27" s="58">
        <f>X27+VLOOKUP($B27,'Project Facts (User Inputs)'!$B$13:$BL$28,28,0)</f>
        <v>42221.352793240381</v>
      </c>
      <c r="Z27" s="12"/>
      <c r="AA27" s="32">
        <v>0</v>
      </c>
      <c r="AB27" s="58">
        <f t="shared" si="4"/>
        <v>42222.352793240381</v>
      </c>
      <c r="AC27" s="58">
        <f>AB27+VLOOKUP($B27,'Project Facts (User Inputs)'!$B$13:$BL$28,33,0)</f>
        <v>42294.122950436715</v>
      </c>
      <c r="AD27" s="12"/>
      <c r="AE27" s="32">
        <v>0</v>
      </c>
      <c r="AF27" s="58">
        <f t="shared" si="5"/>
        <v>42295.122950436715</v>
      </c>
      <c r="AG27" s="58">
        <f>AF27+VLOOKUP($B27,'Project Facts (User Inputs)'!$B$13:$BL$28,38,0)</f>
        <v>42366.893107633048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63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63</v>
      </c>
      <c r="AT27" s="60">
        <f t="shared" si="13"/>
        <v>79.727047146401958</v>
      </c>
      <c r="AV27" s="60">
        <f t="shared" si="14"/>
        <v>662.8931076330482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0.89108960750180177</v>
      </c>
      <c r="E28" s="74">
        <v>2.0117322171278293</v>
      </c>
      <c r="F28" s="5"/>
      <c r="G28" s="110"/>
      <c r="I28" s="57">
        <v>41640</v>
      </c>
      <c r="J28" s="12"/>
      <c r="K28" s="32">
        <v>72</v>
      </c>
      <c r="L28" s="58">
        <f t="shared" si="0"/>
        <v>41713</v>
      </c>
      <c r="M28" s="58">
        <f>L28+VLOOKUP($B28,'Project Facts (User Inputs)'!$B$13:$BL$28,13,0)</f>
        <v>41756.766642177929</v>
      </c>
      <c r="N28" s="12"/>
      <c r="O28" s="56">
        <v>0</v>
      </c>
      <c r="P28" s="58">
        <f t="shared" si="1"/>
        <v>41757.766642177929</v>
      </c>
      <c r="Q28" s="58">
        <f>P28+VLOOKUP($B28,'Project Facts (User Inputs)'!$B$13:$BL$28,18,0)</f>
        <v>41784.112096880475</v>
      </c>
      <c r="R28" s="12"/>
      <c r="S28" s="56">
        <v>0</v>
      </c>
      <c r="T28" s="58">
        <f t="shared" si="2"/>
        <v>41785.112096880475</v>
      </c>
      <c r="U28" s="58">
        <f>T28+VLOOKUP($B28,'Project Facts (User Inputs)'!$B$13:$BL$28,23,0)</f>
        <v>41795.616091003176</v>
      </c>
      <c r="V28" s="12"/>
      <c r="W28" s="32">
        <v>0</v>
      </c>
      <c r="X28" s="58">
        <f t="shared" si="3"/>
        <v>41796.616091003176</v>
      </c>
      <c r="Y28" s="58">
        <f>X28+VLOOKUP($B28,'Project Facts (User Inputs)'!$B$13:$BL$28,28,0)</f>
        <v>41807.120085125876</v>
      </c>
      <c r="Z28" s="12"/>
      <c r="AA28" s="32">
        <v>7</v>
      </c>
      <c r="AB28" s="58">
        <f t="shared" si="4"/>
        <v>41815.120085125876</v>
      </c>
      <c r="AC28" s="58">
        <f>AB28+VLOOKUP($B28,'Project Facts (User Inputs)'!$B$13:$BL$28,33,0)</f>
        <v>41825.624079248577</v>
      </c>
      <c r="AD28" s="12"/>
      <c r="AE28" s="32">
        <v>8</v>
      </c>
      <c r="AF28" s="58">
        <f t="shared" si="5"/>
        <v>41834.624079248577</v>
      </c>
      <c r="AG28" s="58">
        <f>AF28+VLOOKUP($B28,'Project Facts (User Inputs)'!$B$13:$BL$28,38,0)</f>
        <v>41845.128073371277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72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7</v>
      </c>
      <c r="AR28" s="78">
        <f t="shared" si="11"/>
        <v>8</v>
      </c>
      <c r="AS28" s="78">
        <f t="shared" si="12"/>
        <v>87</v>
      </c>
      <c r="AT28" s="60">
        <f t="shared" si="13"/>
        <v>61.637717121588082</v>
      </c>
      <c r="AV28" s="60">
        <f t="shared" si="14"/>
        <v>132.12807337127742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0.3109097944166998</v>
      </c>
      <c r="E29" s="74">
        <v>1.9655453635399542</v>
      </c>
      <c r="F29" s="5"/>
      <c r="G29" s="110"/>
      <c r="I29" s="57">
        <v>41640</v>
      </c>
      <c r="J29" s="12"/>
      <c r="K29" s="32">
        <v>80</v>
      </c>
      <c r="L29" s="58">
        <f t="shared" si="0"/>
        <v>41721</v>
      </c>
      <c r="M29" s="58">
        <f>L29+VLOOKUP($B29,'Project Facts (User Inputs)'!$B$13:$BL$28,13,0)</f>
        <v>41952.578423365783</v>
      </c>
      <c r="N29" s="12"/>
      <c r="O29" s="56">
        <v>0</v>
      </c>
      <c r="P29" s="58">
        <f t="shared" si="1"/>
        <v>41953.578423365783</v>
      </c>
      <c r="Q29" s="58">
        <f>P29+VLOOKUP($B29,'Project Facts (User Inputs)'!$B$13:$BL$28,18,0)</f>
        <v>42009.157244973569</v>
      </c>
      <c r="R29" s="12"/>
      <c r="S29" s="56">
        <v>0</v>
      </c>
      <c r="T29" s="58">
        <f t="shared" si="2"/>
        <v>42010.157244973569</v>
      </c>
      <c r="U29" s="58">
        <f>T29+VLOOKUP($B29,'Project Facts (User Inputs)'!$B$13:$BL$28,23,0)</f>
        <v>42065.736066581354</v>
      </c>
      <c r="V29" s="12"/>
      <c r="W29" s="32">
        <v>0</v>
      </c>
      <c r="X29" s="58">
        <f t="shared" si="3"/>
        <v>42066.736066581354</v>
      </c>
      <c r="Y29" s="58">
        <f>X29+VLOOKUP($B29,'Project Facts (User Inputs)'!$B$13:$BL$28,28,0)</f>
        <v>42122.314888189139</v>
      </c>
      <c r="Z29" s="12"/>
      <c r="AA29" s="32">
        <v>0</v>
      </c>
      <c r="AB29" s="58">
        <f t="shared" si="4"/>
        <v>42123.314888189139</v>
      </c>
      <c r="AC29" s="58">
        <f>AB29+VLOOKUP($B29,'Project Facts (User Inputs)'!$B$13:$BL$28,33,0)</f>
        <v>42178.893709796925</v>
      </c>
      <c r="AD29" s="12"/>
      <c r="AE29" s="32">
        <v>0</v>
      </c>
      <c r="AF29" s="58">
        <f t="shared" si="5"/>
        <v>42179.893709796925</v>
      </c>
      <c r="AG29" s="58">
        <f>AF29+VLOOKUP($B29,'Project Facts (User Inputs)'!$B$13:$BL$28,38,0)</f>
        <v>42235.47253140471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80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80</v>
      </c>
      <c r="AT29" s="60">
        <f t="shared" si="13"/>
        <v>127.29528535980148</v>
      </c>
      <c r="AV29" s="60">
        <f t="shared" si="14"/>
        <v>514.47253140471003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1.6</v>
      </c>
      <c r="F32" s="25"/>
      <c r="G32" s="9"/>
      <c r="I32" s="25"/>
      <c r="J32" s="3"/>
      <c r="K32" s="54">
        <f>AVERAGE(K15:K29)</f>
        <v>40.666666666666664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0.2</v>
      </c>
      <c r="X32" s="53"/>
      <c r="Y32" s="53"/>
      <c r="Z32" s="49"/>
      <c r="AA32" s="54">
        <f>AVERAGE(AA15:AA29)</f>
        <v>0.46666666666666667</v>
      </c>
      <c r="AB32" s="53"/>
      <c r="AC32" s="53"/>
      <c r="AD32" s="49"/>
      <c r="AE32" s="54">
        <f>AVERAGE(AE15:AE29)</f>
        <v>0.53333333333333333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40.666666666666664</v>
      </c>
      <c r="AN32" s="54">
        <f t="shared" si="15"/>
        <v>0</v>
      </c>
      <c r="AO32" s="54">
        <f t="shared" si="15"/>
        <v>0</v>
      </c>
      <c r="AP32" s="54">
        <f t="shared" si="15"/>
        <v>0.2</v>
      </c>
      <c r="AQ32" s="54">
        <f t="shared" si="15"/>
        <v>0.46666666666666667</v>
      </c>
      <c r="AR32" s="54">
        <f t="shared" si="15"/>
        <v>0.53333333333333333</v>
      </c>
      <c r="AS32" s="54">
        <f t="shared" ref="AS32:AT32" si="16">AVERAGE(AS15:AS29)</f>
        <v>41.866666666666667</v>
      </c>
      <c r="AT32" s="82">
        <f t="shared" si="16"/>
        <v>46.687344913151364</v>
      </c>
      <c r="AU32" s="8" t="s">
        <v>56</v>
      </c>
      <c r="AV32" s="82">
        <f t="shared" ref="AV32" si="17">AVERAGE(AV15:AV29)</f>
        <v>254.97992709817433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7.9999999999999991</v>
      </c>
      <c r="E33" s="77">
        <f>SUM(E15:E29)</f>
        <v>24</v>
      </c>
      <c r="F33" s="69"/>
      <c r="G33" s="9"/>
      <c r="I33" s="25"/>
      <c r="J33" s="3"/>
      <c r="K33" s="54">
        <f>SUM(K15:K29)</f>
        <v>610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</v>
      </c>
      <c r="X33" s="53"/>
      <c r="Y33" s="53"/>
      <c r="Z33" s="49"/>
      <c r="AA33" s="54">
        <f>SUM(AA15:AA29)</f>
        <v>7</v>
      </c>
      <c r="AB33" s="53"/>
      <c r="AC33" s="53"/>
      <c r="AD33" s="49"/>
      <c r="AE33" s="54">
        <f>SUM(AE15:AE29)</f>
        <v>8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610</v>
      </c>
      <c r="AN33" s="54">
        <f t="shared" si="18"/>
        <v>0</v>
      </c>
      <c r="AO33" s="54">
        <f t="shared" si="18"/>
        <v>0</v>
      </c>
      <c r="AP33" s="54">
        <f t="shared" si="18"/>
        <v>3</v>
      </c>
      <c r="AQ33" s="54">
        <f t="shared" si="18"/>
        <v>7</v>
      </c>
      <c r="AR33" s="54">
        <f t="shared" si="18"/>
        <v>8</v>
      </c>
      <c r="AS33" s="54">
        <f t="shared" ref="AS33:AT33" si="19">SUM(AS15:AS29)</f>
        <v>628</v>
      </c>
      <c r="AT33" s="35">
        <f t="shared" si="19"/>
        <v>700.31017369727044</v>
      </c>
      <c r="AU33" s="8" t="s">
        <v>55</v>
      </c>
      <c r="AV33" s="35">
        <f t="shared" ref="AV33" si="20">SUM(AV15:AV29)</f>
        <v>3824.6989064726149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0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0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0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0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41721.283805943247</v>
      </c>
      <c r="E21" s="85">
        <f>'Project Release Optimizer (GA)'!U15</f>
        <v>41732.824587153635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41740.110634631877</v>
      </c>
      <c r="E22" s="85">
        <f>'Project Release Optimizer (GA)'!U16</f>
        <v>41752.686522065123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41710.48849089638</v>
      </c>
      <c r="E23" s="85">
        <f>'Project Release Optimizer (GA)'!U17</f>
        <v>41716.573656334316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41850.876743247187</v>
      </c>
      <c r="E24" s="85">
        <f>'Project Release Optimizer (GA)'!U18</f>
        <v>41883.756112907933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41752.730830380184</v>
      </c>
      <c r="E25" s="85">
        <f>'Project Release Optimizer (GA)'!U19</f>
        <v>41765.259378195704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41820.723607722422</v>
      </c>
      <c r="E26" s="85">
        <f>'Project Release Optimizer (GA)'!U20</f>
        <v>41842.627442326186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41909.541999371271</v>
      </c>
      <c r="E27" s="85">
        <f>'Project Release Optimizer (GA)'!U21</f>
        <v>41944.020629626117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41659.777803665711</v>
      </c>
      <c r="E28" s="85">
        <f>'Project Release Optimizer (GA)'!U22</f>
        <v>41662.062848164322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41814.797390548214</v>
      </c>
      <c r="E29" s="85">
        <f>'Project Release Optimizer (GA)'!U23</f>
        <v>41836.885677034363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41797.717608321873</v>
      </c>
      <c r="E30" s="85">
        <f>'Project Release Optimizer (GA)'!U24</f>
        <v>41814.404112438366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41945.219516047495</v>
      </c>
      <c r="E31" s="85">
        <f>'Project Release Optimizer (GA)'!U25</f>
        <v>41995.512319853791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41852.750582636589</v>
      </c>
      <c r="E32" s="85">
        <f>'Project Release Optimizer (GA)'!U26</f>
        <v>41876.202272475377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42076.812478847714</v>
      </c>
      <c r="E33" s="85">
        <f>'Project Release Optimizer (GA)'!U27</f>
        <v>42148.582636044048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41785.112096880475</v>
      </c>
      <c r="E34" s="85">
        <f>'Project Release Optimizer (GA)'!U28</f>
        <v>41795.616091003176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42010.157244973569</v>
      </c>
      <c r="E35" s="85">
        <f>'Project Release Optimizer (GA)'!U29</f>
        <v>42065.736066581354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41733.824587153635</v>
      </c>
      <c r="E43" s="85">
        <f>'Project Release Optimizer (GA)'!Y15</f>
        <v>41745.365368364022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41753.686522065123</v>
      </c>
      <c r="E44" s="85">
        <f>'Project Release Optimizer (GA)'!Y16</f>
        <v>41766.262409498369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41717.573656334316</v>
      </c>
      <c r="E45" s="85">
        <f>'Project Release Optimizer (GA)'!Y17</f>
        <v>41723.658821772253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41884.756112907933</v>
      </c>
      <c r="E46" s="85">
        <f>'Project Release Optimizer (GA)'!Y18</f>
        <v>41917.635482568679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41766.259378195704</v>
      </c>
      <c r="E47" s="85">
        <f>'Project Release Optimizer (GA)'!Y19</f>
        <v>41778.787926011224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41843.627442326186</v>
      </c>
      <c r="E48" s="85">
        <f>'Project Release Optimizer (GA)'!Y20</f>
        <v>41865.531276929949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41945.020629626117</v>
      </c>
      <c r="E49" s="85">
        <f>'Project Release Optimizer (GA)'!Y21</f>
        <v>41979.499259880962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41663.062848164322</v>
      </c>
      <c r="E50" s="85">
        <f>'Project Release Optimizer (GA)'!Y22</f>
        <v>41665.347892662932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41840.885677034363</v>
      </c>
      <c r="E51" s="85">
        <f>'Project Release Optimizer (GA)'!Y23</f>
        <v>41862.973963520511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41815.404112438366</v>
      </c>
      <c r="E52" s="85">
        <f>'Project Release Optimizer (GA)'!Y24</f>
        <v>41832.090616554859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41996.512319853791</v>
      </c>
      <c r="E53" s="85">
        <f>'Project Release Optimizer (GA)'!Y25</f>
        <v>42046.805123660088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41877.202272475377</v>
      </c>
      <c r="E54" s="85">
        <f>'Project Release Optimizer (GA)'!Y26</f>
        <v>41900.653962314165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42149.582636044048</v>
      </c>
      <c r="E55" s="85">
        <f>'Project Release Optimizer (GA)'!Y27</f>
        <v>42221.352793240381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41796.616091003176</v>
      </c>
      <c r="E56" s="85">
        <f>'Project Release Optimizer (GA)'!Y28</f>
        <v>41807.120085125876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42066.736066581354</v>
      </c>
      <c r="E57" s="85">
        <f>'Project Release Optimizer (GA)'!Y29</f>
        <v>42122.314888189139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41746.365368364022</v>
      </c>
      <c r="E65" s="85">
        <f>'Project Release Optimizer (GA)'!AC15</f>
        <v>41757.90614957441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41767.262409498369</v>
      </c>
      <c r="E66" s="85">
        <f>'Project Release Optimizer (GA)'!AC16</f>
        <v>41779.838296931615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41724.658821772253</v>
      </c>
      <c r="E67" s="85">
        <f>'Project Release Optimizer (GA)'!AC17</f>
        <v>41730.74398721019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41918.635482568679</v>
      </c>
      <c r="E68" s="85">
        <f>'Project Release Optimizer (GA)'!AC18</f>
        <v>41951.514852229426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41779.787926011224</v>
      </c>
      <c r="E69" s="85">
        <f>'Project Release Optimizer (GA)'!AC19</f>
        <v>41792.316473826744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41866.531276929949</v>
      </c>
      <c r="E70" s="85">
        <f>'Project Release Optimizer (GA)'!AC20</f>
        <v>41888.435111533712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41980.499259880962</v>
      </c>
      <c r="E71" s="85">
        <f>'Project Release Optimizer (GA)'!AC21</f>
        <v>42014.977890135808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41666.347892662932</v>
      </c>
      <c r="E72" s="85">
        <f>'Project Release Optimizer (GA)'!AC22</f>
        <v>41668.632937161543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41863.973963520511</v>
      </c>
      <c r="E73" s="85">
        <f>'Project Release Optimizer (GA)'!AC23</f>
        <v>41886.06225000666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41833.090616554859</v>
      </c>
      <c r="E74" s="85">
        <f>'Project Release Optimizer (GA)'!AC24</f>
        <v>41849.777120671351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42047.805123660088</v>
      </c>
      <c r="E75" s="85">
        <f>'Project Release Optimizer (GA)'!AC25</f>
        <v>42098.097927466384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41901.653962314165</v>
      </c>
      <c r="E76" s="85">
        <f>'Project Release Optimizer (GA)'!AC26</f>
        <v>41925.105652152954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42222.352793240381</v>
      </c>
      <c r="E77" s="85">
        <f>'Project Release Optimizer (GA)'!AC27</f>
        <v>42294.122950436715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41815.120085125876</v>
      </c>
      <c r="E78" s="85">
        <f>'Project Release Optimizer (GA)'!AC28</f>
        <v>41825.624079248577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42123.314888189139</v>
      </c>
      <c r="E79" s="85">
        <f>'Project Release Optimizer (GA)'!AC29</f>
        <v>42178.893709796925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41758.90614957441</v>
      </c>
      <c r="E87" s="85">
        <f>'Project Release Optimizer (GA)'!AG15</f>
        <v>41770.446930784798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41780.838296931615</v>
      </c>
      <c r="E88" s="85">
        <f>'Project Release Optimizer (GA)'!AG16</f>
        <v>41793.414184364861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41731.74398721019</v>
      </c>
      <c r="E89" s="85">
        <f>'Project Release Optimizer (GA)'!AG17</f>
        <v>41737.829152648126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41952.514852229426</v>
      </c>
      <c r="E90" s="85">
        <f>'Project Release Optimizer (GA)'!AG18</f>
        <v>41985.394221890172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41793.316473826744</v>
      </c>
      <c r="E91" s="85">
        <f>'Project Release Optimizer (GA)'!AG19</f>
        <v>41805.845021642264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41889.435111533712</v>
      </c>
      <c r="E92" s="85">
        <f>'Project Release Optimizer (GA)'!AG20</f>
        <v>41911.338946137475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42015.977890135808</v>
      </c>
      <c r="E93" s="85">
        <f>'Project Release Optimizer (GA)'!AG21</f>
        <v>42050.456520390653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41669.632937161543</v>
      </c>
      <c r="E94" s="85">
        <f>'Project Release Optimizer (GA)'!AG22</f>
        <v>41671.917981660154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41887.06225000666</v>
      </c>
      <c r="E95" s="85">
        <f>'Project Release Optimizer (GA)'!AG23</f>
        <v>41909.150536492809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41850.777120671351</v>
      </c>
      <c r="E96" s="85">
        <f>'Project Release Optimizer (GA)'!AG24</f>
        <v>41867.463624787844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42099.097927466384</v>
      </c>
      <c r="E97" s="85">
        <f>'Project Release Optimizer (GA)'!AG25</f>
        <v>42149.390731272681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41926.105652152954</v>
      </c>
      <c r="E98" s="85">
        <f>'Project Release Optimizer (GA)'!AG26</f>
        <v>41949.557341991742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42295.122950436715</v>
      </c>
      <c r="E99" s="85">
        <f>'Project Release Optimizer (GA)'!AG27</f>
        <v>42366.893107633048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41834.624079248577</v>
      </c>
      <c r="E100" s="85">
        <f>'Project Release Optimizer (GA)'!AG28</f>
        <v>41845.128073371277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42179.893709796925</v>
      </c>
      <c r="E101" s="85">
        <f>'Project Release Optimizer (GA)'!AG29</f>
        <v>42235.47253140471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0.15899380117394402</v>
      </c>
      <c r="B2" s="107">
        <f ca="1">A2*100</f>
        <v>15.899380117394401</v>
      </c>
      <c r="C2" s="107">
        <f ca="1">INT(B2)</f>
        <v>15</v>
      </c>
    </row>
    <row r="3" spans="1:3">
      <c r="A3" s="107">
        <f t="shared" ref="A3:A40" ca="1" si="0">RAND()</f>
        <v>0.11031588231305656</v>
      </c>
      <c r="B3" s="107">
        <f t="shared" ref="B3:B40" ca="1" si="1">A3*100</f>
        <v>11.031588231305655</v>
      </c>
      <c r="C3" s="107">
        <f t="shared" ref="C3:C40" ca="1" si="2">INT(B3)</f>
        <v>11</v>
      </c>
    </row>
    <row r="4" spans="1:3">
      <c r="A4" s="107">
        <f t="shared" ca="1" si="0"/>
        <v>0.78885330057245096</v>
      </c>
      <c r="B4" s="107">
        <f t="shared" ca="1" si="1"/>
        <v>78.885330057245099</v>
      </c>
      <c r="C4" s="107">
        <f t="shared" ca="1" si="2"/>
        <v>78</v>
      </c>
    </row>
    <row r="5" spans="1:3">
      <c r="A5" s="107">
        <f t="shared" ca="1" si="0"/>
        <v>0.7336139087370489</v>
      </c>
      <c r="B5" s="107">
        <f t="shared" ca="1" si="1"/>
        <v>73.361390873704892</v>
      </c>
      <c r="C5" s="107">
        <f t="shared" ca="1" si="2"/>
        <v>73</v>
      </c>
    </row>
    <row r="6" spans="1:3">
      <c r="A6" s="107">
        <f t="shared" ca="1" si="0"/>
        <v>0.27486279285229198</v>
      </c>
      <c r="B6" s="107">
        <f t="shared" ca="1" si="1"/>
        <v>27.486279285229198</v>
      </c>
      <c r="C6" s="107">
        <f t="shared" ca="1" si="2"/>
        <v>27</v>
      </c>
    </row>
    <row r="7" spans="1:3">
      <c r="A7" s="107">
        <f t="shared" ca="1" si="0"/>
        <v>0.89199552508071189</v>
      </c>
      <c r="B7" s="107">
        <f t="shared" ca="1" si="1"/>
        <v>89.199552508071193</v>
      </c>
      <c r="C7" s="107">
        <f t="shared" ca="1" si="2"/>
        <v>89</v>
      </c>
    </row>
    <row r="8" spans="1:3">
      <c r="A8" s="107">
        <f t="shared" ca="1" si="0"/>
        <v>0.6268843481569395</v>
      </c>
      <c r="B8" s="107">
        <f t="shared" ca="1" si="1"/>
        <v>62.688434815693952</v>
      </c>
      <c r="C8" s="107">
        <f t="shared" ca="1" si="2"/>
        <v>62</v>
      </c>
    </row>
    <row r="9" spans="1:3">
      <c r="A9" s="107">
        <f t="shared" ca="1" si="0"/>
        <v>0.53017075460995855</v>
      </c>
      <c r="B9" s="107">
        <f t="shared" ca="1" si="1"/>
        <v>53.017075460995855</v>
      </c>
      <c r="C9" s="107">
        <f t="shared" ca="1" si="2"/>
        <v>53</v>
      </c>
    </row>
    <row r="10" spans="1:3">
      <c r="A10" s="107">
        <f t="shared" ca="1" si="0"/>
        <v>0.18880766425019146</v>
      </c>
      <c r="B10" s="107">
        <f t="shared" ca="1" si="1"/>
        <v>18.880766425019146</v>
      </c>
      <c r="C10" s="107">
        <f t="shared" ca="1" si="2"/>
        <v>18</v>
      </c>
    </row>
    <row r="11" spans="1:3">
      <c r="A11" s="107">
        <f t="shared" ca="1" si="0"/>
        <v>0.96588954552624973</v>
      </c>
      <c r="B11" s="107">
        <f t="shared" ca="1" si="1"/>
        <v>96.588954552624969</v>
      </c>
      <c r="C11" s="107">
        <f t="shared" ca="1" si="2"/>
        <v>96</v>
      </c>
    </row>
    <row r="12" spans="1:3">
      <c r="A12" s="107">
        <f t="shared" ca="1" si="0"/>
        <v>0.37105709311939883</v>
      </c>
      <c r="B12" s="107">
        <f t="shared" ca="1" si="1"/>
        <v>37.105709311939883</v>
      </c>
      <c r="C12" s="107">
        <f t="shared" ca="1" si="2"/>
        <v>37</v>
      </c>
    </row>
    <row r="13" spans="1:3">
      <c r="A13" s="107">
        <f t="shared" ca="1" si="0"/>
        <v>0.1472647069518056</v>
      </c>
      <c r="B13" s="107">
        <f t="shared" ca="1" si="1"/>
        <v>14.726470695180559</v>
      </c>
      <c r="C13" s="107">
        <f t="shared" ca="1" si="2"/>
        <v>14</v>
      </c>
    </row>
    <row r="14" spans="1:3">
      <c r="A14" s="107">
        <f t="shared" ca="1" si="0"/>
        <v>0.71107633570433482</v>
      </c>
      <c r="B14" s="107">
        <f t="shared" ca="1" si="1"/>
        <v>71.107633570433478</v>
      </c>
      <c r="C14" s="107">
        <f t="shared" ca="1" si="2"/>
        <v>71</v>
      </c>
    </row>
    <row r="15" spans="1:3">
      <c r="A15" s="107">
        <f t="shared" ca="1" si="0"/>
        <v>0.21115753964537487</v>
      </c>
      <c r="B15" s="107">
        <f t="shared" ca="1" si="1"/>
        <v>21.115753964537486</v>
      </c>
      <c r="C15" s="107">
        <f t="shared" ca="1" si="2"/>
        <v>21</v>
      </c>
    </row>
    <row r="16" spans="1:3">
      <c r="A16" s="107">
        <f t="shared" ca="1" si="0"/>
        <v>0.58600820723291047</v>
      </c>
      <c r="B16" s="107">
        <f t="shared" ca="1" si="1"/>
        <v>58.600820723291051</v>
      </c>
      <c r="C16" s="107">
        <f t="shared" ca="1" si="2"/>
        <v>58</v>
      </c>
    </row>
    <row r="17" spans="1:3">
      <c r="A17" s="107">
        <f t="shared" ca="1" si="0"/>
        <v>0.21008928817974937</v>
      </c>
      <c r="B17" s="107">
        <f t="shared" ca="1" si="1"/>
        <v>21.008928817974937</v>
      </c>
      <c r="C17" s="107">
        <f t="shared" ca="1" si="2"/>
        <v>21</v>
      </c>
    </row>
    <row r="18" spans="1:3">
      <c r="A18" s="107">
        <f t="shared" ca="1" si="0"/>
        <v>0.53056403227153304</v>
      </c>
      <c r="B18" s="107">
        <f t="shared" ca="1" si="1"/>
        <v>53.056403227153304</v>
      </c>
      <c r="C18" s="107">
        <f t="shared" ca="1" si="2"/>
        <v>53</v>
      </c>
    </row>
    <row r="19" spans="1:3">
      <c r="A19" s="107">
        <f t="shared" ca="1" si="0"/>
        <v>0.92356564352365611</v>
      </c>
      <c r="B19" s="107">
        <f t="shared" ca="1" si="1"/>
        <v>92.356564352365609</v>
      </c>
      <c r="C19" s="107">
        <f t="shared" ca="1" si="2"/>
        <v>92</v>
      </c>
    </row>
    <row r="20" spans="1:3">
      <c r="A20" s="107">
        <f t="shared" ca="1" si="0"/>
        <v>0.276309384261896</v>
      </c>
      <c r="B20" s="107">
        <f t="shared" ca="1" si="1"/>
        <v>27.630938426189601</v>
      </c>
      <c r="C20" s="107">
        <f t="shared" ca="1" si="2"/>
        <v>27</v>
      </c>
    </row>
    <row r="21" spans="1:3">
      <c r="A21" s="107">
        <f t="shared" ca="1" si="0"/>
        <v>0.87406526374424431</v>
      </c>
      <c r="B21" s="107">
        <f t="shared" ca="1" si="1"/>
        <v>87.406526374424431</v>
      </c>
      <c r="C21" s="107">
        <f t="shared" ca="1" si="2"/>
        <v>87</v>
      </c>
    </row>
    <row r="22" spans="1:3">
      <c r="A22" s="107">
        <f t="shared" ca="1" si="0"/>
        <v>0.31561664281306534</v>
      </c>
      <c r="B22" s="107">
        <f t="shared" ca="1" si="1"/>
        <v>31.561664281306534</v>
      </c>
      <c r="C22" s="107">
        <f t="shared" ca="1" si="2"/>
        <v>31</v>
      </c>
    </row>
    <row r="23" spans="1:3">
      <c r="A23" s="107">
        <f t="shared" ca="1" si="0"/>
        <v>0.65171947927313489</v>
      </c>
      <c r="B23" s="107">
        <f t="shared" ca="1" si="1"/>
        <v>65.171947927313482</v>
      </c>
      <c r="C23" s="107">
        <f t="shared" ca="1" si="2"/>
        <v>65</v>
      </c>
    </row>
    <row r="24" spans="1:3">
      <c r="A24" s="107">
        <f t="shared" ca="1" si="0"/>
        <v>0.98679701903864481</v>
      </c>
      <c r="B24" s="107">
        <f t="shared" ca="1" si="1"/>
        <v>98.679701903864483</v>
      </c>
      <c r="C24" s="107">
        <f t="shared" ca="1" si="2"/>
        <v>98</v>
      </c>
    </row>
    <row r="25" spans="1:3">
      <c r="A25" s="107">
        <f t="shared" ca="1" si="0"/>
        <v>0.15166912027902146</v>
      </c>
      <c r="B25" s="107">
        <f t="shared" ca="1" si="1"/>
        <v>15.166912027902146</v>
      </c>
      <c r="C25" s="107">
        <f t="shared" ca="1" si="2"/>
        <v>15</v>
      </c>
    </row>
    <row r="26" spans="1:3">
      <c r="A26" s="107">
        <f t="shared" ca="1" si="0"/>
        <v>0.60099353034658254</v>
      </c>
      <c r="B26" s="107">
        <f t="shared" ca="1" si="1"/>
        <v>60.09935303465825</v>
      </c>
      <c r="C26" s="107">
        <f t="shared" ca="1" si="2"/>
        <v>60</v>
      </c>
    </row>
    <row r="27" spans="1:3">
      <c r="A27" s="107">
        <f t="shared" ca="1" si="0"/>
        <v>0.21494501895843143</v>
      </c>
      <c r="B27" s="107">
        <f t="shared" ca="1" si="1"/>
        <v>21.494501895843143</v>
      </c>
      <c r="C27" s="107">
        <f t="shared" ca="1" si="2"/>
        <v>21</v>
      </c>
    </row>
    <row r="28" spans="1:3">
      <c r="A28" s="107">
        <f t="shared" ca="1" si="0"/>
        <v>0.37011263206629685</v>
      </c>
      <c r="B28" s="107">
        <f t="shared" ca="1" si="1"/>
        <v>37.011263206629685</v>
      </c>
      <c r="C28" s="107">
        <f t="shared" ca="1" si="2"/>
        <v>37</v>
      </c>
    </row>
    <row r="29" spans="1:3">
      <c r="A29" s="107">
        <f t="shared" ca="1" si="0"/>
        <v>0.91034485495969641</v>
      </c>
      <c r="B29" s="107">
        <f t="shared" ca="1" si="1"/>
        <v>91.034485495969648</v>
      </c>
      <c r="C29" s="107">
        <f t="shared" ca="1" si="2"/>
        <v>91</v>
      </c>
    </row>
    <row r="30" spans="1:3">
      <c r="A30" s="107">
        <f t="shared" ca="1" si="0"/>
        <v>8.3027618533224157E-2</v>
      </c>
      <c r="B30" s="107">
        <f t="shared" ca="1" si="1"/>
        <v>8.3027618533224157</v>
      </c>
      <c r="C30" s="107">
        <f t="shared" ca="1" si="2"/>
        <v>8</v>
      </c>
    </row>
    <row r="31" spans="1:3">
      <c r="A31" s="107">
        <f t="shared" ca="1" si="0"/>
        <v>0.40462339642553591</v>
      </c>
      <c r="B31" s="107">
        <f t="shared" ca="1" si="1"/>
        <v>40.462339642553587</v>
      </c>
      <c r="C31" s="107">
        <f t="shared" ca="1" si="2"/>
        <v>40</v>
      </c>
    </row>
    <row r="32" spans="1:3">
      <c r="A32" s="107">
        <f t="shared" ca="1" si="0"/>
        <v>0.86010932999435652</v>
      </c>
      <c r="B32" s="107">
        <f t="shared" ca="1" si="1"/>
        <v>86.010932999435653</v>
      </c>
      <c r="C32" s="107">
        <f t="shared" ca="1" si="2"/>
        <v>86</v>
      </c>
    </row>
    <row r="33" spans="1:3">
      <c r="A33" s="107">
        <f t="shared" ca="1" si="0"/>
        <v>0.39585227957108149</v>
      </c>
      <c r="B33" s="107">
        <f t="shared" ca="1" si="1"/>
        <v>39.585227957108145</v>
      </c>
      <c r="C33" s="107">
        <f t="shared" ca="1" si="2"/>
        <v>39</v>
      </c>
    </row>
    <row r="34" spans="1:3">
      <c r="A34" s="107">
        <f t="shared" ca="1" si="0"/>
        <v>0.50158519029850646</v>
      </c>
      <c r="B34" s="107">
        <f t="shared" ca="1" si="1"/>
        <v>50.158519029850645</v>
      </c>
      <c r="C34" s="107">
        <f t="shared" ca="1" si="2"/>
        <v>50</v>
      </c>
    </row>
    <row r="35" spans="1:3">
      <c r="A35" s="107">
        <f t="shared" ca="1" si="0"/>
        <v>0.57899478508730873</v>
      </c>
      <c r="B35" s="107">
        <f t="shared" ca="1" si="1"/>
        <v>57.899478508730873</v>
      </c>
      <c r="C35" s="107">
        <f t="shared" ca="1" si="2"/>
        <v>57</v>
      </c>
    </row>
    <row r="36" spans="1:3">
      <c r="A36" s="107">
        <f t="shared" ca="1" si="0"/>
        <v>0.82291762288363346</v>
      </c>
      <c r="B36" s="107">
        <f t="shared" ca="1" si="1"/>
        <v>82.291762288363344</v>
      </c>
      <c r="C36" s="107">
        <f t="shared" ca="1" si="2"/>
        <v>82</v>
      </c>
    </row>
    <row r="37" spans="1:3">
      <c r="A37" s="107">
        <f t="shared" ca="1" si="0"/>
        <v>0.6070410669306181</v>
      </c>
      <c r="B37" s="107">
        <f t="shared" ca="1" si="1"/>
        <v>60.70410669306181</v>
      </c>
      <c r="C37" s="107">
        <f t="shared" ca="1" si="2"/>
        <v>60</v>
      </c>
    </row>
    <row r="38" spans="1:3">
      <c r="A38" s="107">
        <f t="shared" ca="1" si="0"/>
        <v>0.13550818757612948</v>
      </c>
      <c r="B38" s="107">
        <f t="shared" ca="1" si="1"/>
        <v>13.550818757612948</v>
      </c>
      <c r="C38" s="107">
        <f t="shared" ca="1" si="2"/>
        <v>13</v>
      </c>
    </row>
    <row r="39" spans="1:3">
      <c r="A39" s="107">
        <f t="shared" ca="1" si="0"/>
        <v>0.73151355291069975</v>
      </c>
      <c r="B39" s="107">
        <f t="shared" ca="1" si="1"/>
        <v>73.151355291069976</v>
      </c>
      <c r="C39" s="107">
        <f t="shared" ca="1" si="2"/>
        <v>73</v>
      </c>
    </row>
    <row r="40" spans="1:3">
      <c r="A40" s="107">
        <f t="shared" ca="1" si="0"/>
        <v>0.7282532284997052</v>
      </c>
      <c r="B40" s="107">
        <f t="shared" ca="1" si="1"/>
        <v>72.825322849970519</v>
      </c>
      <c r="C40" s="107">
        <f t="shared" ca="1" si="2"/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1027.5603796443738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10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7.9999999999999991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2014-09-28T01:02:25Z</dcterms:modified>
</cp:coreProperties>
</file>