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/>
  <c r="H17"/>
  <c r="H1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<sst xmlns="http://schemas.openxmlformats.org/spreadsheetml/2006/main" count="511" uniqueCount="265">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</sst>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0.51395316031460148</v>
      </c>
      <c r="G13" s="35">
        <f>'Project Release Optimizer (GA)'!E15</f>
        <v>0.30662490689047078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57.920930755778535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241.33721148241057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57.920930755778535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57.920930755778535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57.920930755778535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57.920930755778535</v>
      </c>
      <c r="AN13" s="37"/>
      <c r="AO13" s="39">
        <f>M13+R13+W13+AB13+AG13+AL13</f>
        <v>200.20000000000002</v>
      </c>
      <c r="AP13" s="39">
        <f>N13+S13+X13+AC13+AH13+AM13</f>
        <v>530.94186526130329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72.769277217999147</v>
      </c>
      <c r="AY13" s="39">
        <f t="shared" ref="AY13:AY27" si="1">AV13/G13</f>
        <v>530.94186526130318</v>
      </c>
      <c r="AZ13" s="39">
        <f>MAX(AX13,AY13)</f>
        <v>530.94186526130318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0.53352912256338991</v>
      </c>
      <c r="G14" s="35">
        <f>'Project Release Optimizer (GA)'!E16</f>
        <v>3.2750834481799709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28.114678966222343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24.426858510874766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6.7475229518933624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6.7475229518933624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6.7475229518933624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6.7475229518933624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79.531629284670544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61.852293725689165</v>
      </c>
      <c r="AY14" s="39">
        <f t="shared" si="1"/>
        <v>53.739088723924475</v>
      </c>
      <c r="AZ14" s="39">
        <f t="shared" ref="AZ14:AZ27" si="29">MAX(AX14,AY14)</f>
        <v>61.852293725689165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0.52279426249843297</v>
      </c>
      <c r="G15" s="35">
        <f>'Project Release Optimizer (GA)'!E17</f>
        <v>2.3503342068163295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30.604773517475163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11.487727967237962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7.345145644194039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7.345145644194039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7.345145644194039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7.345145644194039</v>
      </c>
      <c r="AN15" s="37"/>
      <c r="AO15" s="39">
        <f t="shared" si="24"/>
        <v>94.6</v>
      </c>
      <c r="AP15" s="39">
        <f t="shared" si="25"/>
        <v>71.473084061489274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67.330501738445363</v>
      </c>
      <c r="AY15" s="39">
        <f t="shared" si="1"/>
        <v>25.273001527923508</v>
      </c>
      <c r="AZ15" s="39">
        <f t="shared" si="29"/>
        <v>67.330501738445363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0.51620611866651778</v>
      </c>
      <c r="G16" s="35">
        <f>'Project Release Optimizer (GA)'!E18</f>
        <v>1.507590471053297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67.802373382193267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16.272569611726382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16.272569611726382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16.272569611726382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16.272569611726382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16.272569611726382</v>
      </c>
      <c r="AN16" s="37"/>
      <c r="AO16" s="39">
        <f t="shared" si="24"/>
        <v>116.6</v>
      </c>
      <c r="AP16" s="39">
        <f t="shared" si="25"/>
        <v>149.16522144082518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149.16522144082518</v>
      </c>
      <c r="AY16" s="39">
        <f t="shared" si="1"/>
        <v>26.267080324760187</v>
      </c>
      <c r="AZ16" s="39">
        <f t="shared" si="29"/>
        <v>149.16522144082518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0.52815605006037702</v>
      </c>
      <c r="G17" s="35">
        <f>'Project Release Optimizer (GA)'!E19</f>
        <v>0.27905071194178149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68.804698136751952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286.68624223646651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68.804698136751952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68.804698136751952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68.804698136751952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68.804698136751952</v>
      </c>
      <c r="AN17" s="37"/>
      <c r="AO17" s="39">
        <f t="shared" si="24"/>
        <v>189.2</v>
      </c>
      <c r="AP17" s="39">
        <f t="shared" si="25"/>
        <v>630.70973292022632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24.992613449170975</v>
      </c>
      <c r="AY17" s="39">
        <f t="shared" si="1"/>
        <v>630.7097329202262</v>
      </c>
      <c r="AZ17" s="39">
        <f t="shared" si="29"/>
        <v>630.7097329202262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0.49094808158176623</v>
      </c>
      <c r="G18" s="35">
        <f>'Project Release Optimizer (GA)'!E20</f>
        <v>1.8578026347498107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105.91751338036245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25.420203211286989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25.420203211286989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25.420203211286989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25.420203211286989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25.420203211286989</v>
      </c>
      <c r="AN18" s="37"/>
      <c r="AO18" s="39">
        <f t="shared" si="24"/>
        <v>211.2</v>
      </c>
      <c r="AP18" s="39">
        <f t="shared" si="25"/>
        <v>233.01852943679745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233.01852943679742</v>
      </c>
      <c r="AY18" s="39">
        <f t="shared" si="1"/>
        <v>52.104566001455808</v>
      </c>
      <c r="AZ18" s="39">
        <f t="shared" si="29"/>
        <v>233.01852943679742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0.27238532442474855</v>
      </c>
      <c r="G19" s="35">
        <f>'Project Release Optimizer (GA)'!E21</f>
        <v>1.4927847691662037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341.42808609974492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81.942740663938778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81.942740663938778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81.942740663938778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81.942740663938778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81.942740663938778</v>
      </c>
      <c r="AN19" s="37"/>
      <c r="AO19" s="39">
        <f t="shared" si="24"/>
        <v>387.20000000000005</v>
      </c>
      <c r="AP19" s="39">
        <f t="shared" si="25"/>
        <v>751.14178941943885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751.14178941943874</v>
      </c>
      <c r="AY19" s="39">
        <f t="shared" si="1"/>
        <v>122.32171962873882</v>
      </c>
      <c r="AZ19" s="39">
        <f t="shared" si="29"/>
        <v>751.14178941943874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0.53322164254515581</v>
      </c>
      <c r="G20" s="35">
        <f>'Project Release Optimizer (GA)'!E22</f>
        <v>2.4404902141956462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9.3769637258798539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4.5072911729029235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2.2504712942111649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2.2504712942111649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2.2504712942111649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2.2504712942111649</v>
      </c>
      <c r="AN20" s="37"/>
      <c r="AO20" s="39">
        <f t="shared" si="24"/>
        <v>35.200000000000003</v>
      </c>
      <c r="AP20" s="39">
        <f t="shared" si="25"/>
        <v>22.886140075627445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20.629320196935677</v>
      </c>
      <c r="AY20" s="39">
        <f t="shared" si="1"/>
        <v>9.9160405803864311</v>
      </c>
      <c r="AZ20" s="39">
        <f t="shared" si="29"/>
        <v>20.629320196935677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0.5344565293383301</v>
      </c>
      <c r="G21" s="35">
        <f>'Project Release Optimizer (GA)'!E23</f>
        <v>1.5016435713774907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91.681918566254893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57.27058114137585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22.003660455901173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22.003660455901173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22.003660455901173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22.003660455901173</v>
      </c>
      <c r="AN21" s="37"/>
      <c r="AO21" s="39">
        <f t="shared" si="24"/>
        <v>297</v>
      </c>
      <c r="AP21" s="39">
        <f t="shared" si="25"/>
        <v>236.96714153123548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201.70022084576078</v>
      </c>
      <c r="AY21" s="39">
        <f t="shared" si="1"/>
        <v>125.99527851102687</v>
      </c>
      <c r="AZ21" s="39">
        <f t="shared" si="29"/>
        <v>201.70022084576078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0.51557549650727186</v>
      </c>
      <c r="G22" s="35">
        <f>'Project Release Optimizer (GA)'!E24</f>
        <v>1.5615662502528689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69.824885480166031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55.713294255630743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16.757972515239846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16.757972515239846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16.757972515239846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16.757972515239846</v>
      </c>
      <c r="AN22" s="37"/>
      <c r="AO22" s="39">
        <f t="shared" si="24"/>
        <v>270.59999999999991</v>
      </c>
      <c r="AP22" s="39">
        <f t="shared" si="25"/>
        <v>192.5700697967562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153.61474805636527</v>
      </c>
      <c r="AY22" s="39">
        <f t="shared" si="1"/>
        <v>122.56924736238763</v>
      </c>
      <c r="AZ22" s="39">
        <f t="shared" si="29"/>
        <v>153.61474805636527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0.49366993676197557</v>
      </c>
      <c r="G23" s="35">
        <f>'Project Release Optimizer (GA)'!E25</f>
        <v>1.5606225235831563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127.61563001632736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51.261595159040567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30.627751203918564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30.627751203918564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30.627751203918564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30.627751203918564</v>
      </c>
      <c r="AN23" s="37"/>
      <c r="AO23" s="39">
        <f t="shared" si="24"/>
        <v>314.59999999999997</v>
      </c>
      <c r="AP23" s="39">
        <f t="shared" si="25"/>
        <v>301.38822999104218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280.75438603592022</v>
      </c>
      <c r="AY23" s="39">
        <f t="shared" si="1"/>
        <v>112.77550934988923</v>
      </c>
      <c r="AZ23" s="39">
        <f t="shared" si="29"/>
        <v>280.75438603592022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0.49335743421771677</v>
      </c>
      <c r="G24" s="35">
        <f>'Project Release Optimizer (GA)'!E26</f>
        <v>1.5603075709195613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131.75032033938248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58.321834551100395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31.620076881451794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31.620076881451794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31.620076881451794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31.620076881451794</v>
      </c>
      <c r="AN24" s="37"/>
      <c r="AO24" s="39">
        <f t="shared" si="24"/>
        <v>343.2</v>
      </c>
      <c r="AP24" s="39">
        <f t="shared" si="25"/>
        <v>316.55246241628998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289.85070474664138</v>
      </c>
      <c r="AY24" s="39">
        <f t="shared" si="1"/>
        <v>128.30803601242087</v>
      </c>
      <c r="AZ24" s="39">
        <f t="shared" si="29"/>
        <v>289.85070474664138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0.51037479126878971</v>
      </c>
      <c r="G25" s="35">
        <f>'Project Release Optimizer (GA)'!E27</f>
        <v>2.0507270639843904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188.0970644364005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45.14329546473612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45.14329546473612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45.14329546473612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45.14329546473612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45.14329546473612</v>
      </c>
      <c r="AN25" s="37"/>
      <c r="AO25" s="39">
        <f t="shared" si="24"/>
        <v>299.19999999999993</v>
      </c>
      <c r="AP25" s="39">
        <f t="shared" si="25"/>
        <v>413.81354176008114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413.81354176008108</v>
      </c>
      <c r="AY25" s="39">
        <f t="shared" si="1"/>
        <v>42.911610006757009</v>
      </c>
      <c r="AZ25" s="39">
        <f t="shared" si="29"/>
        <v>413.81354176008108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0.52343483073257269</v>
      </c>
      <c r="G26" s="35">
        <f>'Project Release Optimizer (GA)'!E28</f>
        <v>2.0026343725276998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74.507842639011216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26.465140480488241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17.881882233362692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17.881882233362692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17.881882233362692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17.881882233362692</v>
      </c>
      <c r="AN26" s="37"/>
      <c r="AO26" s="39">
        <f t="shared" si="24"/>
        <v>202.39999999999998</v>
      </c>
      <c r="AP26" s="39">
        <f t="shared" si="25"/>
        <v>172.50051205295023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163.91725380582469</v>
      </c>
      <c r="AY26" s="39">
        <f t="shared" si="1"/>
        <v>58.223309057074133</v>
      </c>
      <c r="AZ26" s="39">
        <f t="shared" si="29"/>
        <v>163.91725380582469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1.0179372185183553</v>
      </c>
      <c r="G27" s="35">
        <f>'Project Release Optimizer (GA)'!E29</f>
        <v>0.25273728436132464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94.010664315090239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391.71110131287605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94.010664315090239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94.010664315090239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94.010664315090239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94.010664315090239</v>
      </c>
      <c r="AN27" s="37"/>
      <c r="AO27" s="39">
        <f t="shared" si="24"/>
        <v>376.19999999999993</v>
      </c>
      <c r="AP27" s="39">
        <f t="shared" si="25"/>
        <v>861.76442288832732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155.60881075805145</v>
      </c>
      <c r="AY27" s="39">
        <f t="shared" si="1"/>
        <v>861.76442288832709</v>
      </c>
      <c r="AZ27" s="39">
        <f t="shared" si="29"/>
        <v>861.76442288832709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1.6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99.163889583802742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91.864512481472872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34.983305689298774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34.983305689298774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34.983305689298774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34.983305689298774</v>
      </c>
      <c r="AN30" s="47"/>
      <c r="AO30" s="35">
        <f t="shared" ref="AO30:AQ30" si="36">AVERAGE(AO13:AO27)</f>
        <v>236.42666666666665</v>
      </c>
      <c r="AP30" s="35">
        <f t="shared" si="36"/>
        <v>330.96162482247075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202.67728084226309</v>
      </c>
      <c r="AY30" s="35">
        <f t="shared" si="39"/>
        <v>193.58803387710677</v>
      </c>
      <c r="AZ30" s="167">
        <f t="shared" ref="AZ30" si="40">AVERAGE(AZ13:AZ27)</f>
        <v>320.68030215190544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8</v>
      </c>
      <c r="G31" s="35">
        <f>'Project Release Optimizer (GA)'!E33</f>
        <v>24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1487.4583437570411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1377.967687222093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524.74958533948165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524.74958533948165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524.74958533948165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524.74958533948165</v>
      </c>
      <c r="AN31" s="47"/>
      <c r="AO31" s="35">
        <f t="shared" ref="AO31:AQ31" si="47">SUM(AO13:AO27)</f>
        <v>3546.3999999999996</v>
      </c>
      <c r="AP31" s="35">
        <f t="shared" si="47"/>
        <v>4964.424372337061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3040.1592126339465</v>
      </c>
      <c r="AY31" s="35">
        <f t="shared" si="50"/>
        <v>2903.8205081566016</v>
      </c>
      <c r="AZ31" s="35">
        <f t="shared" ref="AZ31" si="51">SUM(AZ13:AZ27)</f>
        <v>4810.2045322785816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2" t="s">
        <v>124</v>
      </c>
      <c r="E2" s="183"/>
      <c r="F2" s="183"/>
      <c r="G2" s="183"/>
      <c r="H2" s="183"/>
      <c r="I2" s="183"/>
      <c r="J2" s="183"/>
      <c r="K2" s="183"/>
      <c r="L2" s="183"/>
      <c r="M2" s="183"/>
      <c r="N2" s="184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9" t="s">
        <v>147</v>
      </c>
      <c r="J3" s="180"/>
      <c r="K3" s="180"/>
      <c r="L3" s="180"/>
      <c r="M3" s="180"/>
      <c r="N3" s="181"/>
      <c r="P3" s="177" t="s">
        <v>260</v>
      </c>
      <c r="Q3" s="178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1231.7644228883073</v>
      </c>
      <c r="J4" s="22"/>
      <c r="K4" s="136" t="s">
        <v>246</v>
      </c>
      <c r="L4" s="22"/>
      <c r="M4" s="22"/>
      <c r="N4" s="154"/>
      <c r="O4" s="141"/>
      <c r="P4" s="173" t="s">
        <v>261</v>
      </c>
      <c r="Q4" s="174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360.56162482246629</v>
      </c>
      <c r="J5" s="22"/>
      <c r="K5" s="136" t="s">
        <v>122</v>
      </c>
      <c r="L5" s="22"/>
      <c r="M5" s="22"/>
      <c r="N5" s="154"/>
      <c r="O5" s="64" t="s">
        <v>262</v>
      </c>
      <c r="P5" s="175">
        <f>'Project Facts (User Inputs)'!AZ30</f>
        <v>320.68030215190544</v>
      </c>
      <c r="Q5" s="176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87.679900744416869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0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1680.0059484551905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1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72" t="s">
        <v>65</v>
      </c>
      <c r="M13" s="172"/>
      <c r="O13" s="64"/>
      <c r="P13" s="172" t="s">
        <v>72</v>
      </c>
      <c r="Q13" s="172"/>
      <c r="S13" s="64"/>
      <c r="T13" s="172" t="s">
        <v>74</v>
      </c>
      <c r="U13" s="172"/>
      <c r="X13" s="172" t="s">
        <v>75</v>
      </c>
      <c r="Y13" s="172"/>
      <c r="AB13" s="172" t="s">
        <v>77</v>
      </c>
      <c r="AC13" s="172"/>
      <c r="AF13" s="172" t="s">
        <v>79</v>
      </c>
      <c r="AG13" s="172"/>
      <c r="AH13" s="65"/>
      <c r="AI13" s="65"/>
      <c r="AJ13" s="65"/>
      <c r="AK13" s="65"/>
      <c r="AL13" s="65"/>
      <c r="AM13" s="171" t="s">
        <v>92</v>
      </c>
      <c r="AN13" s="171"/>
      <c r="AO13" s="171"/>
      <c r="AP13" s="171"/>
      <c r="AQ13" s="171"/>
      <c r="AR13" s="171"/>
      <c r="AS13" s="171"/>
      <c r="AT13" s="171"/>
      <c r="AV13" s="172" t="s">
        <v>91</v>
      </c>
      <c r="AW13" s="172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0.51395316031460148</v>
      </c>
      <c r="E15" s="74">
        <v>0.30662490689047078</v>
      </c>
      <c r="F15" s="5"/>
      <c r="G15" s="110"/>
      <c r="I15" s="57">
        <v>41640</v>
      </c>
      <c r="J15" s="12"/>
      <c r="K15" s="32">
        <v>365</v>
      </c>
      <c r="L15" s="58">
        <f>I15+K15+1</f>
        <v>42006</v>
      </c>
      <c r="M15" s="58">
        <f>L15+VLOOKUP($B15,'Project Facts (User Inputs)'!$B$13:$BL$28,13,0)</f>
        <v>42063.920930755776</v>
      </c>
      <c r="N15" s="12"/>
      <c r="O15" s="56">
        <v>0</v>
      </c>
      <c r="P15" s="58">
        <f>M15+O15+1</f>
        <v>42064.920930755776</v>
      </c>
      <c r="Q15" s="58">
        <f>P15+VLOOKUP($B15,'Project Facts (User Inputs)'!$B$13:$BL$28,18,0)</f>
        <v>42306.258142238185</v>
      </c>
      <c r="R15" s="12"/>
      <c r="S15" s="56">
        <v>0</v>
      </c>
      <c r="T15" s="58">
        <f>Q15+S15+1</f>
        <v>42307.258142238185</v>
      </c>
      <c r="U15" s="58">
        <f>T15+VLOOKUP($B15,'Project Facts (User Inputs)'!$B$13:$BL$28,23,0)</f>
        <v>42365.17907299396</v>
      </c>
      <c r="V15" s="12"/>
      <c r="W15" s="32">
        <v>0</v>
      </c>
      <c r="X15" s="58">
        <f>U15+W15+1</f>
        <v>42366.17907299396</v>
      </c>
      <c r="Y15" s="58">
        <f>X15+VLOOKUP($B15,'Project Facts (User Inputs)'!$B$13:$BL$28,28,0)</f>
        <v>42424.100003749736</v>
      </c>
      <c r="Z15" s="12"/>
      <c r="AA15" s="32">
        <v>0</v>
      </c>
      <c r="AB15" s="58">
        <f>Y15+AA15+1</f>
        <v>42425.100003749736</v>
      </c>
      <c r="AC15" s="58">
        <f>AB15+VLOOKUP($B15,'Project Facts (User Inputs)'!$B$13:$BL$28,33,0)</f>
        <v>42483.020934505512</v>
      </c>
      <c r="AD15" s="12"/>
      <c r="AE15" s="32">
        <v>0</v>
      </c>
      <c r="AF15" s="58">
        <f>AC15+AE15+1</f>
        <v>42484.020934505512</v>
      </c>
      <c r="AG15" s="58">
        <f>AF15+VLOOKUP($B15,'Project Facts (User Inputs)'!$B$13:$BL$28,38,0)</f>
        <v>42541.941865261288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365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365</v>
      </c>
      <c r="AT15" s="60">
        <f>AK15*AM15*$AK$36</f>
        <v>309.07258064516128</v>
      </c>
      <c r="AV15" s="60">
        <f>AG15-L15</f>
        <v>535.9418652612876</v>
      </c>
      <c r="AW15" s="83">
        <f>MAX(AG15:AG29)-MIN(L15:L29)</f>
        <v>1231.7644228883073</v>
      </c>
      <c r="BM15" s="113" t="s">
        <v>126</v>
      </c>
    </row>
    <row r="16" spans="2:65">
      <c r="B16" s="16" t="str">
        <f>'Project Facts (User Inputs)'!B14</f>
        <v>Project-A02</v>
      </c>
      <c r="D16" s="74">
        <v>0.53352912256338991</v>
      </c>
      <c r="E16" s="74">
        <v>3.2750834481799709</v>
      </c>
      <c r="F16" s="5"/>
      <c r="G16" s="110"/>
      <c r="I16" s="57">
        <v>41640</v>
      </c>
      <c r="J16" s="12"/>
      <c r="K16" s="32">
        <v>12</v>
      </c>
      <c r="L16" s="58">
        <f t="shared" ref="L16:L29" si="0">I16+K16+1</f>
        <v>41653</v>
      </c>
      <c r="M16" s="58">
        <f>L16+VLOOKUP($B16,'Project Facts (User Inputs)'!$B$13:$BL$28,13,0)</f>
        <v>41681.114678966223</v>
      </c>
      <c r="N16" s="12"/>
      <c r="O16" s="56">
        <v>0</v>
      </c>
      <c r="P16" s="58">
        <f t="shared" ref="P16:P29" si="1">M16+O16+1</f>
        <v>41682.114678966223</v>
      </c>
      <c r="Q16" s="58">
        <f>P16+VLOOKUP($B16,'Project Facts (User Inputs)'!$B$13:$BL$28,18,0)</f>
        <v>41706.541537477096</v>
      </c>
      <c r="R16" s="12"/>
      <c r="S16" s="56">
        <v>0</v>
      </c>
      <c r="T16" s="58">
        <f t="shared" ref="T16:T29" si="2">Q16+S16+1</f>
        <v>41707.541537477096</v>
      </c>
      <c r="U16" s="58">
        <f>T16+VLOOKUP($B16,'Project Facts (User Inputs)'!$B$13:$BL$28,23,0)</f>
        <v>41714.289060428993</v>
      </c>
      <c r="V16" s="12"/>
      <c r="W16" s="32">
        <v>0</v>
      </c>
      <c r="X16" s="58">
        <f t="shared" ref="X16:X29" si="3">U16+W16+1</f>
        <v>41715.289060428993</v>
      </c>
      <c r="Y16" s="58">
        <f>X16+VLOOKUP($B16,'Project Facts (User Inputs)'!$B$13:$BL$28,28,0)</f>
        <v>41722.03658338089</v>
      </c>
      <c r="Z16" s="12"/>
      <c r="AA16" s="32">
        <v>0</v>
      </c>
      <c r="AB16" s="58">
        <f t="shared" ref="AB16:AB29" si="4">Y16+AA16+1</f>
        <v>41723.03658338089</v>
      </c>
      <c r="AC16" s="58">
        <f>AB16+VLOOKUP($B16,'Project Facts (User Inputs)'!$B$13:$BL$28,33,0)</f>
        <v>41729.784106332787</v>
      </c>
      <c r="AD16" s="12"/>
      <c r="AE16" s="32">
        <v>0</v>
      </c>
      <c r="AF16" s="58">
        <f t="shared" ref="AF16:AF29" si="5">AC16+AE16+1</f>
        <v>41730.784106332787</v>
      </c>
      <c r="AG16" s="58">
        <f>AF16+VLOOKUP($B16,'Project Facts (User Inputs)'!$B$13:$BL$28,38,0)</f>
        <v>41737.531629284684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12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12</v>
      </c>
      <c r="AT16" s="60">
        <f t="shared" ref="AT16:AT29" si="13">AK16*AM16*$AK$36</f>
        <v>10.607940446650126</v>
      </c>
      <c r="AV16" s="60">
        <f t="shared" ref="AV16:AV29" si="14">AG16-L16</f>
        <v>84.531629284683731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0.52279426249843297</v>
      </c>
      <c r="E17" s="74">
        <v>2.3503342068163295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41671.604773517472</v>
      </c>
      <c r="N17" s="12"/>
      <c r="O17" s="56">
        <v>0</v>
      </c>
      <c r="P17" s="58">
        <f t="shared" si="1"/>
        <v>41672.604773517472</v>
      </c>
      <c r="Q17" s="58">
        <f>P17+VLOOKUP($B17,'Project Facts (User Inputs)'!$B$13:$BL$28,18,0)</f>
        <v>41684.092501484709</v>
      </c>
      <c r="R17" s="12"/>
      <c r="S17" s="56">
        <v>0</v>
      </c>
      <c r="T17" s="58">
        <f t="shared" si="2"/>
        <v>41685.092501484709</v>
      </c>
      <c r="U17" s="58">
        <f>T17+VLOOKUP($B17,'Project Facts (User Inputs)'!$B$13:$BL$28,23,0)</f>
        <v>41692.4376471289</v>
      </c>
      <c r="V17" s="12"/>
      <c r="W17" s="32">
        <v>0</v>
      </c>
      <c r="X17" s="58">
        <f t="shared" si="3"/>
        <v>41693.4376471289</v>
      </c>
      <c r="Y17" s="58">
        <f>X17+VLOOKUP($B17,'Project Facts (User Inputs)'!$B$13:$BL$28,28,0)</f>
        <v>41700.78279277309</v>
      </c>
      <c r="Z17" s="12"/>
      <c r="AA17" s="32">
        <v>0</v>
      </c>
      <c r="AB17" s="58">
        <f t="shared" si="4"/>
        <v>41701.78279277309</v>
      </c>
      <c r="AC17" s="58">
        <f>AB17+VLOOKUP($B17,'Project Facts (User Inputs)'!$B$13:$BL$28,33,0)</f>
        <v>41709.127938417281</v>
      </c>
      <c r="AD17" s="12"/>
      <c r="AE17" s="32">
        <v>0</v>
      </c>
      <c r="AF17" s="58">
        <f t="shared" si="5"/>
        <v>41710.127938417281</v>
      </c>
      <c r="AG17" s="58">
        <f>AF17+VLOOKUP($B17,'Project Facts (User Inputs)'!$B$13:$BL$28,38,0)</f>
        <v>41717.473084061472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76.473084061472036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0.51620611866651778</v>
      </c>
      <c r="E18" s="74">
        <v>1.507590471053297</v>
      </c>
      <c r="F18" s="5"/>
      <c r="G18" s="110"/>
      <c r="I18" s="57">
        <v>41640</v>
      </c>
      <c r="J18" s="12"/>
      <c r="K18" s="32">
        <v>0</v>
      </c>
      <c r="L18" s="58">
        <f t="shared" si="0"/>
        <v>41641</v>
      </c>
      <c r="M18" s="58">
        <f>L18+VLOOKUP($B18,'Project Facts (User Inputs)'!$B$13:$BL$28,13,0)</f>
        <v>41708.80237338219</v>
      </c>
      <c r="N18" s="12"/>
      <c r="O18" s="56">
        <v>0</v>
      </c>
      <c r="P18" s="58">
        <f t="shared" si="1"/>
        <v>41709.80237338219</v>
      </c>
      <c r="Q18" s="58">
        <f>P18+VLOOKUP($B18,'Project Facts (User Inputs)'!$B$13:$BL$28,18,0)</f>
        <v>41726.074942993917</v>
      </c>
      <c r="R18" s="12"/>
      <c r="S18" s="56">
        <v>0</v>
      </c>
      <c r="T18" s="58">
        <f t="shared" si="2"/>
        <v>41727.074942993917</v>
      </c>
      <c r="U18" s="58">
        <f>T18+VLOOKUP($B18,'Project Facts (User Inputs)'!$B$13:$BL$28,23,0)</f>
        <v>41743.347512605644</v>
      </c>
      <c r="V18" s="12"/>
      <c r="W18" s="32">
        <v>0</v>
      </c>
      <c r="X18" s="58">
        <f t="shared" si="3"/>
        <v>41744.347512605644</v>
      </c>
      <c r="Y18" s="58">
        <f>X18+VLOOKUP($B18,'Project Facts (User Inputs)'!$B$13:$BL$28,28,0)</f>
        <v>41760.620082217371</v>
      </c>
      <c r="Z18" s="12"/>
      <c r="AA18" s="32">
        <v>0</v>
      </c>
      <c r="AB18" s="58">
        <f t="shared" si="4"/>
        <v>41761.620082217371</v>
      </c>
      <c r="AC18" s="58">
        <f>AB18+VLOOKUP($B18,'Project Facts (User Inputs)'!$B$13:$BL$28,33,0)</f>
        <v>41777.892651829097</v>
      </c>
      <c r="AD18" s="12"/>
      <c r="AE18" s="32">
        <v>0</v>
      </c>
      <c r="AF18" s="58">
        <f t="shared" si="5"/>
        <v>41778.892651829097</v>
      </c>
      <c r="AG18" s="58">
        <f>AF18+VLOOKUP($B18,'Project Facts (User Inputs)'!$B$13:$BL$28,38,0)</f>
        <v>41795.165221440824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0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0</v>
      </c>
      <c r="AT18" s="60">
        <f t="shared" si="13"/>
        <v>0</v>
      </c>
      <c r="AV18" s="60">
        <f t="shared" si="14"/>
        <v>154.1652214408241</v>
      </c>
      <c r="AW18" s="37"/>
      <c r="BM18" s="113"/>
    </row>
    <row r="19" spans="2:65">
      <c r="B19" s="16" t="str">
        <f>'Project Facts (User Inputs)'!B17</f>
        <v>Project-A05</v>
      </c>
      <c r="D19" s="74">
        <v>0.52815605006037702</v>
      </c>
      <c r="E19" s="74">
        <v>0.27905071194178149</v>
      </c>
      <c r="F19" s="5"/>
      <c r="G19" s="110"/>
      <c r="I19" s="57">
        <v>41640</v>
      </c>
      <c r="J19" s="12"/>
      <c r="K19" s="32">
        <v>51</v>
      </c>
      <c r="L19" s="58">
        <f t="shared" si="0"/>
        <v>41692</v>
      </c>
      <c r="M19" s="58">
        <f>L19+VLOOKUP($B19,'Project Facts (User Inputs)'!$B$13:$BL$28,13,0)</f>
        <v>41760.804698136752</v>
      </c>
      <c r="N19" s="12"/>
      <c r="O19" s="56">
        <v>0</v>
      </c>
      <c r="P19" s="58">
        <f t="shared" si="1"/>
        <v>41761.804698136752</v>
      </c>
      <c r="Q19" s="58">
        <f>P19+VLOOKUP($B19,'Project Facts (User Inputs)'!$B$13:$BL$28,18,0)</f>
        <v>42048.490940373216</v>
      </c>
      <c r="R19" s="12"/>
      <c r="S19" s="56">
        <v>0</v>
      </c>
      <c r="T19" s="58">
        <f t="shared" si="2"/>
        <v>42049.490940373216</v>
      </c>
      <c r="U19" s="58">
        <f>T19+VLOOKUP($B19,'Project Facts (User Inputs)'!$B$13:$BL$28,23,0)</f>
        <v>42118.295638509968</v>
      </c>
      <c r="V19" s="12"/>
      <c r="W19" s="32">
        <v>365</v>
      </c>
      <c r="X19" s="58">
        <f t="shared" si="3"/>
        <v>42484.295638509968</v>
      </c>
      <c r="Y19" s="58">
        <f>X19+VLOOKUP($B19,'Project Facts (User Inputs)'!$B$13:$BL$28,28,0)</f>
        <v>42553.100336646719</v>
      </c>
      <c r="Z19" s="12"/>
      <c r="AA19" s="32">
        <v>0</v>
      </c>
      <c r="AB19" s="58">
        <f t="shared" si="4"/>
        <v>42554.100336646719</v>
      </c>
      <c r="AC19" s="58">
        <f>AB19+VLOOKUP($B19,'Project Facts (User Inputs)'!$B$13:$BL$28,33,0)</f>
        <v>42622.905034783471</v>
      </c>
      <c r="AD19" s="12"/>
      <c r="AE19" s="32">
        <v>0</v>
      </c>
      <c r="AF19" s="58">
        <f t="shared" si="5"/>
        <v>42623.905034783471</v>
      </c>
      <c r="AG19" s="58">
        <f>AF19+VLOOKUP($B19,'Project Facts (User Inputs)'!$B$13:$BL$28,38,0)</f>
        <v>42692.709732920222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51</v>
      </c>
      <c r="AN19" s="78">
        <f t="shared" si="7"/>
        <v>0</v>
      </c>
      <c r="AO19" s="78">
        <f t="shared" si="8"/>
        <v>0</v>
      </c>
      <c r="AP19" s="78">
        <f t="shared" si="9"/>
        <v>365</v>
      </c>
      <c r="AQ19" s="78">
        <f t="shared" si="10"/>
        <v>0</v>
      </c>
      <c r="AR19" s="78">
        <f t="shared" si="11"/>
        <v>0</v>
      </c>
      <c r="AS19" s="78">
        <f t="shared" si="12"/>
        <v>416</v>
      </c>
      <c r="AT19" s="60">
        <f t="shared" si="13"/>
        <v>40.812655086848636</v>
      </c>
      <c r="AV19" s="60">
        <f t="shared" si="14"/>
        <v>1000.7097329202225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0.49094808158176623</v>
      </c>
      <c r="E20" s="74">
        <v>1.8578026347498107</v>
      </c>
      <c r="F20" s="5"/>
      <c r="G20" s="110"/>
      <c r="I20" s="57">
        <v>41640</v>
      </c>
      <c r="J20" s="12"/>
      <c r="K20" s="32">
        <v>58</v>
      </c>
      <c r="L20" s="58">
        <f t="shared" si="0"/>
        <v>41699</v>
      </c>
      <c r="M20" s="58">
        <f>L20+VLOOKUP($B20,'Project Facts (User Inputs)'!$B$13:$BL$28,13,0)</f>
        <v>41804.917513380366</v>
      </c>
      <c r="N20" s="12"/>
      <c r="O20" s="56">
        <v>0</v>
      </c>
      <c r="P20" s="58">
        <f t="shared" si="1"/>
        <v>41805.917513380366</v>
      </c>
      <c r="Q20" s="58">
        <f>P20+VLOOKUP($B20,'Project Facts (User Inputs)'!$B$13:$BL$28,18,0)</f>
        <v>41831.337716591654</v>
      </c>
      <c r="R20" s="12"/>
      <c r="S20" s="56">
        <v>0</v>
      </c>
      <c r="T20" s="58">
        <f t="shared" si="2"/>
        <v>41832.337716591654</v>
      </c>
      <c r="U20" s="58">
        <f>T20+VLOOKUP($B20,'Project Facts (User Inputs)'!$B$13:$BL$28,23,0)</f>
        <v>41857.757919802942</v>
      </c>
      <c r="V20" s="12"/>
      <c r="W20" s="32">
        <v>0</v>
      </c>
      <c r="X20" s="58">
        <f t="shared" si="3"/>
        <v>41858.757919802942</v>
      </c>
      <c r="Y20" s="58">
        <f>X20+VLOOKUP($B20,'Project Facts (User Inputs)'!$B$13:$BL$28,28,0)</f>
        <v>41884.17812301423</v>
      </c>
      <c r="Z20" s="12"/>
      <c r="AA20" s="32">
        <v>0</v>
      </c>
      <c r="AB20" s="58">
        <f t="shared" si="4"/>
        <v>41885.17812301423</v>
      </c>
      <c r="AC20" s="58">
        <f>AB20+VLOOKUP($B20,'Project Facts (User Inputs)'!$B$13:$BL$28,33,0)</f>
        <v>41910.598326225518</v>
      </c>
      <c r="AD20" s="12"/>
      <c r="AE20" s="32">
        <v>0</v>
      </c>
      <c r="AF20" s="58">
        <f t="shared" si="5"/>
        <v>41911.598326225518</v>
      </c>
      <c r="AG20" s="58">
        <f>AF20+VLOOKUP($B20,'Project Facts (User Inputs)'!$B$13:$BL$28,38,0)</f>
        <v>41937.018529436806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58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0</v>
      </c>
      <c r="AR20" s="78">
        <f t="shared" si="11"/>
        <v>0</v>
      </c>
      <c r="AS20" s="78">
        <f t="shared" si="12"/>
        <v>58</v>
      </c>
      <c r="AT20" s="60">
        <f t="shared" si="13"/>
        <v>51.811414392059554</v>
      </c>
      <c r="AV20" s="60">
        <f t="shared" si="14"/>
        <v>238.01852943680569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0.27238532442474855</v>
      </c>
      <c r="E21" s="74">
        <v>1.4927847691662037</v>
      </c>
      <c r="F21" s="5"/>
      <c r="G21" s="110"/>
      <c r="I21" s="57">
        <v>41640</v>
      </c>
      <c r="J21" s="12"/>
      <c r="K21" s="32">
        <v>68</v>
      </c>
      <c r="L21" s="58">
        <f t="shared" si="0"/>
        <v>41709</v>
      </c>
      <c r="M21" s="58">
        <f>L21+VLOOKUP($B21,'Project Facts (User Inputs)'!$B$13:$BL$28,13,0)</f>
        <v>42050.428086099746</v>
      </c>
      <c r="N21" s="12"/>
      <c r="O21" s="56">
        <v>0</v>
      </c>
      <c r="P21" s="58">
        <f t="shared" si="1"/>
        <v>42051.428086099746</v>
      </c>
      <c r="Q21" s="58">
        <f>P21+VLOOKUP($B21,'Project Facts (User Inputs)'!$B$13:$BL$28,18,0)</f>
        <v>42133.370826763683</v>
      </c>
      <c r="R21" s="12"/>
      <c r="S21" s="56">
        <v>0</v>
      </c>
      <c r="T21" s="58">
        <f t="shared" si="2"/>
        <v>42134.370826763683</v>
      </c>
      <c r="U21" s="58">
        <f>T21+VLOOKUP($B21,'Project Facts (User Inputs)'!$B$13:$BL$28,23,0)</f>
        <v>42216.31356742762</v>
      </c>
      <c r="V21" s="12"/>
      <c r="W21" s="32">
        <v>0</v>
      </c>
      <c r="X21" s="58">
        <f t="shared" si="3"/>
        <v>42217.31356742762</v>
      </c>
      <c r="Y21" s="58">
        <f>X21+VLOOKUP($B21,'Project Facts (User Inputs)'!$B$13:$BL$28,28,0)</f>
        <v>42299.256308091557</v>
      </c>
      <c r="Z21" s="12"/>
      <c r="AA21" s="32">
        <v>0</v>
      </c>
      <c r="AB21" s="58">
        <f t="shared" si="4"/>
        <v>42300.256308091557</v>
      </c>
      <c r="AC21" s="58">
        <f>AB21+VLOOKUP($B21,'Project Facts (User Inputs)'!$B$13:$BL$28,33,0)</f>
        <v>42382.199048755494</v>
      </c>
      <c r="AD21" s="12"/>
      <c r="AE21" s="32">
        <v>0</v>
      </c>
      <c r="AF21" s="58">
        <f t="shared" si="5"/>
        <v>42383.199048755494</v>
      </c>
      <c r="AG21" s="58">
        <f>AF21+VLOOKUP($B21,'Project Facts (User Inputs)'!$B$13:$BL$28,38,0)</f>
        <v>42465.141789419431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68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68</v>
      </c>
      <c r="AT21" s="60">
        <f t="shared" si="13"/>
        <v>111.36476426799008</v>
      </c>
      <c r="AV21" s="60">
        <f t="shared" si="14"/>
        <v>756.14178941943101</v>
      </c>
      <c r="AW21" s="37"/>
      <c r="BM21" s="113"/>
    </row>
    <row r="22" spans="2:65">
      <c r="B22" s="16" t="str">
        <f>'Project Facts (User Inputs)'!B20</f>
        <v>Project-A08</v>
      </c>
      <c r="D22" s="74">
        <v>0.53322164254515581</v>
      </c>
      <c r="E22" s="74">
        <v>2.4404902141956462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41650.376963725881</v>
      </c>
      <c r="N22" s="12"/>
      <c r="O22" s="56">
        <v>0</v>
      </c>
      <c r="P22" s="58">
        <f t="shared" si="1"/>
        <v>41651.376963725881</v>
      </c>
      <c r="Q22" s="58">
        <f>P22+VLOOKUP($B22,'Project Facts (User Inputs)'!$B$13:$BL$28,18,0)</f>
        <v>41655.884254898781</v>
      </c>
      <c r="R22" s="12"/>
      <c r="S22" s="56">
        <v>0</v>
      </c>
      <c r="T22" s="58">
        <f t="shared" si="2"/>
        <v>41656.884254898781</v>
      </c>
      <c r="U22" s="58">
        <f>T22+VLOOKUP($B22,'Project Facts (User Inputs)'!$B$13:$BL$28,23,0)</f>
        <v>41659.134726192991</v>
      </c>
      <c r="V22" s="12"/>
      <c r="W22" s="32">
        <v>0</v>
      </c>
      <c r="X22" s="58">
        <f t="shared" si="3"/>
        <v>41660.134726192991</v>
      </c>
      <c r="Y22" s="58">
        <f>X22+VLOOKUP($B22,'Project Facts (User Inputs)'!$B$13:$BL$28,28,0)</f>
        <v>41662.385197487201</v>
      </c>
      <c r="Z22" s="12"/>
      <c r="AA22" s="32">
        <v>0</v>
      </c>
      <c r="AB22" s="58">
        <f t="shared" si="4"/>
        <v>41663.385197487201</v>
      </c>
      <c r="AC22" s="58">
        <f>AB22+VLOOKUP($B22,'Project Facts (User Inputs)'!$B$13:$BL$28,33,0)</f>
        <v>41665.635668781411</v>
      </c>
      <c r="AD22" s="12"/>
      <c r="AE22" s="32">
        <v>0</v>
      </c>
      <c r="AF22" s="58">
        <f t="shared" si="5"/>
        <v>41666.635668781411</v>
      </c>
      <c r="AG22" s="58">
        <f>AF22+VLOOKUP($B22,'Project Facts (User Inputs)'!$B$13:$BL$28,38,0)</f>
        <v>41668.886140075621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27.88614007562137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0.5344565293383301</v>
      </c>
      <c r="E23" s="74">
        <v>1.5016435713774907</v>
      </c>
      <c r="F23" s="5"/>
      <c r="G23" s="110"/>
      <c r="I23" s="57">
        <v>41640</v>
      </c>
      <c r="J23" s="12"/>
      <c r="K23" s="32">
        <v>0</v>
      </c>
      <c r="L23" s="58">
        <f t="shared" si="0"/>
        <v>41641</v>
      </c>
      <c r="M23" s="58">
        <f>L23+VLOOKUP($B23,'Project Facts (User Inputs)'!$B$13:$BL$28,13,0)</f>
        <v>41732.681918566253</v>
      </c>
      <c r="N23" s="12"/>
      <c r="O23" s="56">
        <v>0</v>
      </c>
      <c r="P23" s="58">
        <f t="shared" si="1"/>
        <v>41733.681918566253</v>
      </c>
      <c r="Q23" s="58">
        <f>P23+VLOOKUP($B23,'Project Facts (User Inputs)'!$B$13:$BL$28,18,0)</f>
        <v>41790.95249970763</v>
      </c>
      <c r="R23" s="12"/>
      <c r="S23" s="56">
        <v>0</v>
      </c>
      <c r="T23" s="58">
        <f t="shared" si="2"/>
        <v>41791.95249970763</v>
      </c>
      <c r="U23" s="58">
        <f>T23+VLOOKUP($B23,'Project Facts (User Inputs)'!$B$13:$BL$28,23,0)</f>
        <v>41813.956160163529</v>
      </c>
      <c r="V23" s="12"/>
      <c r="W23" s="32">
        <v>0</v>
      </c>
      <c r="X23" s="58">
        <f t="shared" si="3"/>
        <v>41814.956160163529</v>
      </c>
      <c r="Y23" s="58">
        <f>X23+VLOOKUP($B23,'Project Facts (User Inputs)'!$B$13:$BL$28,28,0)</f>
        <v>41836.959820619428</v>
      </c>
      <c r="Z23" s="12"/>
      <c r="AA23" s="32">
        <v>0</v>
      </c>
      <c r="AB23" s="58">
        <f t="shared" si="4"/>
        <v>41837.959820619428</v>
      </c>
      <c r="AC23" s="58">
        <f>AB23+VLOOKUP($B23,'Project Facts (User Inputs)'!$B$13:$BL$28,33,0)</f>
        <v>41859.963481075327</v>
      </c>
      <c r="AD23" s="12"/>
      <c r="AE23" s="32">
        <v>0</v>
      </c>
      <c r="AF23" s="58">
        <f t="shared" si="5"/>
        <v>41860.963481075327</v>
      </c>
      <c r="AG23" s="58">
        <f>AF23+VLOOKUP($B23,'Project Facts (User Inputs)'!$B$13:$BL$28,38,0)</f>
        <v>41882.967141531226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0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0</v>
      </c>
      <c r="AT23" s="60">
        <f t="shared" si="13"/>
        <v>0</v>
      </c>
      <c r="AV23" s="60">
        <f t="shared" si="14"/>
        <v>241.96714153122593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0.51557549650727186</v>
      </c>
      <c r="E24" s="74">
        <v>1.5615662502528689</v>
      </c>
      <c r="F24" s="5"/>
      <c r="G24" s="110"/>
      <c r="I24" s="57">
        <v>41640</v>
      </c>
      <c r="J24" s="12"/>
      <c r="K24" s="32">
        <v>0</v>
      </c>
      <c r="L24" s="58">
        <f t="shared" si="0"/>
        <v>41641</v>
      </c>
      <c r="M24" s="58">
        <f>L24+VLOOKUP($B24,'Project Facts (User Inputs)'!$B$13:$BL$28,13,0)</f>
        <v>41710.824885480164</v>
      </c>
      <c r="N24" s="12"/>
      <c r="O24" s="56">
        <v>0</v>
      </c>
      <c r="P24" s="58">
        <f t="shared" si="1"/>
        <v>41711.824885480164</v>
      </c>
      <c r="Q24" s="58">
        <f>P24+VLOOKUP($B24,'Project Facts (User Inputs)'!$B$13:$BL$28,18,0)</f>
        <v>41767.538179735791</v>
      </c>
      <c r="R24" s="12"/>
      <c r="S24" s="56">
        <v>0</v>
      </c>
      <c r="T24" s="58">
        <f t="shared" si="2"/>
        <v>41768.538179735791</v>
      </c>
      <c r="U24" s="58">
        <f>T24+VLOOKUP($B24,'Project Facts (User Inputs)'!$B$13:$BL$28,23,0)</f>
        <v>41785.29615225103</v>
      </c>
      <c r="V24" s="12"/>
      <c r="W24" s="32">
        <v>0</v>
      </c>
      <c r="X24" s="58">
        <f t="shared" si="3"/>
        <v>41786.29615225103</v>
      </c>
      <c r="Y24" s="58">
        <f>X24+VLOOKUP($B24,'Project Facts (User Inputs)'!$B$13:$BL$28,28,0)</f>
        <v>41803.05412476627</v>
      </c>
      <c r="Z24" s="12"/>
      <c r="AA24" s="32">
        <v>0</v>
      </c>
      <c r="AB24" s="58">
        <f t="shared" si="4"/>
        <v>41804.05412476627</v>
      </c>
      <c r="AC24" s="58">
        <f>AB24+VLOOKUP($B24,'Project Facts (User Inputs)'!$B$13:$BL$28,33,0)</f>
        <v>41820.812097281509</v>
      </c>
      <c r="AD24" s="12"/>
      <c r="AE24" s="32">
        <v>0</v>
      </c>
      <c r="AF24" s="58">
        <f t="shared" si="5"/>
        <v>41821.812097281509</v>
      </c>
      <c r="AG24" s="58">
        <f>AF24+VLOOKUP($B24,'Project Facts (User Inputs)'!$B$13:$BL$28,38,0)</f>
        <v>41838.570069796748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0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0</v>
      </c>
      <c r="AT24" s="60">
        <f t="shared" si="13"/>
        <v>0</v>
      </c>
      <c r="AV24" s="60">
        <f t="shared" si="14"/>
        <v>197.5700697967477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0.49366993676197557</v>
      </c>
      <c r="E25" s="74">
        <v>1.5606225235831563</v>
      </c>
      <c r="F25" s="5"/>
      <c r="G25" s="110"/>
      <c r="I25" s="57">
        <v>41640</v>
      </c>
      <c r="J25" s="12"/>
      <c r="K25" s="32">
        <v>36</v>
      </c>
      <c r="L25" s="58">
        <f t="shared" si="0"/>
        <v>41677</v>
      </c>
      <c r="M25" s="58">
        <f>L25+VLOOKUP($B25,'Project Facts (User Inputs)'!$B$13:$BL$28,13,0)</f>
        <v>41804.615630016327</v>
      </c>
      <c r="N25" s="12"/>
      <c r="O25" s="56">
        <v>0</v>
      </c>
      <c r="P25" s="58">
        <f t="shared" si="1"/>
        <v>41805.615630016327</v>
      </c>
      <c r="Q25" s="58">
        <f>P25+VLOOKUP($B25,'Project Facts (User Inputs)'!$B$13:$BL$28,18,0)</f>
        <v>41856.877225175369</v>
      </c>
      <c r="R25" s="12"/>
      <c r="S25" s="56">
        <v>0</v>
      </c>
      <c r="T25" s="58">
        <f t="shared" si="2"/>
        <v>41857.877225175369</v>
      </c>
      <c r="U25" s="58">
        <f>T25+VLOOKUP($B25,'Project Facts (User Inputs)'!$B$13:$BL$28,23,0)</f>
        <v>41888.504976379285</v>
      </c>
      <c r="V25" s="12"/>
      <c r="W25" s="32">
        <v>1</v>
      </c>
      <c r="X25" s="58">
        <f t="shared" si="3"/>
        <v>41890.504976379285</v>
      </c>
      <c r="Y25" s="58">
        <f>X25+VLOOKUP($B25,'Project Facts (User Inputs)'!$B$13:$BL$28,28,0)</f>
        <v>41921.132727583201</v>
      </c>
      <c r="Z25" s="12"/>
      <c r="AA25" s="32">
        <v>0</v>
      </c>
      <c r="AB25" s="58">
        <f t="shared" si="4"/>
        <v>41922.132727583201</v>
      </c>
      <c r="AC25" s="58">
        <f>AB25+VLOOKUP($B25,'Project Facts (User Inputs)'!$B$13:$BL$28,33,0)</f>
        <v>41952.760478787117</v>
      </c>
      <c r="AD25" s="12"/>
      <c r="AE25" s="32">
        <v>0</v>
      </c>
      <c r="AF25" s="58">
        <f t="shared" si="5"/>
        <v>41953.760478787117</v>
      </c>
      <c r="AG25" s="58">
        <f>AF25+VLOOKUP($B25,'Project Facts (User Inputs)'!$B$13:$BL$28,38,0)</f>
        <v>41984.388229991033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36</v>
      </c>
      <c r="AN25" s="78">
        <f t="shared" si="7"/>
        <v>0</v>
      </c>
      <c r="AO25" s="78">
        <f t="shared" si="8"/>
        <v>0</v>
      </c>
      <c r="AP25" s="78">
        <f t="shared" si="9"/>
        <v>1</v>
      </c>
      <c r="AQ25" s="78">
        <f t="shared" si="10"/>
        <v>0</v>
      </c>
      <c r="AR25" s="78">
        <f t="shared" si="11"/>
        <v>0</v>
      </c>
      <c r="AS25" s="78">
        <f t="shared" si="12"/>
        <v>37</v>
      </c>
      <c r="AT25" s="60">
        <f t="shared" si="13"/>
        <v>47.903225806451594</v>
      </c>
      <c r="AV25" s="60">
        <f t="shared" si="14"/>
        <v>307.38822999103286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0.49335743421771677</v>
      </c>
      <c r="E26" s="74">
        <v>1.5603075709195613</v>
      </c>
      <c r="F26" s="5"/>
      <c r="G26" s="110"/>
      <c r="I26" s="57">
        <v>41640</v>
      </c>
      <c r="J26" s="12"/>
      <c r="K26" s="32">
        <v>59</v>
      </c>
      <c r="L26" s="58">
        <f t="shared" si="0"/>
        <v>41700</v>
      </c>
      <c r="M26" s="58">
        <f>L26+VLOOKUP($B26,'Project Facts (User Inputs)'!$B$13:$BL$28,13,0)</f>
        <v>41831.750320339379</v>
      </c>
      <c r="N26" s="12"/>
      <c r="O26" s="56">
        <v>0</v>
      </c>
      <c r="P26" s="58">
        <f t="shared" si="1"/>
        <v>41832.750320339379</v>
      </c>
      <c r="Q26" s="58">
        <f>P26+VLOOKUP($B26,'Project Facts (User Inputs)'!$B$13:$BL$28,18,0)</f>
        <v>41891.072154890477</v>
      </c>
      <c r="R26" s="12"/>
      <c r="S26" s="56">
        <v>0</v>
      </c>
      <c r="T26" s="58">
        <f t="shared" si="2"/>
        <v>41892.072154890477</v>
      </c>
      <c r="U26" s="58">
        <f>T26+VLOOKUP($B26,'Project Facts (User Inputs)'!$B$13:$BL$28,23,0)</f>
        <v>41923.692231771929</v>
      </c>
      <c r="V26" s="12"/>
      <c r="W26" s="32">
        <v>0</v>
      </c>
      <c r="X26" s="58">
        <f t="shared" si="3"/>
        <v>41924.692231771929</v>
      </c>
      <c r="Y26" s="58">
        <f>X26+VLOOKUP($B26,'Project Facts (User Inputs)'!$B$13:$BL$28,28,0)</f>
        <v>41956.312308653381</v>
      </c>
      <c r="Z26" s="12"/>
      <c r="AA26" s="32">
        <v>0</v>
      </c>
      <c r="AB26" s="58">
        <f t="shared" si="4"/>
        <v>41957.312308653381</v>
      </c>
      <c r="AC26" s="58">
        <f>AB26+VLOOKUP($B26,'Project Facts (User Inputs)'!$B$13:$BL$28,33,0)</f>
        <v>41988.932385534834</v>
      </c>
      <c r="AD26" s="12"/>
      <c r="AE26" s="32">
        <v>3</v>
      </c>
      <c r="AF26" s="58">
        <f t="shared" si="5"/>
        <v>41992.932385534834</v>
      </c>
      <c r="AG26" s="58">
        <f>AF26+VLOOKUP($B26,'Project Facts (User Inputs)'!$B$13:$BL$28,38,0)</f>
        <v>42024.552462416286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59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3</v>
      </c>
      <c r="AS26" s="78">
        <f t="shared" si="12"/>
        <v>62</v>
      </c>
      <c r="AT26" s="60">
        <f t="shared" si="13"/>
        <v>85.645161290322591</v>
      </c>
      <c r="AV26" s="60">
        <f t="shared" si="14"/>
        <v>324.55246241628629</v>
      </c>
      <c r="AW26" s="37"/>
      <c r="BM26" s="115"/>
    </row>
    <row r="27" spans="2:65">
      <c r="B27" s="16" t="str">
        <f>'Project Facts (User Inputs)'!B25</f>
        <v>Project-A13</v>
      </c>
      <c r="D27" s="74">
        <v>0.51037479126878971</v>
      </c>
      <c r="E27" s="74">
        <v>2.0507270639843904</v>
      </c>
      <c r="F27" s="5"/>
      <c r="G27" s="110"/>
      <c r="I27" s="57">
        <v>41640</v>
      </c>
      <c r="J27" s="12"/>
      <c r="K27" s="32">
        <v>61</v>
      </c>
      <c r="L27" s="58">
        <f t="shared" si="0"/>
        <v>41702</v>
      </c>
      <c r="M27" s="58">
        <f>L27+VLOOKUP($B27,'Project Facts (User Inputs)'!$B$13:$BL$28,13,0)</f>
        <v>41890.097064436399</v>
      </c>
      <c r="N27" s="12"/>
      <c r="O27" s="56">
        <v>0</v>
      </c>
      <c r="P27" s="58">
        <f t="shared" si="1"/>
        <v>41891.097064436399</v>
      </c>
      <c r="Q27" s="58">
        <f>P27+VLOOKUP($B27,'Project Facts (User Inputs)'!$B$13:$BL$28,18,0)</f>
        <v>41936.240359901138</v>
      </c>
      <c r="R27" s="12"/>
      <c r="S27" s="56">
        <v>0</v>
      </c>
      <c r="T27" s="58">
        <f t="shared" si="2"/>
        <v>41937.240359901138</v>
      </c>
      <c r="U27" s="58">
        <f>T27+VLOOKUP($B27,'Project Facts (User Inputs)'!$B$13:$BL$28,23,0)</f>
        <v>41982.383655365877</v>
      </c>
      <c r="V27" s="12"/>
      <c r="W27" s="32">
        <v>0</v>
      </c>
      <c r="X27" s="58">
        <f t="shared" si="3"/>
        <v>41983.383655365877</v>
      </c>
      <c r="Y27" s="58">
        <f>X27+VLOOKUP($B27,'Project Facts (User Inputs)'!$B$13:$BL$28,28,0)</f>
        <v>42028.526950830616</v>
      </c>
      <c r="Z27" s="12"/>
      <c r="AA27" s="32">
        <v>0</v>
      </c>
      <c r="AB27" s="58">
        <f t="shared" si="4"/>
        <v>42029.526950830616</v>
      </c>
      <c r="AC27" s="58">
        <f>AB27+VLOOKUP($B27,'Project Facts (User Inputs)'!$B$13:$BL$28,33,0)</f>
        <v>42074.670246295354</v>
      </c>
      <c r="AD27" s="12"/>
      <c r="AE27" s="32">
        <v>0</v>
      </c>
      <c r="AF27" s="58">
        <f t="shared" si="5"/>
        <v>42075.670246295354</v>
      </c>
      <c r="AG27" s="58">
        <f>AF27+VLOOKUP($B27,'Project Facts (User Inputs)'!$B$13:$BL$28,38,0)</f>
        <v>42120.813541760093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61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61</v>
      </c>
      <c r="AT27" s="60">
        <f t="shared" si="13"/>
        <v>77.196029776674919</v>
      </c>
      <c r="AV27" s="60">
        <f t="shared" si="14"/>
        <v>418.81354176009336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0.52343483073257269</v>
      </c>
      <c r="E28" s="74">
        <v>2.0026343725276998</v>
      </c>
      <c r="F28" s="5"/>
      <c r="G28" s="110"/>
      <c r="I28" s="57">
        <v>41640</v>
      </c>
      <c r="J28" s="12"/>
      <c r="K28" s="32">
        <v>0</v>
      </c>
      <c r="L28" s="58">
        <f t="shared" si="0"/>
        <v>41641</v>
      </c>
      <c r="M28" s="58">
        <f>L28+VLOOKUP($B28,'Project Facts (User Inputs)'!$B$13:$BL$28,13,0)</f>
        <v>41715.50784263901</v>
      </c>
      <c r="N28" s="12"/>
      <c r="O28" s="56">
        <v>0</v>
      </c>
      <c r="P28" s="58">
        <f t="shared" si="1"/>
        <v>41716.50784263901</v>
      </c>
      <c r="Q28" s="58">
        <f>P28+VLOOKUP($B28,'Project Facts (User Inputs)'!$B$13:$BL$28,18,0)</f>
        <v>41742.9729831195</v>
      </c>
      <c r="R28" s="12"/>
      <c r="S28" s="56">
        <v>0</v>
      </c>
      <c r="T28" s="58">
        <f t="shared" si="2"/>
        <v>41743.9729831195</v>
      </c>
      <c r="U28" s="58">
        <f>T28+VLOOKUP($B28,'Project Facts (User Inputs)'!$B$13:$BL$28,23,0)</f>
        <v>41761.854865352863</v>
      </c>
      <c r="V28" s="12"/>
      <c r="W28" s="32">
        <v>0</v>
      </c>
      <c r="X28" s="58">
        <f t="shared" si="3"/>
        <v>41762.854865352863</v>
      </c>
      <c r="Y28" s="58">
        <f>X28+VLOOKUP($B28,'Project Facts (User Inputs)'!$B$13:$BL$28,28,0)</f>
        <v>41780.736747586227</v>
      </c>
      <c r="Z28" s="12"/>
      <c r="AA28" s="32">
        <v>0</v>
      </c>
      <c r="AB28" s="58">
        <f t="shared" si="4"/>
        <v>41781.736747586227</v>
      </c>
      <c r="AC28" s="58">
        <f>AB28+VLOOKUP($B28,'Project Facts (User Inputs)'!$B$13:$BL$28,33,0)</f>
        <v>41799.61862981959</v>
      </c>
      <c r="AD28" s="12"/>
      <c r="AE28" s="32">
        <v>0</v>
      </c>
      <c r="AF28" s="58">
        <f t="shared" si="5"/>
        <v>41800.61862981959</v>
      </c>
      <c r="AG28" s="58">
        <f>AF28+VLOOKUP($B28,'Project Facts (User Inputs)'!$B$13:$BL$28,38,0)</f>
        <v>41818.500512052953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0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0</v>
      </c>
      <c r="AT28" s="60">
        <f t="shared" si="13"/>
        <v>0</v>
      </c>
      <c r="AV28" s="60">
        <f t="shared" si="14"/>
        <v>177.50051205295313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1.0179372185183553</v>
      </c>
      <c r="E29" s="74">
        <v>0.25273728436132464</v>
      </c>
      <c r="F29" s="5"/>
      <c r="G29" s="110"/>
      <c r="I29" s="57">
        <v>41640</v>
      </c>
      <c r="J29" s="12"/>
      <c r="K29" s="32">
        <v>365</v>
      </c>
      <c r="L29" s="58">
        <f t="shared" si="0"/>
        <v>42006</v>
      </c>
      <c r="M29" s="58">
        <f>L29+VLOOKUP($B29,'Project Facts (User Inputs)'!$B$13:$BL$28,13,0)</f>
        <v>42100.010664315087</v>
      </c>
      <c r="N29" s="12"/>
      <c r="O29" s="56">
        <v>0</v>
      </c>
      <c r="P29" s="58">
        <f t="shared" si="1"/>
        <v>42101.010664315087</v>
      </c>
      <c r="Q29" s="58">
        <f>P29+VLOOKUP($B29,'Project Facts (User Inputs)'!$B$13:$BL$28,18,0)</f>
        <v>42492.721765627961</v>
      </c>
      <c r="R29" s="12"/>
      <c r="S29" s="56">
        <v>0</v>
      </c>
      <c r="T29" s="58">
        <f t="shared" si="2"/>
        <v>42493.721765627961</v>
      </c>
      <c r="U29" s="58">
        <f>T29+VLOOKUP($B29,'Project Facts (User Inputs)'!$B$13:$BL$28,23,0)</f>
        <v>42587.732429943047</v>
      </c>
      <c r="V29" s="12"/>
      <c r="W29" s="32">
        <v>0</v>
      </c>
      <c r="X29" s="58">
        <f t="shared" si="3"/>
        <v>42588.732429943047</v>
      </c>
      <c r="Y29" s="58">
        <f>X29+VLOOKUP($B29,'Project Facts (User Inputs)'!$B$13:$BL$28,28,0)</f>
        <v>42682.743094258134</v>
      </c>
      <c r="Z29" s="12"/>
      <c r="AA29" s="32">
        <v>0</v>
      </c>
      <c r="AB29" s="58">
        <f t="shared" si="4"/>
        <v>42683.743094258134</v>
      </c>
      <c r="AC29" s="58">
        <f>AB29+VLOOKUP($B29,'Project Facts (User Inputs)'!$B$13:$BL$28,33,0)</f>
        <v>42777.753758573221</v>
      </c>
      <c r="AD29" s="12"/>
      <c r="AE29" s="32">
        <v>0</v>
      </c>
      <c r="AF29" s="58">
        <f t="shared" si="5"/>
        <v>42778.753758573221</v>
      </c>
      <c r="AG29" s="58">
        <f>AF29+VLOOKUP($B29,'Project Facts (User Inputs)'!$B$13:$BL$28,38,0)</f>
        <v>42872.764422888307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365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0</v>
      </c>
      <c r="AS29" s="78">
        <f t="shared" si="12"/>
        <v>365</v>
      </c>
      <c r="AT29" s="60">
        <f t="shared" si="13"/>
        <v>580.78473945409417</v>
      </c>
      <c r="AV29" s="60">
        <f t="shared" si="14"/>
        <v>866.76442288830731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1.6</v>
      </c>
      <c r="F32" s="25"/>
      <c r="G32" s="9"/>
      <c r="I32" s="25"/>
      <c r="J32" s="3"/>
      <c r="K32" s="54">
        <f>AVERAGE(K15:K29)</f>
        <v>71.666666666666671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24.4</v>
      </c>
      <c r="X32" s="53"/>
      <c r="Y32" s="53"/>
      <c r="Z32" s="49"/>
      <c r="AA32" s="54">
        <f>AVERAGE(AA15:AA29)</f>
        <v>0</v>
      </c>
      <c r="AB32" s="53"/>
      <c r="AC32" s="53"/>
      <c r="AD32" s="49"/>
      <c r="AE32" s="54">
        <f>AVERAGE(AE15:AE29)</f>
        <v>0.2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71.666666666666671</v>
      </c>
      <c r="AN32" s="54">
        <f t="shared" si="15"/>
        <v>0</v>
      </c>
      <c r="AO32" s="54">
        <f t="shared" si="15"/>
        <v>0</v>
      </c>
      <c r="AP32" s="54">
        <f t="shared" si="15"/>
        <v>24.4</v>
      </c>
      <c r="AQ32" s="54">
        <f t="shared" si="15"/>
        <v>0</v>
      </c>
      <c r="AR32" s="54">
        <f t="shared" si="15"/>
        <v>0.2</v>
      </c>
      <c r="AS32" s="54">
        <f t="shared" ref="AS32:AT32" si="16">AVERAGE(AS15:AS29)</f>
        <v>96.266666666666666</v>
      </c>
      <c r="AT32" s="82">
        <f t="shared" si="16"/>
        <v>87.679900744416869</v>
      </c>
      <c r="AU32" s="8" t="s">
        <v>56</v>
      </c>
      <c r="AV32" s="82">
        <f t="shared" ref="AV32" si="17">AVERAGE(AV15:AV29)</f>
        <v>360.56162482246629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8</v>
      </c>
      <c r="E33" s="77">
        <f>SUM(E15:E29)</f>
        <v>24</v>
      </c>
      <c r="F33" s="69"/>
      <c r="G33" s="9"/>
      <c r="I33" s="25"/>
      <c r="J33" s="3"/>
      <c r="K33" s="54">
        <f>SUM(K15:K29)</f>
        <v>1075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366</v>
      </c>
      <c r="X33" s="53"/>
      <c r="Y33" s="53"/>
      <c r="Z33" s="49"/>
      <c r="AA33" s="54">
        <f>SUM(AA15:AA29)</f>
        <v>0</v>
      </c>
      <c r="AB33" s="53"/>
      <c r="AC33" s="53"/>
      <c r="AD33" s="49"/>
      <c r="AE33" s="54">
        <f>SUM(AE15:AE29)</f>
        <v>3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1075</v>
      </c>
      <c r="AN33" s="54">
        <f t="shared" si="18"/>
        <v>0</v>
      </c>
      <c r="AO33" s="54">
        <f t="shared" si="18"/>
        <v>0</v>
      </c>
      <c r="AP33" s="54">
        <f t="shared" si="18"/>
        <v>366</v>
      </c>
      <c r="AQ33" s="54">
        <f t="shared" si="18"/>
        <v>0</v>
      </c>
      <c r="AR33" s="54">
        <f t="shared" si="18"/>
        <v>3</v>
      </c>
      <c r="AS33" s="54">
        <f t="shared" ref="AS33:AT33" si="19">SUM(AS15:AS29)</f>
        <v>1444</v>
      </c>
      <c r="AT33" s="35">
        <f t="shared" si="19"/>
        <v>1315.198511166253</v>
      </c>
      <c r="AU33" s="8" t="s">
        <v>55</v>
      </c>
      <c r="AV33" s="35">
        <f t="shared" ref="AV33" si="20">SUM(AV15:AV29)</f>
        <v>5408.4243723369946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P4:Q4"/>
    <mergeCell ref="P5:Q5"/>
    <mergeCell ref="P3:Q3"/>
    <mergeCell ref="I3:N3"/>
    <mergeCell ref="D2:N2"/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72" t="s">
        <v>150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0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0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0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0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42307.258142238185</v>
      </c>
      <c r="E21" s="85">
        <f>'Project Release Optimizer (GA)'!U15</f>
        <v>42365.17907299396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41707.541537477096</v>
      </c>
      <c r="E22" s="85">
        <f>'Project Release Optimizer (GA)'!U16</f>
        <v>41714.289060428993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41685.092501484709</v>
      </c>
      <c r="E23" s="85">
        <f>'Project Release Optimizer (GA)'!U17</f>
        <v>41692.4376471289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41727.074942993917</v>
      </c>
      <c r="E24" s="85">
        <f>'Project Release Optimizer (GA)'!U18</f>
        <v>41743.347512605644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42049.490940373216</v>
      </c>
      <c r="E25" s="85">
        <f>'Project Release Optimizer (GA)'!U19</f>
        <v>42118.295638509968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41832.337716591654</v>
      </c>
      <c r="E26" s="85">
        <f>'Project Release Optimizer (GA)'!U20</f>
        <v>41857.757919802942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42134.370826763683</v>
      </c>
      <c r="E27" s="85">
        <f>'Project Release Optimizer (GA)'!U21</f>
        <v>42216.31356742762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41656.884254898781</v>
      </c>
      <c r="E28" s="85">
        <f>'Project Release Optimizer (GA)'!U22</f>
        <v>41659.134726192991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41791.95249970763</v>
      </c>
      <c r="E29" s="85">
        <f>'Project Release Optimizer (GA)'!U23</f>
        <v>41813.956160163529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41768.538179735791</v>
      </c>
      <c r="E30" s="85">
        <f>'Project Release Optimizer (GA)'!U24</f>
        <v>41785.29615225103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41857.877225175369</v>
      </c>
      <c r="E31" s="85">
        <f>'Project Release Optimizer (GA)'!U25</f>
        <v>41888.504976379285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41892.072154890477</v>
      </c>
      <c r="E32" s="85">
        <f>'Project Release Optimizer (GA)'!U26</f>
        <v>41923.692231771929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41937.240359901138</v>
      </c>
      <c r="E33" s="85">
        <f>'Project Release Optimizer (GA)'!U27</f>
        <v>41982.383655365877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41743.9729831195</v>
      </c>
      <c r="E34" s="85">
        <f>'Project Release Optimizer (GA)'!U28</f>
        <v>41761.854865352863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42493.721765627961</v>
      </c>
      <c r="E35" s="85">
        <f>'Project Release Optimizer (GA)'!U29</f>
        <v>42587.732429943047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0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42366.17907299396</v>
      </c>
      <c r="E43" s="85">
        <f>'Project Release Optimizer (GA)'!Y15</f>
        <v>42424.100003749736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41715.289060428993</v>
      </c>
      <c r="E44" s="85">
        <f>'Project Release Optimizer (GA)'!Y16</f>
        <v>41722.03658338089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41693.4376471289</v>
      </c>
      <c r="E45" s="85">
        <f>'Project Release Optimizer (GA)'!Y17</f>
        <v>41700.78279277309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41744.347512605644</v>
      </c>
      <c r="E46" s="85">
        <f>'Project Release Optimizer (GA)'!Y18</f>
        <v>41760.620082217371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42484.295638509968</v>
      </c>
      <c r="E47" s="85">
        <f>'Project Release Optimizer (GA)'!Y19</f>
        <v>42553.100336646719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41858.757919802942</v>
      </c>
      <c r="E48" s="85">
        <f>'Project Release Optimizer (GA)'!Y20</f>
        <v>41884.17812301423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42217.31356742762</v>
      </c>
      <c r="E49" s="85">
        <f>'Project Release Optimizer (GA)'!Y21</f>
        <v>42299.256308091557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41660.134726192991</v>
      </c>
      <c r="E50" s="85">
        <f>'Project Release Optimizer (GA)'!Y22</f>
        <v>41662.385197487201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41814.956160163529</v>
      </c>
      <c r="E51" s="85">
        <f>'Project Release Optimizer (GA)'!Y23</f>
        <v>41836.959820619428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41786.29615225103</v>
      </c>
      <c r="E52" s="85">
        <f>'Project Release Optimizer (GA)'!Y24</f>
        <v>41803.05412476627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41890.504976379285</v>
      </c>
      <c r="E53" s="85">
        <f>'Project Release Optimizer (GA)'!Y25</f>
        <v>41921.132727583201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41924.692231771929</v>
      </c>
      <c r="E54" s="85">
        <f>'Project Release Optimizer (GA)'!Y26</f>
        <v>41956.312308653381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41983.383655365877</v>
      </c>
      <c r="E55" s="85">
        <f>'Project Release Optimizer (GA)'!Y27</f>
        <v>42028.526950830616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41762.854865352863</v>
      </c>
      <c r="E56" s="85">
        <f>'Project Release Optimizer (GA)'!Y28</f>
        <v>41780.736747586227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42588.732429943047</v>
      </c>
      <c r="E57" s="85">
        <f>'Project Release Optimizer (GA)'!Y29</f>
        <v>42682.743094258134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42425.100003749736</v>
      </c>
      <c r="E65" s="85">
        <f>'Project Release Optimizer (GA)'!AC15</f>
        <v>42483.020934505512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41723.03658338089</v>
      </c>
      <c r="E66" s="85">
        <f>'Project Release Optimizer (GA)'!AC16</f>
        <v>41729.784106332787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41701.78279277309</v>
      </c>
      <c r="E67" s="85">
        <f>'Project Release Optimizer (GA)'!AC17</f>
        <v>41709.127938417281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41761.620082217371</v>
      </c>
      <c r="E68" s="85">
        <f>'Project Release Optimizer (GA)'!AC18</f>
        <v>41777.892651829097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42554.100336646719</v>
      </c>
      <c r="E69" s="85">
        <f>'Project Release Optimizer (GA)'!AC19</f>
        <v>42622.905034783471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41885.17812301423</v>
      </c>
      <c r="E70" s="85">
        <f>'Project Release Optimizer (GA)'!AC20</f>
        <v>41910.598326225518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42300.256308091557</v>
      </c>
      <c r="E71" s="85">
        <f>'Project Release Optimizer (GA)'!AC21</f>
        <v>42382.199048755494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41663.385197487201</v>
      </c>
      <c r="E72" s="85">
        <f>'Project Release Optimizer (GA)'!AC22</f>
        <v>41665.635668781411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41837.959820619428</v>
      </c>
      <c r="E73" s="85">
        <f>'Project Release Optimizer (GA)'!AC23</f>
        <v>41859.963481075327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41804.05412476627</v>
      </c>
      <c r="E74" s="85">
        <f>'Project Release Optimizer (GA)'!AC24</f>
        <v>41820.812097281509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41922.132727583201</v>
      </c>
      <c r="E75" s="85">
        <f>'Project Release Optimizer (GA)'!AC25</f>
        <v>41952.760478787117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41957.312308653381</v>
      </c>
      <c r="E76" s="85">
        <f>'Project Release Optimizer (GA)'!AC26</f>
        <v>41988.932385534834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42029.526950830616</v>
      </c>
      <c r="E77" s="85">
        <f>'Project Release Optimizer (GA)'!AC27</f>
        <v>42074.670246295354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41781.736747586227</v>
      </c>
      <c r="E78" s="85">
        <f>'Project Release Optimizer (GA)'!AC28</f>
        <v>41799.61862981959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42683.743094258134</v>
      </c>
      <c r="E79" s="85">
        <f>'Project Release Optimizer (GA)'!AC29</f>
        <v>42777.753758573221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42484.020934505512</v>
      </c>
      <c r="E87" s="85">
        <f>'Project Release Optimizer (GA)'!AG15</f>
        <v>42541.941865261288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41730.784106332787</v>
      </c>
      <c r="E88" s="85">
        <f>'Project Release Optimizer (GA)'!AG16</f>
        <v>41737.531629284684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41710.127938417281</v>
      </c>
      <c r="E89" s="85">
        <f>'Project Release Optimizer (GA)'!AG17</f>
        <v>41717.473084061472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41778.892651829097</v>
      </c>
      <c r="E90" s="85">
        <f>'Project Release Optimizer (GA)'!AG18</f>
        <v>41795.165221440824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42623.905034783471</v>
      </c>
      <c r="E91" s="85">
        <f>'Project Release Optimizer (GA)'!AG19</f>
        <v>42692.709732920222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41911.598326225518</v>
      </c>
      <c r="E92" s="85">
        <f>'Project Release Optimizer (GA)'!AG20</f>
        <v>41937.018529436806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42383.199048755494</v>
      </c>
      <c r="E93" s="85">
        <f>'Project Release Optimizer (GA)'!AG21</f>
        <v>42465.141789419431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41666.635668781411</v>
      </c>
      <c r="E94" s="85">
        <f>'Project Release Optimizer (GA)'!AG22</f>
        <v>41668.886140075621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41860.963481075327</v>
      </c>
      <c r="E95" s="85">
        <f>'Project Release Optimizer (GA)'!AG23</f>
        <v>41882.967141531226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41821.812097281509</v>
      </c>
      <c r="E96" s="85">
        <f>'Project Release Optimizer (GA)'!AG24</f>
        <v>41838.570069796748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41953.760478787117</v>
      </c>
      <c r="E97" s="85">
        <f>'Project Release Optimizer (GA)'!AG25</f>
        <v>41984.388229991033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41992.932385534834</v>
      </c>
      <c r="E98" s="85">
        <f>'Project Release Optimizer (GA)'!AG26</f>
        <v>42024.552462416286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42075.670246295354</v>
      </c>
      <c r="E99" s="85">
        <f>'Project Release Optimizer (GA)'!AG27</f>
        <v>42120.813541760093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41800.61862981959</v>
      </c>
      <c r="E100" s="85">
        <f>'Project Release Optimizer (GA)'!AG28</f>
        <v>41818.500512052953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42778.753758573221</v>
      </c>
      <c r="E101" s="85">
        <f>'Project Release Optimizer (GA)'!AG29</f>
        <v>42872.764422888307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17:C18"/>
    <mergeCell ref="X19:AL19"/>
    <mergeCell ref="H19:V19"/>
    <mergeCell ref="C10:AL10"/>
    <mergeCell ref="C12:C13"/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0.26339959315248063</v>
      </c>
      <c r="B2" s="107">
        <f ca="1">A2*100</f>
        <v>26.339959315248063</v>
      </c>
      <c r="C2" s="107">
        <f ca="1">INT(B2)</f>
        <v>26</v>
      </c>
    </row>
    <row r="3" spans="1:3">
      <c r="A3" s="107">
        <f t="shared" ref="A3:A40" ca="1" si="0">RAND()</f>
        <v>0.37173694158247983</v>
      </c>
      <c r="B3" s="107">
        <f t="shared" ref="B3:B40" ca="1" si="1">A3*100</f>
        <v>37.173694158247983</v>
      </c>
      <c r="C3" s="107">
        <f t="shared" ref="C3:C40" ca="1" si="2">INT(B3)</f>
        <v>37</v>
      </c>
    </row>
    <row r="4" spans="1:3">
      <c r="A4" s="107">
        <f t="shared" ca="1" si="0"/>
        <v>0.46637930926944415</v>
      </c>
      <c r="B4" s="107">
        <f t="shared" ca="1" si="1"/>
        <v>46.637930926944414</v>
      </c>
      <c r="C4" s="107">
        <f t="shared" ca="1" si="2"/>
        <v>46</v>
      </c>
    </row>
    <row r="5" spans="1:3">
      <c r="A5" s="107">
        <f t="shared" ca="1" si="0"/>
        <v>0.42129244381280095</v>
      </c>
      <c r="B5" s="107">
        <f t="shared" ca="1" si="1"/>
        <v>42.129244381280095</v>
      </c>
      <c r="C5" s="107">
        <f t="shared" ca="1" si="2"/>
        <v>42</v>
      </c>
    </row>
    <row r="6" spans="1:3">
      <c r="A6" s="107">
        <f t="shared" ca="1" si="0"/>
        <v>0.70043648654303814</v>
      </c>
      <c r="B6" s="107">
        <f t="shared" ca="1" si="1"/>
        <v>70.043648654303809</v>
      </c>
      <c r="C6" s="107">
        <f t="shared" ca="1" si="2"/>
        <v>70</v>
      </c>
    </row>
    <row r="7" spans="1:3">
      <c r="A7" s="107">
        <f t="shared" ca="1" si="0"/>
        <v>0.83897438681618741</v>
      </c>
      <c r="B7" s="107">
        <f t="shared" ca="1" si="1"/>
        <v>83.897438681618738</v>
      </c>
      <c r="C7" s="107">
        <f t="shared" ca="1" si="2"/>
        <v>83</v>
      </c>
    </row>
    <row r="8" spans="1:3">
      <c r="A8" s="107">
        <f t="shared" ca="1" si="0"/>
        <v>0.7238071493345688</v>
      </c>
      <c r="B8" s="107">
        <f t="shared" ca="1" si="1"/>
        <v>72.380714933456886</v>
      </c>
      <c r="C8" s="107">
        <f t="shared" ca="1" si="2"/>
        <v>72</v>
      </c>
    </row>
    <row r="9" spans="1:3">
      <c r="A9" s="107">
        <f t="shared" ca="1" si="0"/>
        <v>0.1891239772975899</v>
      </c>
      <c r="B9" s="107">
        <f t="shared" ca="1" si="1"/>
        <v>18.91239772975899</v>
      </c>
      <c r="C9" s="107">
        <f t="shared" ca="1" si="2"/>
        <v>18</v>
      </c>
    </row>
    <row r="10" spans="1:3">
      <c r="A10" s="107">
        <f t="shared" ca="1" si="0"/>
        <v>0.2098680698917943</v>
      </c>
      <c r="B10" s="107">
        <f t="shared" ca="1" si="1"/>
        <v>20.986806989179428</v>
      </c>
      <c r="C10" s="107">
        <f t="shared" ca="1" si="2"/>
        <v>20</v>
      </c>
    </row>
    <row r="11" spans="1:3">
      <c r="A11" s="107">
        <f t="shared" ca="1" si="0"/>
        <v>0.44972086192961958</v>
      </c>
      <c r="B11" s="107">
        <f t="shared" ca="1" si="1"/>
        <v>44.97208619296196</v>
      </c>
      <c r="C11" s="107">
        <f t="shared" ca="1" si="2"/>
        <v>44</v>
      </c>
    </row>
    <row r="12" spans="1:3">
      <c r="A12" s="107">
        <f t="shared" ca="1" si="0"/>
        <v>0.21235308905885919</v>
      </c>
      <c r="B12" s="107">
        <f t="shared" ca="1" si="1"/>
        <v>21.235308905885919</v>
      </c>
      <c r="C12" s="107">
        <f t="shared" ca="1" si="2"/>
        <v>21</v>
      </c>
    </row>
    <row r="13" spans="1:3">
      <c r="A13" s="107">
        <f t="shared" ca="1" si="0"/>
        <v>0.29927546407435912</v>
      </c>
      <c r="B13" s="107">
        <f t="shared" ca="1" si="1"/>
        <v>29.927546407435912</v>
      </c>
      <c r="C13" s="107">
        <f t="shared" ca="1" si="2"/>
        <v>29</v>
      </c>
    </row>
    <row r="14" spans="1:3">
      <c r="A14" s="107">
        <f t="shared" ca="1" si="0"/>
        <v>0.98167216163738602</v>
      </c>
      <c r="B14" s="107">
        <f t="shared" ca="1" si="1"/>
        <v>98.167216163738601</v>
      </c>
      <c r="C14" s="107">
        <f t="shared" ca="1" si="2"/>
        <v>98</v>
      </c>
    </row>
    <row r="15" spans="1:3">
      <c r="A15" s="107">
        <f t="shared" ca="1" si="0"/>
        <v>0.59013614487733079</v>
      </c>
      <c r="B15" s="107">
        <f t="shared" ca="1" si="1"/>
        <v>59.013614487733079</v>
      </c>
      <c r="C15" s="107">
        <f t="shared" ca="1" si="2"/>
        <v>59</v>
      </c>
    </row>
    <row r="16" spans="1:3">
      <c r="A16" s="107">
        <f t="shared" ca="1" si="0"/>
        <v>0.33683083946200587</v>
      </c>
      <c r="B16" s="107">
        <f t="shared" ca="1" si="1"/>
        <v>33.68308394620059</v>
      </c>
      <c r="C16" s="107">
        <f t="shared" ca="1" si="2"/>
        <v>33</v>
      </c>
    </row>
    <row r="17" spans="1:3">
      <c r="A17" s="107">
        <f t="shared" ca="1" si="0"/>
        <v>0.86645586395454632</v>
      </c>
      <c r="B17" s="107">
        <f t="shared" ca="1" si="1"/>
        <v>86.645586395454629</v>
      </c>
      <c r="C17" s="107">
        <f t="shared" ca="1" si="2"/>
        <v>86</v>
      </c>
    </row>
    <row r="18" spans="1:3">
      <c r="A18" s="107">
        <f t="shared" ca="1" si="0"/>
        <v>0.95288354651923424</v>
      </c>
      <c r="B18" s="107">
        <f t="shared" ca="1" si="1"/>
        <v>95.288354651923427</v>
      </c>
      <c r="C18" s="107">
        <f t="shared" ca="1" si="2"/>
        <v>95</v>
      </c>
    </row>
    <row r="19" spans="1:3">
      <c r="A19" s="107">
        <f t="shared" ca="1" si="0"/>
        <v>0.3960121618091792</v>
      </c>
      <c r="B19" s="107">
        <f t="shared" ca="1" si="1"/>
        <v>39.601216180917916</v>
      </c>
      <c r="C19" s="107">
        <f t="shared" ca="1" si="2"/>
        <v>39</v>
      </c>
    </row>
    <row r="20" spans="1:3">
      <c r="A20" s="107">
        <f t="shared" ca="1" si="0"/>
        <v>0.72604520027645236</v>
      </c>
      <c r="B20" s="107">
        <f t="shared" ca="1" si="1"/>
        <v>72.604520027645236</v>
      </c>
      <c r="C20" s="107">
        <f t="shared" ca="1" si="2"/>
        <v>72</v>
      </c>
    </row>
    <row r="21" spans="1:3">
      <c r="A21" s="107">
        <f t="shared" ca="1" si="0"/>
        <v>1.5579395967728615E-2</v>
      </c>
      <c r="B21" s="107">
        <f t="shared" ca="1" si="1"/>
        <v>1.5579395967728615</v>
      </c>
      <c r="C21" s="107">
        <f t="shared" ca="1" si="2"/>
        <v>1</v>
      </c>
    </row>
    <row r="22" spans="1:3">
      <c r="A22" s="107">
        <f t="shared" ca="1" si="0"/>
        <v>0.49265098050051392</v>
      </c>
      <c r="B22" s="107">
        <f t="shared" ca="1" si="1"/>
        <v>49.265098050051392</v>
      </c>
      <c r="C22" s="107">
        <f t="shared" ca="1" si="2"/>
        <v>49</v>
      </c>
    </row>
    <row r="23" spans="1:3">
      <c r="A23" s="107">
        <f t="shared" ca="1" si="0"/>
        <v>0.56545817540542664</v>
      </c>
      <c r="B23" s="107">
        <f t="shared" ca="1" si="1"/>
        <v>56.545817540542664</v>
      </c>
      <c r="C23" s="107">
        <f t="shared" ca="1" si="2"/>
        <v>56</v>
      </c>
    </row>
    <row r="24" spans="1:3">
      <c r="A24" s="107">
        <f t="shared" ca="1" si="0"/>
        <v>0.30097121160772233</v>
      </c>
      <c r="B24" s="107">
        <f t="shared" ca="1" si="1"/>
        <v>30.097121160772232</v>
      </c>
      <c r="C24" s="107">
        <f t="shared" ca="1" si="2"/>
        <v>30</v>
      </c>
    </row>
    <row r="25" spans="1:3">
      <c r="A25" s="107">
        <f t="shared" ca="1" si="0"/>
        <v>0.5881304404019998</v>
      </c>
      <c r="B25" s="107">
        <f t="shared" ca="1" si="1"/>
        <v>58.813044040199983</v>
      </c>
      <c r="C25" s="107">
        <f t="shared" ca="1" si="2"/>
        <v>58</v>
      </c>
    </row>
    <row r="26" spans="1:3">
      <c r="A26" s="107">
        <f t="shared" ca="1" si="0"/>
        <v>0.56697099300949438</v>
      </c>
      <c r="B26" s="107">
        <f t="shared" ca="1" si="1"/>
        <v>56.697099300949439</v>
      </c>
      <c r="C26" s="107">
        <f t="shared" ca="1" si="2"/>
        <v>56</v>
      </c>
    </row>
    <row r="27" spans="1:3">
      <c r="A27" s="107">
        <f t="shared" ca="1" si="0"/>
        <v>0.53937974070494277</v>
      </c>
      <c r="B27" s="107">
        <f t="shared" ca="1" si="1"/>
        <v>53.937974070494278</v>
      </c>
      <c r="C27" s="107">
        <f t="shared" ca="1" si="2"/>
        <v>53</v>
      </c>
    </row>
    <row r="28" spans="1:3">
      <c r="A28" s="107">
        <f t="shared" ca="1" si="0"/>
        <v>0.72073335339334132</v>
      </c>
      <c r="B28" s="107">
        <f t="shared" ca="1" si="1"/>
        <v>72.073335339334136</v>
      </c>
      <c r="C28" s="107">
        <f t="shared" ca="1" si="2"/>
        <v>72</v>
      </c>
    </row>
    <row r="29" spans="1:3">
      <c r="A29" s="107">
        <f t="shared" ca="1" si="0"/>
        <v>0.15115796701695938</v>
      </c>
      <c r="B29" s="107">
        <f t="shared" ca="1" si="1"/>
        <v>15.115796701695938</v>
      </c>
      <c r="C29" s="107">
        <f t="shared" ca="1" si="2"/>
        <v>15</v>
      </c>
    </row>
    <row r="30" spans="1:3">
      <c r="A30" s="107">
        <f t="shared" ca="1" si="0"/>
        <v>0.37295342819822475</v>
      </c>
      <c r="B30" s="107">
        <f t="shared" ca="1" si="1"/>
        <v>37.295342819822473</v>
      </c>
      <c r="C30" s="107">
        <f t="shared" ca="1" si="2"/>
        <v>37</v>
      </c>
    </row>
    <row r="31" spans="1:3">
      <c r="A31" s="107">
        <f t="shared" ca="1" si="0"/>
        <v>0.42066626974445542</v>
      </c>
      <c r="B31" s="107">
        <f t="shared" ca="1" si="1"/>
        <v>42.066626974445541</v>
      </c>
      <c r="C31" s="107">
        <f t="shared" ca="1" si="2"/>
        <v>42</v>
      </c>
    </row>
    <row r="32" spans="1:3">
      <c r="A32" s="107">
        <f t="shared" ca="1" si="0"/>
        <v>0.65570021316812799</v>
      </c>
      <c r="B32" s="107">
        <f t="shared" ca="1" si="1"/>
        <v>65.570021316812799</v>
      </c>
      <c r="C32" s="107">
        <f t="shared" ca="1" si="2"/>
        <v>65</v>
      </c>
    </row>
    <row r="33" spans="1:3">
      <c r="A33" s="107">
        <f t="shared" ca="1" si="0"/>
        <v>0.24060733787572119</v>
      </c>
      <c r="B33" s="107">
        <f t="shared" ca="1" si="1"/>
        <v>24.060733787572119</v>
      </c>
      <c r="C33" s="107">
        <f t="shared" ca="1" si="2"/>
        <v>24</v>
      </c>
    </row>
    <row r="34" spans="1:3">
      <c r="A34" s="107">
        <f t="shared" ca="1" si="0"/>
        <v>0.59991034067378513</v>
      </c>
      <c r="B34" s="107">
        <f t="shared" ca="1" si="1"/>
        <v>59.991034067378514</v>
      </c>
      <c r="C34" s="107">
        <f t="shared" ca="1" si="2"/>
        <v>59</v>
      </c>
    </row>
    <row r="35" spans="1:3">
      <c r="A35" s="107">
        <f t="shared" ca="1" si="0"/>
        <v>0.56349267216278975</v>
      </c>
      <c r="B35" s="107">
        <f t="shared" ca="1" si="1"/>
        <v>56.349267216278975</v>
      </c>
      <c r="C35" s="107">
        <f t="shared" ca="1" si="2"/>
        <v>56</v>
      </c>
    </row>
    <row r="36" spans="1:3">
      <c r="A36" s="107">
        <f t="shared" ca="1" si="0"/>
        <v>0.64986319714404051</v>
      </c>
      <c r="B36" s="107">
        <f t="shared" ca="1" si="1"/>
        <v>64.986319714404047</v>
      </c>
      <c r="C36" s="107">
        <f t="shared" ca="1" si="2"/>
        <v>64</v>
      </c>
    </row>
    <row r="37" spans="1:3">
      <c r="A37" s="107">
        <f t="shared" ca="1" si="0"/>
        <v>0.22613798099635485</v>
      </c>
      <c r="B37" s="107">
        <f t="shared" ca="1" si="1"/>
        <v>22.613798099635485</v>
      </c>
      <c r="C37" s="107">
        <f t="shared" ca="1" si="2"/>
        <v>22</v>
      </c>
    </row>
    <row r="38" spans="1:3">
      <c r="A38" s="107">
        <f t="shared" ca="1" si="0"/>
        <v>0.44905677832622293</v>
      </c>
      <c r="B38" s="107">
        <f t="shared" ca="1" si="1"/>
        <v>44.905677832622295</v>
      </c>
      <c r="C38" s="107">
        <f t="shared" ca="1" si="2"/>
        <v>44</v>
      </c>
    </row>
    <row r="39" spans="1:3">
      <c r="A39" s="107">
        <f t="shared" ca="1" si="0"/>
        <v>4.8821870554621505E-2</v>
      </c>
      <c r="B39" s="107">
        <f t="shared" ca="1" si="1"/>
        <v>4.8821870554621505</v>
      </c>
      <c r="C39" s="107">
        <f t="shared" ca="1" si="2"/>
        <v>4</v>
      </c>
    </row>
    <row r="40" spans="1:3">
      <c r="A40" s="107">
        <f t="shared" ca="1" si="0"/>
        <v>2.7481882204527963E-2</v>
      </c>
      <c r="B40" s="107">
        <f t="shared" ca="1" si="1"/>
        <v>2.7481882204527963</v>
      </c>
      <c r="C40" s="107">
        <f t="shared" ca="1" si="2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1680.0059484551905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20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24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2014-09-28T01:26:27Z</dcterms:modified>
</cp:coreProperties>
</file>