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<sst xmlns="http://schemas.openxmlformats.org/spreadsheetml/2006/main" count="511" uniqueCount="265">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</sst>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0.30412886763894942</v>
      </c>
      <c r="G13" s="35">
        <f>'Project Release Optimizer (GA)'!E15</f>
        <v>0.2806128246363041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63.290051062414307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263.70854609339295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63.290051062414307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63.290051062414307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63.290051062414307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63.290051062414307</v>
      </c>
      <c r="AN13" s="37"/>
      <c r="AO13" s="39">
        <f>M13+R13+W13+AB13+AG13+AL13</f>
        <v>200.20000000000002</v>
      </c>
      <c r="AP13" s="39">
        <f>N13+S13+X13+AC13+AH13+AM13</f>
        <v>580.15880140546437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122.97418620714392</v>
      </c>
      <c r="AY13" s="39">
        <f t="shared" ref="AY13:AY27" si="1">AV13/G13</f>
        <v>580.15880140546437</v>
      </c>
      <c r="AZ13" s="39">
        <f>MAX(AX13,AY13)</f>
        <v>580.15880140546437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0.54857722472555304</v>
      </c>
      <c r="G14" s="35">
        <f>'Project Release Optimizer (GA)'!E16</f>
        <v>4.1479524582119449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27.343461091561593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19.286624137077393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6.5624306619747825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6.5624306619747825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6.5624306619747825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6.5624306619747825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72.879807876538123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60.155614401435521</v>
      </c>
      <c r="AY14" s="39">
        <f t="shared" si="1"/>
        <v>42.430573101570253</v>
      </c>
      <c r="AZ14" s="39">
        <f t="shared" ref="AZ14:AZ27" si="29">MAX(AX14,AY14)</f>
        <v>60.155614401435521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0.51195310956147022</v>
      </c>
      <c r="G15" s="35">
        <f>'Project Release Optimizer (GA)'!E17</f>
        <v>2.3435924929227698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31.252862227373345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11.520774230816651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7.5006869345696021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7.5006869345696021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7.5006869345696021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7.5006869345696021</v>
      </c>
      <c r="AN15" s="37"/>
      <c r="AO15" s="39">
        <f t="shared" si="24"/>
        <v>94.6</v>
      </c>
      <c r="AP15" s="39">
        <f t="shared" si="25"/>
        <v>72.776384196468399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68.756296900221358</v>
      </c>
      <c r="AY15" s="39">
        <f t="shared" si="1"/>
        <v>25.345703307796626</v>
      </c>
      <c r="AZ15" s="39">
        <f t="shared" si="29"/>
        <v>68.756296900221358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0.51535748765673817</v>
      </c>
      <c r="G16" s="35">
        <f>'Project Release Optimizer (GA)'!E18</f>
        <v>1.5235807651530178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67.914022476204508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16.299365394289079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16.299365394289079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16.299365394289079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16.299365394289079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16.299365394289079</v>
      </c>
      <c r="AN16" s="37"/>
      <c r="AO16" s="39">
        <f t="shared" si="24"/>
        <v>116.6</v>
      </c>
      <c r="AP16" s="39">
        <f t="shared" si="25"/>
        <v>149.41084944764992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149.41084944764989</v>
      </c>
      <c r="AY16" s="39">
        <f t="shared" si="1"/>
        <v>25.991401903805773</v>
      </c>
      <c r="AZ16" s="39">
        <f t="shared" si="29"/>
        <v>149.41084944764989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0.59826527467775803</v>
      </c>
      <c r="G17" s="35">
        <f>'Project Release Optimizer (GA)'!E19</f>
        <v>0.28059405721215558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68.426253181417124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285.10938825590472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68.426253181417124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68.426253181417124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68.426253181417124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68.426253181417124</v>
      </c>
      <c r="AN17" s="37"/>
      <c r="AO17" s="39">
        <f t="shared" si="24"/>
        <v>189.2</v>
      </c>
      <c r="AP17" s="39">
        <f t="shared" si="25"/>
        <v>627.24065416299027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22.063791028335846</v>
      </c>
      <c r="AY17" s="39">
        <f t="shared" si="1"/>
        <v>627.24065416299027</v>
      </c>
      <c r="AZ17" s="39">
        <f t="shared" si="29"/>
        <v>627.24065416299027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0.55108699553657658</v>
      </c>
      <c r="G18" s="35">
        <f>'Project Release Optimizer (GA)'!E20</f>
        <v>1.7906646647006808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94.35896767872228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24.571881529451431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22.646152242893347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22.646152242893347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22.646152242893347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22.646152242893347</v>
      </c>
      <c r="AN18" s="37"/>
      <c r="AO18" s="39">
        <f t="shared" si="24"/>
        <v>211.2</v>
      </c>
      <c r="AP18" s="39">
        <f t="shared" si="25"/>
        <v>209.5154581797471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207.58972889318906</v>
      </c>
      <c r="AY18" s="39">
        <f t="shared" si="1"/>
        <v>54.058139364793156</v>
      </c>
      <c r="AZ18" s="39">
        <f t="shared" si="29"/>
        <v>207.58972889318906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0.31566876718867226</v>
      </c>
      <c r="G19" s="35">
        <f>'Project Release Optimizer (GA)'!E21</f>
        <v>1.5741706753905622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294.61261191042945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70.70702685850307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70.70702685850307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70.70702685850307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70.70702685850307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70.70702685850307</v>
      </c>
      <c r="AN19" s="37"/>
      <c r="AO19" s="39">
        <f t="shared" si="24"/>
        <v>387.20000000000005</v>
      </c>
      <c r="AP19" s="39">
        <f t="shared" si="25"/>
        <v>648.14774620294475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648.14774620294463</v>
      </c>
      <c r="AY19" s="39">
        <f t="shared" si="1"/>
        <v>115.99758708165218</v>
      </c>
      <c r="AZ19" s="39">
        <f t="shared" si="29"/>
        <v>648.14774620294463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0.60263999847214778</v>
      </c>
      <c r="G20" s="35">
        <f>'Project Release Optimizer (GA)'!E22</f>
        <v>1.542607359578954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8.2968273142777207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7.1307840791077179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1.9912385554266532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1.9912385554266532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1.9912385554266532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1.9912385554266532</v>
      </c>
      <c r="AN20" s="37"/>
      <c r="AO20" s="39">
        <f t="shared" si="24"/>
        <v>35.200000000000003</v>
      </c>
      <c r="AP20" s="39">
        <f t="shared" si="25"/>
        <v>23.392565615092053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18.253020091410985</v>
      </c>
      <c r="AY20" s="39">
        <f t="shared" si="1"/>
        <v>15.687724974036982</v>
      </c>
      <c r="AZ20" s="39">
        <f t="shared" si="29"/>
        <v>18.253020091410985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0.54530721663128467</v>
      </c>
      <c r="G21" s="35">
        <f>'Project Release Optimizer (GA)'!E23</f>
        <v>1.5385830753414305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89.857604127641451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55.895584306304386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21.565824990633949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21.565824990633949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21.565824990633949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21.565824990633949</v>
      </c>
      <c r="AN21" s="37"/>
      <c r="AO21" s="39">
        <f t="shared" si="24"/>
        <v>297</v>
      </c>
      <c r="AP21" s="39">
        <f t="shared" si="25"/>
        <v>232.01648839648166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197.68672908081123</v>
      </c>
      <c r="AY21" s="39">
        <f t="shared" si="1"/>
        <v>122.97028547386964</v>
      </c>
      <c r="AZ21" s="39">
        <f t="shared" si="29"/>
        <v>197.68672908081123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0.56260522163891524</v>
      </c>
      <c r="G22" s="35">
        <f>'Project Release Optimizer (GA)'!E24</f>
        <v>1.6373215752441561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63.988030354800195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53.135560732488749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15.357127285152044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15.357127285152044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15.357127285152044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15.357127285152044</v>
      </c>
      <c r="AN22" s="37"/>
      <c r="AO22" s="39">
        <f t="shared" si="24"/>
        <v>270.59999999999991</v>
      </c>
      <c r="AP22" s="39">
        <f t="shared" si="25"/>
        <v>178.55210022789711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140.77366678056043</v>
      </c>
      <c r="AY22" s="39">
        <f t="shared" si="1"/>
        <v>116.89823361147523</v>
      </c>
      <c r="AZ22" s="39">
        <f t="shared" si="29"/>
        <v>140.77366678056043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0.5282856746405481</v>
      </c>
      <c r="G23" s="35">
        <f>'Project Release Optimizer (GA)'!E25</f>
        <v>1.5327797879425602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119.25365957134075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52.192755038467368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28.620878297121777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28.620878297121777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28.620878297121777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28.620878297121777</v>
      </c>
      <c r="AN23" s="37"/>
      <c r="AO23" s="39">
        <f t="shared" si="24"/>
        <v>314.59999999999997</v>
      </c>
      <c r="AP23" s="39">
        <f t="shared" si="25"/>
        <v>285.92992779829524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262.35805105694965</v>
      </c>
      <c r="AY23" s="39">
        <f t="shared" si="1"/>
        <v>114.82406108462818</v>
      </c>
      <c r="AZ23" s="39">
        <f t="shared" si="29"/>
        <v>262.35805105694965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0.50896862619838845</v>
      </c>
      <c r="G24" s="35">
        <f>'Project Release Optimizer (GA)'!E26</f>
        <v>1.5559289178756726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127.70924700310302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58.485962279204458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30.650219280744722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30.650219280744722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30.650219280744722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30.650219280744722</v>
      </c>
      <c r="AN24" s="37"/>
      <c r="AO24" s="39">
        <f t="shared" si="24"/>
        <v>343.2</v>
      </c>
      <c r="AP24" s="39">
        <f t="shared" si="25"/>
        <v>308.79608640528636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280.96034340682655</v>
      </c>
      <c r="AY24" s="39">
        <f t="shared" si="1"/>
        <v>128.66911701424982</v>
      </c>
      <c r="AZ24" s="39">
        <f t="shared" si="29"/>
        <v>280.96034340682655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0.52660559384485772</v>
      </c>
      <c r="G25" s="35">
        <f>'Project Release Optimizer (GA)'!E27</f>
        <v>2.0135883437511177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182.29962066882712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43.751908960518506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43.751908960518506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43.751908960518506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43.751908960518506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43.751908960518506</v>
      </c>
      <c r="AN25" s="37"/>
      <c r="AO25" s="39">
        <f t="shared" si="24"/>
        <v>299.19999999999993</v>
      </c>
      <c r="AP25" s="39">
        <f t="shared" si="25"/>
        <v>401.05916547141965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401.05916547141959</v>
      </c>
      <c r="AY25" s="39">
        <f t="shared" si="1"/>
        <v>43.703073805078056</v>
      </c>
      <c r="AZ25" s="39">
        <f t="shared" si="29"/>
        <v>401.05916547141959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0.25027511339486136</v>
      </c>
      <c r="G26" s="35">
        <f>'Project Release Optimizer (GA)'!E28</f>
        <v>1.9774742104982868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155.82851794964265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37.398844307914231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37.398844307914231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37.398844307914231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37.398844307914231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37.398844307914231</v>
      </c>
      <c r="AN26" s="37"/>
      <c r="AO26" s="39">
        <f t="shared" si="24"/>
        <v>202.39999999999998</v>
      </c>
      <c r="AP26" s="39">
        <f t="shared" si="25"/>
        <v>342.82273948921386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342.8227394892138</v>
      </c>
      <c r="AY26" s="39">
        <f t="shared" si="1"/>
        <v>58.964106525879274</v>
      </c>
      <c r="AZ26" s="39">
        <f t="shared" si="29"/>
        <v>342.8227394892138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1.1302748281932788</v>
      </c>
      <c r="G27" s="35">
        <f>'Project Release Optimizer (GA)'!E29</f>
        <v>0.26054879154036448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91.19213280372891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379.96722001553718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91.19213280372891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91.19213280372891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91.19213280372891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91.19213280372891</v>
      </c>
      <c r="AN27" s="37"/>
      <c r="AO27" s="39">
        <f t="shared" si="24"/>
        <v>376.19999999999993</v>
      </c>
      <c r="AP27" s="39">
        <f t="shared" si="25"/>
        <v>835.92788403418172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140.14290688327472</v>
      </c>
      <c r="AY27" s="39">
        <f t="shared" si="1"/>
        <v>835.9278840341816</v>
      </c>
      <c r="AZ27" s="39">
        <f t="shared" si="29"/>
        <v>835.9278840341816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1.5999999999999981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99.041591294765638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91.944148414598516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35.064009387820143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35.064009387820143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35.064009387820143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35.064009387820143</v>
      </c>
      <c r="AN30" s="47"/>
      <c r="AO30" s="35">
        <f t="shared" ref="AO30:AQ30" si="36">AVERAGE(AO13:AO27)</f>
        <v>236.42666666666665</v>
      </c>
      <c r="AP30" s="35">
        <f t="shared" si="36"/>
        <v>331.24177726064471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204.21032235609249</v>
      </c>
      <c r="AY30" s="35">
        <f t="shared" si="39"/>
        <v>193.92448979009808</v>
      </c>
      <c r="AZ30" s="167">
        <f t="shared" ref="AZ30" si="40">AVERAGE(AZ13:AZ27)</f>
        <v>321.42008605501792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23.999999999999972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1485.6238694214846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1379.1622262189778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525.96014081730209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525.96014081730209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525.96014081730209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525.96014081730209</v>
      </c>
      <c r="AN31" s="47"/>
      <c r="AO31" s="35">
        <f t="shared" ref="AO31:AQ31" si="47">SUM(AO13:AO27)</f>
        <v>3546.3999999999996</v>
      </c>
      <c r="AP31" s="35">
        <f t="shared" si="47"/>
        <v>4968.6266589096704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3063.1548353413873</v>
      </c>
      <c r="AY31" s="35">
        <f t="shared" si="50"/>
        <v>2908.8673468514712</v>
      </c>
      <c r="AZ31" s="35">
        <f t="shared" ref="AZ31" si="51">SUM(AZ13:AZ27)</f>
        <v>4821.3012908252686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2" t="s">
        <v>124</v>
      </c>
      <c r="E2" s="183"/>
      <c r="F2" s="183"/>
      <c r="G2" s="183"/>
      <c r="H2" s="183"/>
      <c r="I2" s="183"/>
      <c r="J2" s="183"/>
      <c r="K2" s="183"/>
      <c r="L2" s="183"/>
      <c r="M2" s="183"/>
      <c r="N2" s="184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9" t="s">
        <v>147</v>
      </c>
      <c r="J3" s="180"/>
      <c r="K3" s="180"/>
      <c r="L3" s="180"/>
      <c r="M3" s="180"/>
      <c r="N3" s="181"/>
      <c r="P3" s="177" t="s">
        <v>260</v>
      </c>
      <c r="Q3" s="178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1017.1477462029361</v>
      </c>
      <c r="J4" s="22"/>
      <c r="K4" s="136" t="s">
        <v>246</v>
      </c>
      <c r="L4" s="22"/>
      <c r="M4" s="22"/>
      <c r="N4" s="154"/>
      <c r="O4" s="141"/>
      <c r="P4" s="173" t="s">
        <v>261</v>
      </c>
      <c r="Q4" s="174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337.10844392731235</v>
      </c>
      <c r="J5" s="22"/>
      <c r="K5" s="136" t="s">
        <v>122</v>
      </c>
      <c r="L5" s="22"/>
      <c r="M5" s="22"/>
      <c r="N5" s="154"/>
      <c r="O5" s="64" t="s">
        <v>262</v>
      </c>
      <c r="P5" s="175">
        <f>'Project Facts (User Inputs)'!AZ30</f>
        <v>321.42008605501792</v>
      </c>
      <c r="Q5" s="176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67.581265508684879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612.58009973971639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2034.4175553786497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72" t="s">
        <v>65</v>
      </c>
      <c r="M13" s="172"/>
      <c r="O13" s="64"/>
      <c r="P13" s="172" t="s">
        <v>72</v>
      </c>
      <c r="Q13" s="172"/>
      <c r="S13" s="64"/>
      <c r="T13" s="172" t="s">
        <v>74</v>
      </c>
      <c r="U13" s="172"/>
      <c r="X13" s="172" t="s">
        <v>75</v>
      </c>
      <c r="Y13" s="172"/>
      <c r="AB13" s="172" t="s">
        <v>77</v>
      </c>
      <c r="AC13" s="172"/>
      <c r="AF13" s="172" t="s">
        <v>79</v>
      </c>
      <c r="AG13" s="172"/>
      <c r="AH13" s="65"/>
      <c r="AI13" s="65"/>
      <c r="AJ13" s="65"/>
      <c r="AK13" s="65"/>
      <c r="AL13" s="65"/>
      <c r="AM13" s="171" t="s">
        <v>92</v>
      </c>
      <c r="AN13" s="171"/>
      <c r="AO13" s="171"/>
      <c r="AP13" s="171"/>
      <c r="AQ13" s="171"/>
      <c r="AR13" s="171"/>
      <c r="AS13" s="171"/>
      <c r="AT13" s="171"/>
      <c r="AV13" s="172" t="s">
        <v>91</v>
      </c>
      <c r="AW13" s="172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0.30412886763894942</v>
      </c>
      <c r="E15" s="74">
        <v>0.2806128246363041</v>
      </c>
      <c r="F15" s="5"/>
      <c r="G15" s="110"/>
      <c r="I15" s="57">
        <v>41640</v>
      </c>
      <c r="J15" s="12"/>
      <c r="K15" s="32">
        <v>7</v>
      </c>
      <c r="L15" s="58">
        <f>I15+K15+1</f>
        <v>41648</v>
      </c>
      <c r="M15" s="58">
        <f>L15+VLOOKUP($B15,'Project Facts (User Inputs)'!$B$13:$BL$28,13,0)</f>
        <v>41711.290051062417</v>
      </c>
      <c r="N15" s="12"/>
      <c r="O15" s="56">
        <v>0</v>
      </c>
      <c r="P15" s="58">
        <f>M15+O15+1</f>
        <v>41712.290051062417</v>
      </c>
      <c r="Q15" s="58">
        <f>P15+VLOOKUP($B15,'Project Facts (User Inputs)'!$B$13:$BL$28,18,0)</f>
        <v>41975.998597155813</v>
      </c>
      <c r="R15" s="12"/>
      <c r="S15" s="56">
        <v>0</v>
      </c>
      <c r="T15" s="58">
        <f>Q15+S15+1</f>
        <v>41976.998597155813</v>
      </c>
      <c r="U15" s="58">
        <f>T15+VLOOKUP($B15,'Project Facts (User Inputs)'!$B$13:$BL$28,23,0)</f>
        <v>42040.288648218229</v>
      </c>
      <c r="V15" s="12"/>
      <c r="W15" s="32">
        <v>0</v>
      </c>
      <c r="X15" s="58">
        <f>U15+W15+1</f>
        <v>42041.288648218229</v>
      </c>
      <c r="Y15" s="58">
        <f>X15+VLOOKUP($B15,'Project Facts (User Inputs)'!$B$13:$BL$28,28,0)</f>
        <v>42104.578699280646</v>
      </c>
      <c r="Z15" s="12"/>
      <c r="AA15" s="32">
        <v>0</v>
      </c>
      <c r="AB15" s="58">
        <f>Y15+AA15+1</f>
        <v>42105.578699280646</v>
      </c>
      <c r="AC15" s="58">
        <f>AB15+VLOOKUP($B15,'Project Facts (User Inputs)'!$B$13:$BL$28,33,0)</f>
        <v>42168.868750343063</v>
      </c>
      <c r="AD15" s="12"/>
      <c r="AE15" s="32">
        <v>0</v>
      </c>
      <c r="AF15" s="58">
        <f>AC15+AE15+1</f>
        <v>42169.868750343063</v>
      </c>
      <c r="AG15" s="58">
        <f>AF15+VLOOKUP($B15,'Project Facts (User Inputs)'!$B$13:$BL$28,38,0)</f>
        <v>42233.15880140548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7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7</v>
      </c>
      <c r="AT15" s="60">
        <f>AK15*AM15*$AK$36</f>
        <v>5.92741935483871</v>
      </c>
      <c r="AV15" s="60">
        <f>AG15-L15</f>
        <v>585.15880140547961</v>
      </c>
      <c r="AW15" s="83">
        <f>MAX(AG15:AG29)-MIN(L15:L29)</f>
        <v>1017.1477462029361</v>
      </c>
      <c r="BM15" s="113" t="s">
        <v>126</v>
      </c>
    </row>
    <row r="16" spans="2:65">
      <c r="B16" s="16" t="str">
        <f>'Project Facts (User Inputs)'!B14</f>
        <v>Project-A02</v>
      </c>
      <c r="D16" s="74">
        <v>0.54857722472555304</v>
      </c>
      <c r="E16" s="74">
        <v>4.1479524582119449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41682.343461091565</v>
      </c>
      <c r="N16" s="12"/>
      <c r="O16" s="56">
        <v>0</v>
      </c>
      <c r="P16" s="58">
        <f t="shared" ref="P16:P29" si="1">M16+O16+1</f>
        <v>41683.343461091565</v>
      </c>
      <c r="Q16" s="58">
        <f>P16+VLOOKUP($B16,'Project Facts (User Inputs)'!$B$13:$BL$28,18,0)</f>
        <v>41702.630085228644</v>
      </c>
      <c r="R16" s="12"/>
      <c r="S16" s="56">
        <v>0</v>
      </c>
      <c r="T16" s="58">
        <f t="shared" ref="T16:T29" si="2">Q16+S16+1</f>
        <v>41703.630085228644</v>
      </c>
      <c r="U16" s="58">
        <f>T16+VLOOKUP($B16,'Project Facts (User Inputs)'!$B$13:$BL$28,23,0)</f>
        <v>41710.192515890616</v>
      </c>
      <c r="V16" s="12"/>
      <c r="W16" s="32">
        <v>0</v>
      </c>
      <c r="X16" s="58">
        <f t="shared" ref="X16:X29" si="3">U16+W16+1</f>
        <v>41711.192515890616</v>
      </c>
      <c r="Y16" s="58">
        <f>X16+VLOOKUP($B16,'Project Facts (User Inputs)'!$B$13:$BL$28,28,0)</f>
        <v>41717.754946552588</v>
      </c>
      <c r="Z16" s="12"/>
      <c r="AA16" s="32">
        <v>0</v>
      </c>
      <c r="AB16" s="58">
        <f t="shared" ref="AB16:AB29" si="4">Y16+AA16+1</f>
        <v>41718.754946552588</v>
      </c>
      <c r="AC16" s="58">
        <f>AB16+VLOOKUP($B16,'Project Facts (User Inputs)'!$B$13:$BL$28,33,0)</f>
        <v>41725.31737721456</v>
      </c>
      <c r="AD16" s="12"/>
      <c r="AE16" s="32">
        <v>0</v>
      </c>
      <c r="AF16" s="58">
        <f t="shared" ref="AF16:AF29" si="5">AC16+AE16+1</f>
        <v>41726.31737721456</v>
      </c>
      <c r="AG16" s="58">
        <f>AF16+VLOOKUP($B16,'Project Facts (User Inputs)'!$B$13:$BL$28,38,0)</f>
        <v>41732.879807876532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12.375930521091812</v>
      </c>
      <c r="AV16" s="60">
        <f t="shared" ref="AV16:AV29" si="14">AG16-L16</f>
        <v>77.879807876532141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0.51195310956147022</v>
      </c>
      <c r="E17" s="74">
        <v>2.3435924929227698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41672.252862227375</v>
      </c>
      <c r="N17" s="12"/>
      <c r="O17" s="56">
        <v>0</v>
      </c>
      <c r="P17" s="58">
        <f t="shared" si="1"/>
        <v>41673.252862227375</v>
      </c>
      <c r="Q17" s="58">
        <f>P17+VLOOKUP($B17,'Project Facts (User Inputs)'!$B$13:$BL$28,18,0)</f>
        <v>41684.773636458194</v>
      </c>
      <c r="R17" s="12"/>
      <c r="S17" s="56">
        <v>0</v>
      </c>
      <c r="T17" s="58">
        <f t="shared" si="2"/>
        <v>41685.773636458194</v>
      </c>
      <c r="U17" s="58">
        <f>T17+VLOOKUP($B17,'Project Facts (User Inputs)'!$B$13:$BL$28,23,0)</f>
        <v>41693.274323392761</v>
      </c>
      <c r="V17" s="12"/>
      <c r="W17" s="32">
        <v>0</v>
      </c>
      <c r="X17" s="58">
        <f t="shared" si="3"/>
        <v>41694.274323392761</v>
      </c>
      <c r="Y17" s="58">
        <f>X17+VLOOKUP($B17,'Project Facts (User Inputs)'!$B$13:$BL$28,28,0)</f>
        <v>41701.775010327328</v>
      </c>
      <c r="Z17" s="12"/>
      <c r="AA17" s="32">
        <v>0</v>
      </c>
      <c r="AB17" s="58">
        <f t="shared" si="4"/>
        <v>41702.775010327328</v>
      </c>
      <c r="AC17" s="58">
        <f>AB17+VLOOKUP($B17,'Project Facts (User Inputs)'!$B$13:$BL$28,33,0)</f>
        <v>41710.275697261895</v>
      </c>
      <c r="AD17" s="12"/>
      <c r="AE17" s="32">
        <v>0</v>
      </c>
      <c r="AF17" s="58">
        <f t="shared" si="5"/>
        <v>41711.275697261895</v>
      </c>
      <c r="AG17" s="58">
        <f>AF17+VLOOKUP($B17,'Project Facts (User Inputs)'!$B$13:$BL$28,38,0)</f>
        <v>41718.776384196462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77.776384196462459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0.51535748765673817</v>
      </c>
      <c r="E18" s="74">
        <v>1.5235807651530178</v>
      </c>
      <c r="F18" s="5"/>
      <c r="G18" s="110"/>
      <c r="I18" s="57">
        <v>41640</v>
      </c>
      <c r="J18" s="12"/>
      <c r="K18" s="32">
        <v>0</v>
      </c>
      <c r="L18" s="58">
        <f t="shared" si="0"/>
        <v>41641</v>
      </c>
      <c r="M18" s="58">
        <f>L18+VLOOKUP($B18,'Project Facts (User Inputs)'!$B$13:$BL$28,13,0)</f>
        <v>41708.914022476201</v>
      </c>
      <c r="N18" s="12"/>
      <c r="O18" s="56">
        <v>0</v>
      </c>
      <c r="P18" s="58">
        <f t="shared" si="1"/>
        <v>41709.914022476201</v>
      </c>
      <c r="Q18" s="58">
        <f>P18+VLOOKUP($B18,'Project Facts (User Inputs)'!$B$13:$BL$28,18,0)</f>
        <v>41726.213387870492</v>
      </c>
      <c r="R18" s="12"/>
      <c r="S18" s="56">
        <v>0</v>
      </c>
      <c r="T18" s="58">
        <f t="shared" si="2"/>
        <v>41727.213387870492</v>
      </c>
      <c r="U18" s="58">
        <f>T18+VLOOKUP($B18,'Project Facts (User Inputs)'!$B$13:$BL$28,23,0)</f>
        <v>41743.512753264782</v>
      </c>
      <c r="V18" s="12"/>
      <c r="W18" s="32">
        <v>0</v>
      </c>
      <c r="X18" s="58">
        <f t="shared" si="3"/>
        <v>41744.512753264782</v>
      </c>
      <c r="Y18" s="58">
        <f>X18+VLOOKUP($B18,'Project Facts (User Inputs)'!$B$13:$BL$28,28,0)</f>
        <v>41760.812118659072</v>
      </c>
      <c r="Z18" s="12"/>
      <c r="AA18" s="32">
        <v>0</v>
      </c>
      <c r="AB18" s="58">
        <f t="shared" si="4"/>
        <v>41761.812118659072</v>
      </c>
      <c r="AC18" s="58">
        <f>AB18+VLOOKUP($B18,'Project Facts (User Inputs)'!$B$13:$BL$28,33,0)</f>
        <v>41778.111484053363</v>
      </c>
      <c r="AD18" s="12"/>
      <c r="AE18" s="32">
        <v>0</v>
      </c>
      <c r="AF18" s="58">
        <f t="shared" si="5"/>
        <v>41779.111484053363</v>
      </c>
      <c r="AG18" s="58">
        <f>AF18+VLOOKUP($B18,'Project Facts (User Inputs)'!$B$13:$BL$28,38,0)</f>
        <v>41795.410849447653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0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0</v>
      </c>
      <c r="AT18" s="60">
        <f t="shared" si="13"/>
        <v>0</v>
      </c>
      <c r="AV18" s="60">
        <f t="shared" si="14"/>
        <v>154.41084944765316</v>
      </c>
      <c r="AW18" s="37"/>
      <c r="BM18" s="113"/>
    </row>
    <row r="19" spans="2:65">
      <c r="B19" s="16" t="str">
        <f>'Project Facts (User Inputs)'!B17</f>
        <v>Project-A05</v>
      </c>
      <c r="D19" s="74">
        <v>0.59826527467775803</v>
      </c>
      <c r="E19" s="74">
        <v>0.28059405721215558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41754.426253181417</v>
      </c>
      <c r="N19" s="12"/>
      <c r="O19" s="56">
        <v>0</v>
      </c>
      <c r="P19" s="58">
        <f t="shared" si="1"/>
        <v>41755.426253181417</v>
      </c>
      <c r="Q19" s="58">
        <f>P19+VLOOKUP($B19,'Project Facts (User Inputs)'!$B$13:$BL$28,18,0)</f>
        <v>42040.535641437324</v>
      </c>
      <c r="R19" s="12"/>
      <c r="S19" s="56">
        <v>0</v>
      </c>
      <c r="T19" s="58">
        <f t="shared" si="2"/>
        <v>42041.535641437324</v>
      </c>
      <c r="U19" s="58">
        <f>T19+VLOOKUP($B19,'Project Facts (User Inputs)'!$B$13:$BL$28,23,0)</f>
        <v>42109.96189461874</v>
      </c>
      <c r="V19" s="12"/>
      <c r="W19" s="32">
        <v>0</v>
      </c>
      <c r="X19" s="58">
        <f t="shared" si="3"/>
        <v>42110.96189461874</v>
      </c>
      <c r="Y19" s="58">
        <f>X19+VLOOKUP($B19,'Project Facts (User Inputs)'!$B$13:$BL$28,28,0)</f>
        <v>42179.388147800157</v>
      </c>
      <c r="Z19" s="12"/>
      <c r="AA19" s="32">
        <v>0</v>
      </c>
      <c r="AB19" s="58">
        <f t="shared" si="4"/>
        <v>42180.388147800157</v>
      </c>
      <c r="AC19" s="58">
        <f>AB19+VLOOKUP($B19,'Project Facts (User Inputs)'!$B$13:$BL$28,33,0)</f>
        <v>42248.814400981573</v>
      </c>
      <c r="AD19" s="12"/>
      <c r="AE19" s="32">
        <v>0</v>
      </c>
      <c r="AF19" s="58">
        <f t="shared" si="5"/>
        <v>42249.814400981573</v>
      </c>
      <c r="AG19" s="58">
        <f>AF19+VLOOKUP($B19,'Project Facts (User Inputs)'!$B$13:$BL$28,38,0)</f>
        <v>42318.24065416299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45</v>
      </c>
      <c r="AT19" s="60">
        <f t="shared" si="13"/>
        <v>36.011166253101734</v>
      </c>
      <c r="AV19" s="60">
        <f t="shared" si="14"/>
        <v>632.24065416298981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0.55108699553657658</v>
      </c>
      <c r="E20" s="74">
        <v>1.7906646647006808</v>
      </c>
      <c r="F20" s="5"/>
      <c r="G20" s="110"/>
      <c r="I20" s="57">
        <v>41640</v>
      </c>
      <c r="J20" s="12"/>
      <c r="K20" s="32">
        <v>61</v>
      </c>
      <c r="L20" s="58">
        <f t="shared" si="0"/>
        <v>41702</v>
      </c>
      <c r="M20" s="58">
        <f>L20+VLOOKUP($B20,'Project Facts (User Inputs)'!$B$13:$BL$28,13,0)</f>
        <v>41796.358967678723</v>
      </c>
      <c r="N20" s="12"/>
      <c r="O20" s="56">
        <v>0</v>
      </c>
      <c r="P20" s="58">
        <f t="shared" si="1"/>
        <v>41797.358967678723</v>
      </c>
      <c r="Q20" s="58">
        <f>P20+VLOOKUP($B20,'Project Facts (User Inputs)'!$B$13:$BL$28,18,0)</f>
        <v>41821.930849208176</v>
      </c>
      <c r="R20" s="12"/>
      <c r="S20" s="56">
        <v>0</v>
      </c>
      <c r="T20" s="58">
        <f t="shared" si="2"/>
        <v>41822.930849208176</v>
      </c>
      <c r="U20" s="58">
        <f>T20+VLOOKUP($B20,'Project Facts (User Inputs)'!$B$13:$BL$28,23,0)</f>
        <v>41845.577001451071</v>
      </c>
      <c r="V20" s="12"/>
      <c r="W20" s="32">
        <v>0</v>
      </c>
      <c r="X20" s="58">
        <f t="shared" si="3"/>
        <v>41846.577001451071</v>
      </c>
      <c r="Y20" s="58">
        <f>X20+VLOOKUP($B20,'Project Facts (User Inputs)'!$B$13:$BL$28,28,0)</f>
        <v>41869.223153693965</v>
      </c>
      <c r="Z20" s="12"/>
      <c r="AA20" s="32">
        <v>0</v>
      </c>
      <c r="AB20" s="58">
        <f t="shared" si="4"/>
        <v>41870.223153693965</v>
      </c>
      <c r="AC20" s="58">
        <f>AB20+VLOOKUP($B20,'Project Facts (User Inputs)'!$B$13:$BL$28,33,0)</f>
        <v>41892.86930593686</v>
      </c>
      <c r="AD20" s="12"/>
      <c r="AE20" s="32">
        <v>7</v>
      </c>
      <c r="AF20" s="58">
        <f t="shared" si="5"/>
        <v>41900.86930593686</v>
      </c>
      <c r="AG20" s="58">
        <f>AF20+VLOOKUP($B20,'Project Facts (User Inputs)'!$B$13:$BL$28,38,0)</f>
        <v>41923.515458179754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61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7</v>
      </c>
      <c r="AS20" s="78">
        <f t="shared" si="12"/>
        <v>68</v>
      </c>
      <c r="AT20" s="60">
        <f t="shared" si="13"/>
        <v>54.49131513647643</v>
      </c>
      <c r="AV20" s="60">
        <f t="shared" si="14"/>
        <v>221.51545817975421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0.31566876718867226</v>
      </c>
      <c r="E21" s="74">
        <v>1.5741706753905622</v>
      </c>
      <c r="F21" s="5"/>
      <c r="G21" s="110"/>
      <c r="I21" s="57">
        <v>41640</v>
      </c>
      <c r="J21" s="12"/>
      <c r="K21" s="32">
        <v>364</v>
      </c>
      <c r="L21" s="58">
        <f t="shared" si="0"/>
        <v>42005</v>
      </c>
      <c r="M21" s="58">
        <f>L21+VLOOKUP($B21,'Project Facts (User Inputs)'!$B$13:$BL$28,13,0)</f>
        <v>42299.61261191043</v>
      </c>
      <c r="N21" s="12"/>
      <c r="O21" s="56">
        <v>0</v>
      </c>
      <c r="P21" s="58">
        <f t="shared" si="1"/>
        <v>42300.61261191043</v>
      </c>
      <c r="Q21" s="58">
        <f>P21+VLOOKUP($B21,'Project Facts (User Inputs)'!$B$13:$BL$28,18,0)</f>
        <v>42371.319638768931</v>
      </c>
      <c r="R21" s="12"/>
      <c r="S21" s="56">
        <v>0</v>
      </c>
      <c r="T21" s="58">
        <f t="shared" si="2"/>
        <v>42372.319638768931</v>
      </c>
      <c r="U21" s="58">
        <f>T21+VLOOKUP($B21,'Project Facts (User Inputs)'!$B$13:$BL$28,23,0)</f>
        <v>42443.026665627433</v>
      </c>
      <c r="V21" s="12"/>
      <c r="W21" s="32">
        <v>0</v>
      </c>
      <c r="X21" s="58">
        <f t="shared" si="3"/>
        <v>42444.026665627433</v>
      </c>
      <c r="Y21" s="58">
        <f>X21+VLOOKUP($B21,'Project Facts (User Inputs)'!$B$13:$BL$28,28,0)</f>
        <v>42514.733692485934</v>
      </c>
      <c r="Z21" s="12"/>
      <c r="AA21" s="32">
        <v>0</v>
      </c>
      <c r="AB21" s="58">
        <f t="shared" si="4"/>
        <v>42515.733692485934</v>
      </c>
      <c r="AC21" s="58">
        <f>AB21+VLOOKUP($B21,'Project Facts (User Inputs)'!$B$13:$BL$28,33,0)</f>
        <v>42586.440719344435</v>
      </c>
      <c r="AD21" s="12"/>
      <c r="AE21" s="32">
        <v>0</v>
      </c>
      <c r="AF21" s="58">
        <f t="shared" si="5"/>
        <v>42587.440719344435</v>
      </c>
      <c r="AG21" s="58">
        <f>AF21+VLOOKUP($B21,'Project Facts (User Inputs)'!$B$13:$BL$28,38,0)</f>
        <v>42658.147746202936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364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364</v>
      </c>
      <c r="AT21" s="60">
        <f t="shared" si="13"/>
        <v>596.12903225806463</v>
      </c>
      <c r="AV21" s="60">
        <f t="shared" si="14"/>
        <v>653.1477462029361</v>
      </c>
      <c r="AW21" s="37"/>
      <c r="BM21" s="113"/>
    </row>
    <row r="22" spans="2:65">
      <c r="B22" s="16" t="str">
        <f>'Project Facts (User Inputs)'!B20</f>
        <v>Project-A08</v>
      </c>
      <c r="D22" s="74">
        <v>0.60263999847214778</v>
      </c>
      <c r="E22" s="74">
        <v>1.542607359578954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41649.296827314276</v>
      </c>
      <c r="N22" s="12"/>
      <c r="O22" s="56">
        <v>0</v>
      </c>
      <c r="P22" s="58">
        <f t="shared" si="1"/>
        <v>41650.296827314276</v>
      </c>
      <c r="Q22" s="58">
        <f>P22+VLOOKUP($B22,'Project Facts (User Inputs)'!$B$13:$BL$28,18,0)</f>
        <v>41657.427611393381</v>
      </c>
      <c r="R22" s="12"/>
      <c r="S22" s="56">
        <v>0</v>
      </c>
      <c r="T22" s="58">
        <f t="shared" si="2"/>
        <v>41658.427611393381</v>
      </c>
      <c r="U22" s="58">
        <f>T22+VLOOKUP($B22,'Project Facts (User Inputs)'!$B$13:$BL$28,23,0)</f>
        <v>41660.418849948808</v>
      </c>
      <c r="V22" s="12"/>
      <c r="W22" s="32">
        <v>0</v>
      </c>
      <c r="X22" s="58">
        <f t="shared" si="3"/>
        <v>41661.418849948808</v>
      </c>
      <c r="Y22" s="58">
        <f>X22+VLOOKUP($B22,'Project Facts (User Inputs)'!$B$13:$BL$28,28,0)</f>
        <v>41663.410088504235</v>
      </c>
      <c r="Z22" s="12"/>
      <c r="AA22" s="32">
        <v>0</v>
      </c>
      <c r="AB22" s="58">
        <f t="shared" si="4"/>
        <v>41664.410088504235</v>
      </c>
      <c r="AC22" s="58">
        <f>AB22+VLOOKUP($B22,'Project Facts (User Inputs)'!$B$13:$BL$28,33,0)</f>
        <v>41666.401327059662</v>
      </c>
      <c r="AD22" s="12"/>
      <c r="AE22" s="32">
        <v>0</v>
      </c>
      <c r="AF22" s="58">
        <f t="shared" si="5"/>
        <v>41667.401327059662</v>
      </c>
      <c r="AG22" s="58">
        <f>AF22+VLOOKUP($B22,'Project Facts (User Inputs)'!$B$13:$BL$28,38,0)</f>
        <v>41669.39256561509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28.392565615089552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0.54530721663128467</v>
      </c>
      <c r="E23" s="74">
        <v>1.5385830753414305</v>
      </c>
      <c r="F23" s="5"/>
      <c r="G23" s="110"/>
      <c r="I23" s="57">
        <v>41640</v>
      </c>
      <c r="J23" s="12"/>
      <c r="K23" s="32">
        <v>15</v>
      </c>
      <c r="L23" s="58">
        <f t="shared" si="0"/>
        <v>41656</v>
      </c>
      <c r="M23" s="58">
        <f>L23+VLOOKUP($B23,'Project Facts (User Inputs)'!$B$13:$BL$28,13,0)</f>
        <v>41745.857604127639</v>
      </c>
      <c r="N23" s="12"/>
      <c r="O23" s="56">
        <v>0</v>
      </c>
      <c r="P23" s="58">
        <f t="shared" si="1"/>
        <v>41746.857604127639</v>
      </c>
      <c r="Q23" s="58">
        <f>P23+VLOOKUP($B23,'Project Facts (User Inputs)'!$B$13:$BL$28,18,0)</f>
        <v>41802.753188433941</v>
      </c>
      <c r="R23" s="12"/>
      <c r="S23" s="56">
        <v>0</v>
      </c>
      <c r="T23" s="58">
        <f t="shared" si="2"/>
        <v>41803.753188433941</v>
      </c>
      <c r="U23" s="58">
        <f>T23+VLOOKUP($B23,'Project Facts (User Inputs)'!$B$13:$BL$28,23,0)</f>
        <v>41825.319013424574</v>
      </c>
      <c r="V23" s="12"/>
      <c r="W23" s="32">
        <v>0</v>
      </c>
      <c r="X23" s="58">
        <f t="shared" si="3"/>
        <v>41826.319013424574</v>
      </c>
      <c r="Y23" s="58">
        <f>X23+VLOOKUP($B23,'Project Facts (User Inputs)'!$B$13:$BL$28,28,0)</f>
        <v>41847.884838415208</v>
      </c>
      <c r="Z23" s="12"/>
      <c r="AA23" s="32">
        <v>0</v>
      </c>
      <c r="AB23" s="58">
        <f t="shared" si="4"/>
        <v>41848.884838415208</v>
      </c>
      <c r="AC23" s="58">
        <f>AB23+VLOOKUP($B23,'Project Facts (User Inputs)'!$B$13:$BL$28,33,0)</f>
        <v>41870.450663405842</v>
      </c>
      <c r="AD23" s="12"/>
      <c r="AE23" s="32">
        <v>0</v>
      </c>
      <c r="AF23" s="58">
        <f t="shared" si="5"/>
        <v>41871.450663405842</v>
      </c>
      <c r="AG23" s="58">
        <f>AF23+VLOOKUP($B23,'Project Facts (User Inputs)'!$B$13:$BL$28,38,0)</f>
        <v>41893.016488396475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15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15</v>
      </c>
      <c r="AT23" s="60">
        <f t="shared" si="13"/>
        <v>18.843052109181141</v>
      </c>
      <c r="AV23" s="60">
        <f t="shared" si="14"/>
        <v>237.01648839647532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0.56260522163891524</v>
      </c>
      <c r="E24" s="74">
        <v>1.6373215752441561</v>
      </c>
      <c r="F24" s="5"/>
      <c r="G24" s="110"/>
      <c r="I24" s="57">
        <v>41640</v>
      </c>
      <c r="J24" s="12"/>
      <c r="K24" s="32">
        <v>27</v>
      </c>
      <c r="L24" s="58">
        <f t="shared" si="0"/>
        <v>41668</v>
      </c>
      <c r="M24" s="58">
        <f>L24+VLOOKUP($B24,'Project Facts (User Inputs)'!$B$13:$BL$28,13,0)</f>
        <v>41731.988030354798</v>
      </c>
      <c r="N24" s="12"/>
      <c r="O24" s="56">
        <v>0</v>
      </c>
      <c r="P24" s="58">
        <f t="shared" si="1"/>
        <v>41732.988030354798</v>
      </c>
      <c r="Q24" s="58">
        <f>P24+VLOOKUP($B24,'Project Facts (User Inputs)'!$B$13:$BL$28,18,0)</f>
        <v>41786.123591087286</v>
      </c>
      <c r="R24" s="12"/>
      <c r="S24" s="56">
        <v>0</v>
      </c>
      <c r="T24" s="58">
        <f t="shared" si="2"/>
        <v>41787.123591087286</v>
      </c>
      <c r="U24" s="58">
        <f>T24+VLOOKUP($B24,'Project Facts (User Inputs)'!$B$13:$BL$28,23,0)</f>
        <v>41802.480718372441</v>
      </c>
      <c r="V24" s="12"/>
      <c r="W24" s="32">
        <v>0</v>
      </c>
      <c r="X24" s="58">
        <f t="shared" si="3"/>
        <v>41803.480718372441</v>
      </c>
      <c r="Y24" s="58">
        <f>X24+VLOOKUP($B24,'Project Facts (User Inputs)'!$B$13:$BL$28,28,0)</f>
        <v>41818.837845657596</v>
      </c>
      <c r="Z24" s="12"/>
      <c r="AA24" s="32">
        <v>0</v>
      </c>
      <c r="AB24" s="58">
        <f t="shared" si="4"/>
        <v>41819.837845657596</v>
      </c>
      <c r="AC24" s="58">
        <f>AB24+VLOOKUP($B24,'Project Facts (User Inputs)'!$B$13:$BL$28,33,0)</f>
        <v>41835.194972942751</v>
      </c>
      <c r="AD24" s="12"/>
      <c r="AE24" s="32">
        <v>0</v>
      </c>
      <c r="AF24" s="58">
        <f t="shared" si="5"/>
        <v>41836.194972942751</v>
      </c>
      <c r="AG24" s="58">
        <f>AF24+VLOOKUP($B24,'Project Facts (User Inputs)'!$B$13:$BL$28,38,0)</f>
        <v>41851.552100227906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27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27</v>
      </c>
      <c r="AT24" s="60">
        <f t="shared" si="13"/>
        <v>30.902605459057057</v>
      </c>
      <c r="AV24" s="60">
        <f t="shared" si="14"/>
        <v>183.55210022790561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0.5282856746405481</v>
      </c>
      <c r="E25" s="74">
        <v>1.5327797879425602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41794.253659571339</v>
      </c>
      <c r="N25" s="12"/>
      <c r="O25" s="56">
        <v>0</v>
      </c>
      <c r="P25" s="58">
        <f t="shared" si="1"/>
        <v>41795.253659571339</v>
      </c>
      <c r="Q25" s="58">
        <f>P25+VLOOKUP($B25,'Project Facts (User Inputs)'!$B$13:$BL$28,18,0)</f>
        <v>41847.446414609803</v>
      </c>
      <c r="R25" s="12"/>
      <c r="S25" s="56">
        <v>0</v>
      </c>
      <c r="T25" s="58">
        <f t="shared" si="2"/>
        <v>41848.446414609803</v>
      </c>
      <c r="U25" s="58">
        <f>T25+VLOOKUP($B25,'Project Facts (User Inputs)'!$B$13:$BL$28,23,0)</f>
        <v>41877.067292906926</v>
      </c>
      <c r="V25" s="12"/>
      <c r="W25" s="32">
        <v>0</v>
      </c>
      <c r="X25" s="58">
        <f t="shared" si="3"/>
        <v>41878.067292906926</v>
      </c>
      <c r="Y25" s="58">
        <f>X25+VLOOKUP($B25,'Project Facts (User Inputs)'!$B$13:$BL$28,28,0)</f>
        <v>41906.688171204049</v>
      </c>
      <c r="Z25" s="12"/>
      <c r="AA25" s="32">
        <v>0</v>
      </c>
      <c r="AB25" s="58">
        <f t="shared" si="4"/>
        <v>41907.688171204049</v>
      </c>
      <c r="AC25" s="58">
        <f>AB25+VLOOKUP($B25,'Project Facts (User Inputs)'!$B$13:$BL$28,33,0)</f>
        <v>41936.309049501171</v>
      </c>
      <c r="AD25" s="12"/>
      <c r="AE25" s="32">
        <v>0</v>
      </c>
      <c r="AF25" s="58">
        <f t="shared" si="5"/>
        <v>41937.309049501171</v>
      </c>
      <c r="AG25" s="58">
        <f>AF25+VLOOKUP($B25,'Project Facts (User Inputs)'!$B$13:$BL$28,38,0)</f>
        <v>41965.929927798294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290.92992779829365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0.50896862619838845</v>
      </c>
      <c r="E26" s="74">
        <v>1.5559289178756726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41815.709247003106</v>
      </c>
      <c r="N26" s="12"/>
      <c r="O26" s="56">
        <v>0</v>
      </c>
      <c r="P26" s="58">
        <f t="shared" si="1"/>
        <v>41816.709247003106</v>
      </c>
      <c r="Q26" s="58">
        <f>P26+VLOOKUP($B26,'Project Facts (User Inputs)'!$B$13:$BL$28,18,0)</f>
        <v>41875.195209282312</v>
      </c>
      <c r="R26" s="12"/>
      <c r="S26" s="56">
        <v>0</v>
      </c>
      <c r="T26" s="58">
        <f t="shared" si="2"/>
        <v>41876.195209282312</v>
      </c>
      <c r="U26" s="58">
        <f>T26+VLOOKUP($B26,'Project Facts (User Inputs)'!$B$13:$BL$28,23,0)</f>
        <v>41906.845428563058</v>
      </c>
      <c r="V26" s="12"/>
      <c r="W26" s="32">
        <v>0</v>
      </c>
      <c r="X26" s="58">
        <f t="shared" si="3"/>
        <v>41907.845428563058</v>
      </c>
      <c r="Y26" s="58">
        <f>X26+VLOOKUP($B26,'Project Facts (User Inputs)'!$B$13:$BL$28,28,0)</f>
        <v>41938.495647843803</v>
      </c>
      <c r="Z26" s="12"/>
      <c r="AA26" s="32">
        <v>0</v>
      </c>
      <c r="AB26" s="58">
        <f t="shared" si="4"/>
        <v>41939.495647843803</v>
      </c>
      <c r="AC26" s="58">
        <f>AB26+VLOOKUP($B26,'Project Facts (User Inputs)'!$B$13:$BL$28,33,0)</f>
        <v>41970.145867124549</v>
      </c>
      <c r="AD26" s="12"/>
      <c r="AE26" s="32">
        <v>0</v>
      </c>
      <c r="AF26" s="58">
        <f t="shared" si="5"/>
        <v>41971.145867124549</v>
      </c>
      <c r="AG26" s="58">
        <f>AF26+VLOOKUP($B26,'Project Facts (User Inputs)'!$B$13:$BL$28,38,0)</f>
        <v>42001.796086405295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313.79608640529477</v>
      </c>
      <c r="AW26" s="37"/>
      <c r="BM26" s="115"/>
    </row>
    <row r="27" spans="2:65">
      <c r="B27" s="16" t="str">
        <f>'Project Facts (User Inputs)'!B25</f>
        <v>Project-A13</v>
      </c>
      <c r="D27" s="74">
        <v>0.52660559384485772</v>
      </c>
      <c r="E27" s="74">
        <v>2.0135883437511177</v>
      </c>
      <c r="F27" s="5"/>
      <c r="G27" s="110"/>
      <c r="I27" s="57">
        <v>41640</v>
      </c>
      <c r="J27" s="12"/>
      <c r="K27" s="32">
        <v>67</v>
      </c>
      <c r="L27" s="58">
        <f t="shared" si="0"/>
        <v>41708</v>
      </c>
      <c r="M27" s="58">
        <f>L27+VLOOKUP($B27,'Project Facts (User Inputs)'!$B$13:$BL$28,13,0)</f>
        <v>41890.299620668826</v>
      </c>
      <c r="N27" s="12"/>
      <c r="O27" s="56">
        <v>0</v>
      </c>
      <c r="P27" s="58">
        <f t="shared" si="1"/>
        <v>41891.299620668826</v>
      </c>
      <c r="Q27" s="58">
        <f>P27+VLOOKUP($B27,'Project Facts (User Inputs)'!$B$13:$BL$28,18,0)</f>
        <v>41935.051529629345</v>
      </c>
      <c r="R27" s="12"/>
      <c r="S27" s="56">
        <v>0</v>
      </c>
      <c r="T27" s="58">
        <f t="shared" si="2"/>
        <v>41936.051529629345</v>
      </c>
      <c r="U27" s="58">
        <f>T27+VLOOKUP($B27,'Project Facts (User Inputs)'!$B$13:$BL$28,23,0)</f>
        <v>41979.803438589865</v>
      </c>
      <c r="V27" s="12"/>
      <c r="W27" s="32">
        <v>6</v>
      </c>
      <c r="X27" s="58">
        <f t="shared" si="3"/>
        <v>41986.803438589865</v>
      </c>
      <c r="Y27" s="58">
        <f>X27+VLOOKUP($B27,'Project Facts (User Inputs)'!$B$13:$BL$28,28,0)</f>
        <v>42030.555347550384</v>
      </c>
      <c r="Z27" s="12"/>
      <c r="AA27" s="32">
        <v>0</v>
      </c>
      <c r="AB27" s="58">
        <f t="shared" si="4"/>
        <v>42031.555347550384</v>
      </c>
      <c r="AC27" s="58">
        <f>AB27+VLOOKUP($B27,'Project Facts (User Inputs)'!$B$13:$BL$28,33,0)</f>
        <v>42075.307256510903</v>
      </c>
      <c r="AD27" s="12"/>
      <c r="AE27" s="32">
        <v>0</v>
      </c>
      <c r="AF27" s="58">
        <f t="shared" si="5"/>
        <v>42076.307256510903</v>
      </c>
      <c r="AG27" s="58">
        <f>AF27+VLOOKUP($B27,'Project Facts (User Inputs)'!$B$13:$BL$28,38,0)</f>
        <v>42120.059165471423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67</v>
      </c>
      <c r="AN27" s="78">
        <f t="shared" si="7"/>
        <v>0</v>
      </c>
      <c r="AO27" s="78">
        <f t="shared" si="8"/>
        <v>0</v>
      </c>
      <c r="AP27" s="78">
        <f t="shared" si="9"/>
        <v>6</v>
      </c>
      <c r="AQ27" s="78">
        <f t="shared" si="10"/>
        <v>0</v>
      </c>
      <c r="AR27" s="78">
        <f t="shared" si="11"/>
        <v>0</v>
      </c>
      <c r="AS27" s="78">
        <f t="shared" si="12"/>
        <v>73</v>
      </c>
      <c r="AT27" s="60">
        <f t="shared" si="13"/>
        <v>84.789081885856049</v>
      </c>
      <c r="AV27" s="60">
        <f t="shared" si="14"/>
        <v>412.0591654714226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0.25027511339486136</v>
      </c>
      <c r="E28" s="74">
        <v>1.9774742104982868</v>
      </c>
      <c r="F28" s="5"/>
      <c r="G28" s="110"/>
      <c r="I28" s="57">
        <v>41640</v>
      </c>
      <c r="J28" s="12"/>
      <c r="K28" s="32">
        <v>71</v>
      </c>
      <c r="L28" s="58">
        <f t="shared" si="0"/>
        <v>41712</v>
      </c>
      <c r="M28" s="58">
        <f>L28+VLOOKUP($B28,'Project Facts (User Inputs)'!$B$13:$BL$28,13,0)</f>
        <v>41867.828517949645</v>
      </c>
      <c r="N28" s="12"/>
      <c r="O28" s="56">
        <v>0</v>
      </c>
      <c r="P28" s="58">
        <f t="shared" si="1"/>
        <v>41868.828517949645</v>
      </c>
      <c r="Q28" s="58">
        <f>P28+VLOOKUP($B28,'Project Facts (User Inputs)'!$B$13:$BL$28,18,0)</f>
        <v>41906.227362257559</v>
      </c>
      <c r="R28" s="12"/>
      <c r="S28" s="56">
        <v>0</v>
      </c>
      <c r="T28" s="58">
        <f t="shared" si="2"/>
        <v>41907.227362257559</v>
      </c>
      <c r="U28" s="58">
        <f>T28+VLOOKUP($B28,'Project Facts (User Inputs)'!$B$13:$BL$28,23,0)</f>
        <v>41944.626206565474</v>
      </c>
      <c r="V28" s="12"/>
      <c r="W28" s="32">
        <v>0</v>
      </c>
      <c r="X28" s="58">
        <f t="shared" si="3"/>
        <v>41945.626206565474</v>
      </c>
      <c r="Y28" s="58">
        <f>X28+VLOOKUP($B28,'Project Facts (User Inputs)'!$B$13:$BL$28,28,0)</f>
        <v>41983.025050873388</v>
      </c>
      <c r="Z28" s="12"/>
      <c r="AA28" s="32">
        <v>0</v>
      </c>
      <c r="AB28" s="58">
        <f t="shared" si="4"/>
        <v>41984.025050873388</v>
      </c>
      <c r="AC28" s="58">
        <f>AB28+VLOOKUP($B28,'Project Facts (User Inputs)'!$B$13:$BL$28,33,0)</f>
        <v>42021.423895181302</v>
      </c>
      <c r="AD28" s="12"/>
      <c r="AE28" s="32">
        <v>0</v>
      </c>
      <c r="AF28" s="58">
        <f t="shared" si="5"/>
        <v>42022.423895181302</v>
      </c>
      <c r="AG28" s="58">
        <f>AF28+VLOOKUP($B28,'Project Facts (User Inputs)'!$B$13:$BL$28,38,0)</f>
        <v>42059.822739489216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71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71</v>
      </c>
      <c r="AT28" s="60">
        <f t="shared" si="13"/>
        <v>60.781637717121576</v>
      </c>
      <c r="AV28" s="60">
        <f t="shared" si="14"/>
        <v>347.82273948921647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1.1302748281932788</v>
      </c>
      <c r="E29" s="74">
        <v>0.26054879154036448</v>
      </c>
      <c r="F29" s="5"/>
      <c r="G29" s="110"/>
      <c r="I29" s="57">
        <v>41640</v>
      </c>
      <c r="J29" s="12"/>
      <c r="K29" s="32">
        <v>0</v>
      </c>
      <c r="L29" s="58">
        <f t="shared" si="0"/>
        <v>41641</v>
      </c>
      <c r="M29" s="58">
        <f>L29+VLOOKUP($B29,'Project Facts (User Inputs)'!$B$13:$BL$28,13,0)</f>
        <v>41732.192132803728</v>
      </c>
      <c r="N29" s="12"/>
      <c r="O29" s="56">
        <v>0</v>
      </c>
      <c r="P29" s="58">
        <f t="shared" si="1"/>
        <v>41733.192132803728</v>
      </c>
      <c r="Q29" s="58">
        <f>P29+VLOOKUP($B29,'Project Facts (User Inputs)'!$B$13:$BL$28,18,0)</f>
        <v>42113.159352819268</v>
      </c>
      <c r="R29" s="12"/>
      <c r="S29" s="56">
        <v>0</v>
      </c>
      <c r="T29" s="58">
        <f t="shared" si="2"/>
        <v>42114.159352819268</v>
      </c>
      <c r="U29" s="58">
        <f>T29+VLOOKUP($B29,'Project Facts (User Inputs)'!$B$13:$BL$28,23,0)</f>
        <v>42205.351485622996</v>
      </c>
      <c r="V29" s="12"/>
      <c r="W29" s="32">
        <v>0</v>
      </c>
      <c r="X29" s="58">
        <f t="shared" si="3"/>
        <v>42206.351485622996</v>
      </c>
      <c r="Y29" s="58">
        <f>X29+VLOOKUP($B29,'Project Facts (User Inputs)'!$B$13:$BL$28,28,0)</f>
        <v>42297.543618426724</v>
      </c>
      <c r="Z29" s="12"/>
      <c r="AA29" s="32">
        <v>0</v>
      </c>
      <c r="AB29" s="58">
        <f t="shared" si="4"/>
        <v>42298.543618426724</v>
      </c>
      <c r="AC29" s="58">
        <f>AB29+VLOOKUP($B29,'Project Facts (User Inputs)'!$B$13:$BL$28,33,0)</f>
        <v>42389.735751230452</v>
      </c>
      <c r="AD29" s="12"/>
      <c r="AE29" s="32">
        <v>0</v>
      </c>
      <c r="AF29" s="58">
        <f t="shared" si="5"/>
        <v>42390.735751230452</v>
      </c>
      <c r="AG29" s="58">
        <f>AF29+VLOOKUP($B29,'Project Facts (User Inputs)'!$B$13:$BL$28,38,0)</f>
        <v>42481.927884034179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0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0</v>
      </c>
      <c r="AT29" s="60">
        <f t="shared" si="13"/>
        <v>0</v>
      </c>
      <c r="AV29" s="60">
        <f t="shared" si="14"/>
        <v>840.92788403417944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1.5999999999999981</v>
      </c>
      <c r="F32" s="25"/>
      <c r="G32" s="9"/>
      <c r="I32" s="25"/>
      <c r="J32" s="3"/>
      <c r="K32" s="54">
        <f>AVERAGE(K15:K29)</f>
        <v>50.133333333333333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0.4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0.46666666666666667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50.133333333333333</v>
      </c>
      <c r="AN32" s="54">
        <f t="shared" si="15"/>
        <v>0</v>
      </c>
      <c r="AO32" s="54">
        <f t="shared" si="15"/>
        <v>0</v>
      </c>
      <c r="AP32" s="54">
        <f t="shared" si="15"/>
        <v>0.4</v>
      </c>
      <c r="AQ32" s="54">
        <f t="shared" si="15"/>
        <v>0</v>
      </c>
      <c r="AR32" s="54">
        <f t="shared" si="15"/>
        <v>0.46666666666666667</v>
      </c>
      <c r="AS32" s="54">
        <f t="shared" ref="AS32:AT32" si="16">AVERAGE(AS15:AS29)</f>
        <v>51</v>
      </c>
      <c r="AT32" s="82">
        <f t="shared" si="16"/>
        <v>67.581265508684879</v>
      </c>
      <c r="AU32" s="8" t="s">
        <v>56</v>
      </c>
      <c r="AV32" s="82">
        <f t="shared" ref="AV32" si="17">AVERAGE(AV15:AV29)</f>
        <v>337.10844392731235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23.999999999999972</v>
      </c>
      <c r="F33" s="69"/>
      <c r="G33" s="9"/>
      <c r="I33" s="25"/>
      <c r="J33" s="3"/>
      <c r="K33" s="54">
        <f>SUM(K15:K29)</f>
        <v>752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6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7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752</v>
      </c>
      <c r="AN33" s="54">
        <f t="shared" si="18"/>
        <v>0</v>
      </c>
      <c r="AO33" s="54">
        <f t="shared" si="18"/>
        <v>0</v>
      </c>
      <c r="AP33" s="54">
        <f t="shared" si="18"/>
        <v>6</v>
      </c>
      <c r="AQ33" s="54">
        <f t="shared" si="18"/>
        <v>0</v>
      </c>
      <c r="AR33" s="54">
        <f t="shared" si="18"/>
        <v>7</v>
      </c>
      <c r="AS33" s="54">
        <f t="shared" ref="AS33:AT33" si="19">SUM(AS15:AS29)</f>
        <v>765</v>
      </c>
      <c r="AT33" s="35">
        <f t="shared" si="19"/>
        <v>1013.7189826302731</v>
      </c>
      <c r="AU33" s="8" t="s">
        <v>55</v>
      </c>
      <c r="AV33" s="35">
        <f t="shared" ref="AV33" si="20">SUM(AV15:AV29)</f>
        <v>5056.6266589096849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P4:Q4"/>
    <mergeCell ref="P5:Q5"/>
    <mergeCell ref="P3:Q3"/>
    <mergeCell ref="I3:N3"/>
    <mergeCell ref="D2:N2"/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72" t="s">
        <v>150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12.251601994794328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12.251601994794328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41976.998597155813</v>
      </c>
      <c r="E21" s="85">
        <f>'Project Release Optimizer (GA)'!U15</f>
        <v>42040.288648218229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1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2.804841434051923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41703.630085228644</v>
      </c>
      <c r="E22" s="85">
        <f>'Project Release Optimizer (GA)'!U16</f>
        <v>41710.192515890616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41685.773636458194</v>
      </c>
      <c r="E23" s="85">
        <f>'Project Release Optimizer (GA)'!U17</f>
        <v>41693.274323392761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41727.213387870492</v>
      </c>
      <c r="E24" s="85">
        <f>'Project Release Optimizer (GA)'!U18</f>
        <v>41743.512753264782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42041.535641437324</v>
      </c>
      <c r="E25" s="85">
        <f>'Project Release Optimizer (GA)'!U19</f>
        <v>42109.96189461874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41822.930849208176</v>
      </c>
      <c r="E26" s="85">
        <f>'Project Release Optimizer (GA)'!U20</f>
        <v>41845.577001451071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42372.319638768931</v>
      </c>
      <c r="E27" s="85">
        <f>'Project Release Optimizer (GA)'!U21</f>
        <v>42443.026665627433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41658.427611393381</v>
      </c>
      <c r="E28" s="85">
        <f>'Project Release Optimizer (GA)'!U22</f>
        <v>41660.418849948808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41803.753188433941</v>
      </c>
      <c r="E29" s="85">
        <f>'Project Release Optimizer (GA)'!U23</f>
        <v>41825.319013424574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41787.123591087286</v>
      </c>
      <c r="E30" s="85">
        <f>'Project Release Optimizer (GA)'!U24</f>
        <v>41802.480718372441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41848.446414609803</v>
      </c>
      <c r="E31" s="85">
        <f>'Project Release Optimizer (GA)'!U25</f>
        <v>41877.067292906926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0.87208362461387878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41876.195209282312</v>
      </c>
      <c r="E32" s="85">
        <f>'Project Release Optimizer (GA)'!U26</f>
        <v>41906.845428563058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41936.051529629345</v>
      </c>
      <c r="E33" s="85">
        <f>'Project Release Optimizer (GA)'!U27</f>
        <v>41979.803438589865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8.574676936128526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41907.227362257559</v>
      </c>
      <c r="E34" s="85">
        <f>'Project Release Optimizer (GA)'!U28</f>
        <v>41944.626206565474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42114.159352819268</v>
      </c>
      <c r="E35" s="85">
        <f>'Project Release Optimizer (GA)'!U29</f>
        <v>42205.351485622996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42041.288648218229</v>
      </c>
      <c r="E43" s="85">
        <f>'Project Release Optimizer (GA)'!Y15</f>
        <v>42104.578699280646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41711.192515890616</v>
      </c>
      <c r="E44" s="85">
        <f>'Project Release Optimizer (GA)'!Y16</f>
        <v>41717.754946552588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41694.274323392761</v>
      </c>
      <c r="E45" s="85">
        <f>'Project Release Optimizer (GA)'!Y17</f>
        <v>41701.775010327328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41744.512753264782</v>
      </c>
      <c r="E46" s="85">
        <f>'Project Release Optimizer (GA)'!Y18</f>
        <v>41760.812118659072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42110.96189461874</v>
      </c>
      <c r="E47" s="85">
        <f>'Project Release Optimizer (GA)'!Y19</f>
        <v>42179.388147800157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41846.577001451071</v>
      </c>
      <c r="E48" s="85">
        <f>'Project Release Optimizer (GA)'!Y20</f>
        <v>41869.223153693965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42444.026665627433</v>
      </c>
      <c r="E49" s="85">
        <f>'Project Release Optimizer (GA)'!Y21</f>
        <v>42514.733692485934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41661.418849948808</v>
      </c>
      <c r="E50" s="85">
        <f>'Project Release Optimizer (GA)'!Y22</f>
        <v>41663.410088504235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41826.319013424574</v>
      </c>
      <c r="E51" s="85">
        <f>'Project Release Optimizer (GA)'!Y23</f>
        <v>41847.884838415208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41803.480718372441</v>
      </c>
      <c r="E52" s="85">
        <f>'Project Release Optimizer (GA)'!Y24</f>
        <v>41818.837845657596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41878.067292906926</v>
      </c>
      <c r="E53" s="85">
        <f>'Project Release Optimizer (GA)'!Y25</f>
        <v>41906.688171204049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41907.845428563058</v>
      </c>
      <c r="E54" s="85">
        <f>'Project Release Optimizer (GA)'!Y26</f>
        <v>41938.495647843803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41986.803438589865</v>
      </c>
      <c r="E55" s="85">
        <f>'Project Release Optimizer (GA)'!Y27</f>
        <v>42030.555347550384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41945.626206565474</v>
      </c>
      <c r="E56" s="85">
        <f>'Project Release Optimizer (GA)'!Y28</f>
        <v>41983.025050873388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42206.351485622996</v>
      </c>
      <c r="E57" s="85">
        <f>'Project Release Optimizer (GA)'!Y29</f>
        <v>42297.543618426724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42105.578699280646</v>
      </c>
      <c r="E65" s="85">
        <f>'Project Release Optimizer (GA)'!AC15</f>
        <v>42168.868750343063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41718.754946552588</v>
      </c>
      <c r="E66" s="85">
        <f>'Project Release Optimizer (GA)'!AC16</f>
        <v>41725.31737721456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41702.775010327328</v>
      </c>
      <c r="E67" s="85">
        <f>'Project Release Optimizer (GA)'!AC17</f>
        <v>41710.275697261895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41761.812118659072</v>
      </c>
      <c r="E68" s="85">
        <f>'Project Release Optimizer (GA)'!AC18</f>
        <v>41778.111484053363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42180.388147800157</v>
      </c>
      <c r="E69" s="85">
        <f>'Project Release Optimizer (GA)'!AC19</f>
        <v>42248.814400981573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41870.223153693965</v>
      </c>
      <c r="E70" s="85">
        <f>'Project Release Optimizer (GA)'!AC20</f>
        <v>41892.86930593686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42515.733692485934</v>
      </c>
      <c r="E71" s="85">
        <f>'Project Release Optimizer (GA)'!AC21</f>
        <v>42586.440719344435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41664.410088504235</v>
      </c>
      <c r="E72" s="85">
        <f>'Project Release Optimizer (GA)'!AC22</f>
        <v>41666.401327059662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41848.884838415208</v>
      </c>
      <c r="E73" s="85">
        <f>'Project Release Optimizer (GA)'!AC23</f>
        <v>41870.450663405842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41819.837845657596</v>
      </c>
      <c r="E74" s="85">
        <f>'Project Release Optimizer (GA)'!AC24</f>
        <v>41835.194972942751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41907.688171204049</v>
      </c>
      <c r="E75" s="85">
        <f>'Project Release Optimizer (GA)'!AC25</f>
        <v>41936.309049501171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41939.495647843803</v>
      </c>
      <c r="E76" s="85">
        <f>'Project Release Optimizer (GA)'!AC26</f>
        <v>41970.145867124549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42031.555347550384</v>
      </c>
      <c r="E77" s="85">
        <f>'Project Release Optimizer (GA)'!AC27</f>
        <v>42075.307256510903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41984.025050873388</v>
      </c>
      <c r="E78" s="85">
        <f>'Project Release Optimizer (GA)'!AC28</f>
        <v>42021.423895181302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42298.543618426724</v>
      </c>
      <c r="E79" s="85">
        <f>'Project Release Optimizer (GA)'!AC29</f>
        <v>42389.735751230452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42169.868750343063</v>
      </c>
      <c r="E87" s="85">
        <f>'Project Release Optimizer (GA)'!AG15</f>
        <v>42233.15880140548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41726.31737721456</v>
      </c>
      <c r="E88" s="85">
        <f>'Project Release Optimizer (GA)'!AG16</f>
        <v>41732.879807876532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41711.275697261895</v>
      </c>
      <c r="E89" s="85">
        <f>'Project Release Optimizer (GA)'!AG17</f>
        <v>41718.776384196462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41779.111484053363</v>
      </c>
      <c r="E90" s="85">
        <f>'Project Release Optimizer (GA)'!AG18</f>
        <v>41795.410849447653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42249.814400981573</v>
      </c>
      <c r="E91" s="85">
        <f>'Project Release Optimizer (GA)'!AG19</f>
        <v>42318.24065416299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41900.86930593686</v>
      </c>
      <c r="E92" s="85">
        <f>'Project Release Optimizer (GA)'!AG20</f>
        <v>41923.515458179754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42587.440719344435</v>
      </c>
      <c r="E93" s="85">
        <f>'Project Release Optimizer (GA)'!AG21</f>
        <v>42658.147746202936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41667.401327059662</v>
      </c>
      <c r="E94" s="85">
        <f>'Project Release Optimizer (GA)'!AG22</f>
        <v>41669.39256561509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41871.450663405842</v>
      </c>
      <c r="E95" s="85">
        <f>'Project Release Optimizer (GA)'!AG23</f>
        <v>41893.016488396475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41836.194972942751</v>
      </c>
      <c r="E96" s="85">
        <f>'Project Release Optimizer (GA)'!AG24</f>
        <v>41851.552100227906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41937.309049501171</v>
      </c>
      <c r="E97" s="85">
        <f>'Project Release Optimizer (GA)'!AG25</f>
        <v>41965.929927798294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41971.145867124549</v>
      </c>
      <c r="E98" s="85">
        <f>'Project Release Optimizer (GA)'!AG26</f>
        <v>42001.796086405295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42076.307256510903</v>
      </c>
      <c r="E99" s="85">
        <f>'Project Release Optimizer (GA)'!AG27</f>
        <v>42120.059165471423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42022.423895181302</v>
      </c>
      <c r="E100" s="85">
        <f>'Project Release Optimizer (GA)'!AG28</f>
        <v>42059.822739489216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42390.735751230452</v>
      </c>
      <c r="E101" s="85">
        <f>'Project Release Optimizer (GA)'!AG29</f>
        <v>42481.927884034179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17:C18"/>
    <mergeCell ref="X19:AL19"/>
    <mergeCell ref="H19:V19"/>
    <mergeCell ref="C10:AL10"/>
    <mergeCell ref="C12:C13"/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0.96298541911301072</v>
      </c>
      <c r="B2" s="107">
        <f ca="1">A2*100</f>
        <v>96.298541911301072</v>
      </c>
      <c r="C2" s="107">
        <f ca="1">INT(B2)</f>
        <v>96</v>
      </c>
    </row>
    <row r="3" spans="1:3">
      <c r="A3" s="107">
        <f t="shared" ref="A3:A40" ca="1" si="0">RAND()</f>
        <v>0.76068505438175382</v>
      </c>
      <c r="B3" s="107">
        <f t="shared" ref="B3:B40" ca="1" si="1">A3*100</f>
        <v>76.068505438175379</v>
      </c>
      <c r="C3" s="107">
        <f t="shared" ref="C3:C40" ca="1" si="2">INT(B3)</f>
        <v>76</v>
      </c>
    </row>
    <row r="4" spans="1:3">
      <c r="A4" s="107">
        <f t="shared" ca="1" si="0"/>
        <v>0.85628651718829629</v>
      </c>
      <c r="B4" s="107">
        <f t="shared" ca="1" si="1"/>
        <v>85.62865171882963</v>
      </c>
      <c r="C4" s="107">
        <f t="shared" ca="1" si="2"/>
        <v>85</v>
      </c>
    </row>
    <row r="5" spans="1:3">
      <c r="A5" s="107">
        <f t="shared" ca="1" si="0"/>
        <v>7.0445430566112854E-2</v>
      </c>
      <c r="B5" s="107">
        <f t="shared" ca="1" si="1"/>
        <v>7.0445430566112854</v>
      </c>
      <c r="C5" s="107">
        <f t="shared" ca="1" si="2"/>
        <v>7</v>
      </c>
    </row>
    <row r="6" spans="1:3">
      <c r="A6" s="107">
        <f t="shared" ca="1" si="0"/>
        <v>0.78392707271105255</v>
      </c>
      <c r="B6" s="107">
        <f t="shared" ca="1" si="1"/>
        <v>78.392707271105252</v>
      </c>
      <c r="C6" s="107">
        <f t="shared" ca="1" si="2"/>
        <v>78</v>
      </c>
    </row>
    <row r="7" spans="1:3">
      <c r="A7" s="107">
        <f t="shared" ca="1" si="0"/>
        <v>0.38103262085759337</v>
      </c>
      <c r="B7" s="107">
        <f t="shared" ca="1" si="1"/>
        <v>38.10326208575934</v>
      </c>
      <c r="C7" s="107">
        <f t="shared" ca="1" si="2"/>
        <v>38</v>
      </c>
    </row>
    <row r="8" spans="1:3">
      <c r="A8" s="107">
        <f t="shared" ca="1" si="0"/>
        <v>0.17710173989158351</v>
      </c>
      <c r="B8" s="107">
        <f t="shared" ca="1" si="1"/>
        <v>17.710173989158349</v>
      </c>
      <c r="C8" s="107">
        <f t="shared" ca="1" si="2"/>
        <v>17</v>
      </c>
    </row>
    <row r="9" spans="1:3">
      <c r="A9" s="107">
        <f t="shared" ca="1" si="0"/>
        <v>0.10463508629216545</v>
      </c>
      <c r="B9" s="107">
        <f t="shared" ca="1" si="1"/>
        <v>10.463508629216545</v>
      </c>
      <c r="C9" s="107">
        <f t="shared" ca="1" si="2"/>
        <v>10</v>
      </c>
    </row>
    <row r="10" spans="1:3">
      <c r="A10" s="107">
        <f t="shared" ca="1" si="0"/>
        <v>0.46759778398514662</v>
      </c>
      <c r="B10" s="107">
        <f t="shared" ca="1" si="1"/>
        <v>46.759778398514662</v>
      </c>
      <c r="C10" s="107">
        <f t="shared" ca="1" si="2"/>
        <v>46</v>
      </c>
    </row>
    <row r="11" spans="1:3">
      <c r="A11" s="107">
        <f t="shared" ca="1" si="0"/>
        <v>0.80805908895169942</v>
      </c>
      <c r="B11" s="107">
        <f t="shared" ca="1" si="1"/>
        <v>80.805908895169949</v>
      </c>
      <c r="C11" s="107">
        <f t="shared" ca="1" si="2"/>
        <v>80</v>
      </c>
    </row>
    <row r="12" spans="1:3">
      <c r="A12" s="107">
        <f t="shared" ca="1" si="0"/>
        <v>0.34332049361649686</v>
      </c>
      <c r="B12" s="107">
        <f t="shared" ca="1" si="1"/>
        <v>34.332049361649688</v>
      </c>
      <c r="C12" s="107">
        <f t="shared" ca="1" si="2"/>
        <v>34</v>
      </c>
    </row>
    <row r="13" spans="1:3">
      <c r="A13" s="107">
        <f t="shared" ca="1" si="0"/>
        <v>0.93779397887469917</v>
      </c>
      <c r="B13" s="107">
        <f t="shared" ca="1" si="1"/>
        <v>93.779397887469912</v>
      </c>
      <c r="C13" s="107">
        <f t="shared" ca="1" si="2"/>
        <v>93</v>
      </c>
    </row>
    <row r="14" spans="1:3">
      <c r="A14" s="107">
        <f t="shared" ca="1" si="0"/>
        <v>0.27646105993167591</v>
      </c>
      <c r="B14" s="107">
        <f t="shared" ca="1" si="1"/>
        <v>27.646105993167591</v>
      </c>
      <c r="C14" s="107">
        <f t="shared" ca="1" si="2"/>
        <v>27</v>
      </c>
    </row>
    <row r="15" spans="1:3">
      <c r="A15" s="107">
        <f t="shared" ca="1" si="0"/>
        <v>0.6935057757913814</v>
      </c>
      <c r="B15" s="107">
        <f t="shared" ca="1" si="1"/>
        <v>69.350577579138132</v>
      </c>
      <c r="C15" s="107">
        <f t="shared" ca="1" si="2"/>
        <v>69</v>
      </c>
    </row>
    <row r="16" spans="1:3">
      <c r="A16" s="107">
        <f t="shared" ca="1" si="0"/>
        <v>0.8200441392033142</v>
      </c>
      <c r="B16" s="107">
        <f t="shared" ca="1" si="1"/>
        <v>82.004413920331416</v>
      </c>
      <c r="C16" s="107">
        <f t="shared" ca="1" si="2"/>
        <v>82</v>
      </c>
    </row>
    <row r="17" spans="1:3">
      <c r="A17" s="107">
        <f t="shared" ca="1" si="0"/>
        <v>0.75614020582889907</v>
      </c>
      <c r="B17" s="107">
        <f t="shared" ca="1" si="1"/>
        <v>75.614020582889907</v>
      </c>
      <c r="C17" s="107">
        <f t="shared" ca="1" si="2"/>
        <v>75</v>
      </c>
    </row>
    <row r="18" spans="1:3">
      <c r="A18" s="107">
        <f t="shared" ca="1" si="0"/>
        <v>0.55901912680519317</v>
      </c>
      <c r="B18" s="107">
        <f t="shared" ca="1" si="1"/>
        <v>55.901912680519317</v>
      </c>
      <c r="C18" s="107">
        <f t="shared" ca="1" si="2"/>
        <v>55</v>
      </c>
    </row>
    <row r="19" spans="1:3">
      <c r="A19" s="107">
        <f t="shared" ca="1" si="0"/>
        <v>0.53867629758541025</v>
      </c>
      <c r="B19" s="107">
        <f t="shared" ca="1" si="1"/>
        <v>53.867629758541028</v>
      </c>
      <c r="C19" s="107">
        <f t="shared" ca="1" si="2"/>
        <v>53</v>
      </c>
    </row>
    <row r="20" spans="1:3">
      <c r="A20" s="107">
        <f t="shared" ca="1" si="0"/>
        <v>0.85398248507549823</v>
      </c>
      <c r="B20" s="107">
        <f t="shared" ca="1" si="1"/>
        <v>85.398248507549823</v>
      </c>
      <c r="C20" s="107">
        <f t="shared" ca="1" si="2"/>
        <v>85</v>
      </c>
    </row>
    <row r="21" spans="1:3">
      <c r="A21" s="107">
        <f t="shared" ca="1" si="0"/>
        <v>0.57945199757569488</v>
      </c>
      <c r="B21" s="107">
        <f t="shared" ca="1" si="1"/>
        <v>57.94519975756949</v>
      </c>
      <c r="C21" s="107">
        <f t="shared" ca="1" si="2"/>
        <v>57</v>
      </c>
    </row>
    <row r="22" spans="1:3">
      <c r="A22" s="107">
        <f t="shared" ca="1" si="0"/>
        <v>0.32391078732723577</v>
      </c>
      <c r="B22" s="107">
        <f t="shared" ca="1" si="1"/>
        <v>32.391078732723578</v>
      </c>
      <c r="C22" s="107">
        <f t="shared" ca="1" si="2"/>
        <v>32</v>
      </c>
    </row>
    <row r="23" spans="1:3">
      <c r="A23" s="107">
        <f t="shared" ca="1" si="0"/>
        <v>0.38775860051713829</v>
      </c>
      <c r="B23" s="107">
        <f t="shared" ca="1" si="1"/>
        <v>38.775860051713828</v>
      </c>
      <c r="C23" s="107">
        <f t="shared" ca="1" si="2"/>
        <v>38</v>
      </c>
    </row>
    <row r="24" spans="1:3">
      <c r="A24" s="107">
        <f t="shared" ca="1" si="0"/>
        <v>0.1326073225240858</v>
      </c>
      <c r="B24" s="107">
        <f t="shared" ca="1" si="1"/>
        <v>13.26073225240858</v>
      </c>
      <c r="C24" s="107">
        <f t="shared" ca="1" si="2"/>
        <v>13</v>
      </c>
    </row>
    <row r="25" spans="1:3">
      <c r="A25" s="107">
        <f t="shared" ca="1" si="0"/>
        <v>8.680236488614046E-2</v>
      </c>
      <c r="B25" s="107">
        <f t="shared" ca="1" si="1"/>
        <v>8.680236488614046</v>
      </c>
      <c r="C25" s="107">
        <f t="shared" ca="1" si="2"/>
        <v>8</v>
      </c>
    </row>
    <row r="26" spans="1:3">
      <c r="A26" s="107">
        <f t="shared" ca="1" si="0"/>
        <v>6.0034169865352371E-2</v>
      </c>
      <c r="B26" s="107">
        <f t="shared" ca="1" si="1"/>
        <v>6.0034169865352371</v>
      </c>
      <c r="C26" s="107">
        <f t="shared" ca="1" si="2"/>
        <v>6</v>
      </c>
    </row>
    <row r="27" spans="1:3">
      <c r="A27" s="107">
        <f t="shared" ca="1" si="0"/>
        <v>0.63827190280075419</v>
      </c>
      <c r="B27" s="107">
        <f t="shared" ca="1" si="1"/>
        <v>63.827190280075421</v>
      </c>
      <c r="C27" s="107">
        <f t="shared" ca="1" si="2"/>
        <v>63</v>
      </c>
    </row>
    <row r="28" spans="1:3">
      <c r="A28" s="107">
        <f t="shared" ca="1" si="0"/>
        <v>9.9817508394002274E-3</v>
      </c>
      <c r="B28" s="107">
        <f t="shared" ca="1" si="1"/>
        <v>0.99817508394002274</v>
      </c>
      <c r="C28" s="107">
        <f t="shared" ca="1" si="2"/>
        <v>0</v>
      </c>
    </row>
    <row r="29" spans="1:3">
      <c r="A29" s="107">
        <f t="shared" ca="1" si="0"/>
        <v>0.79502430364812327</v>
      </c>
      <c r="B29" s="107">
        <f t="shared" ca="1" si="1"/>
        <v>79.502430364812327</v>
      </c>
      <c r="C29" s="107">
        <f t="shared" ca="1" si="2"/>
        <v>79</v>
      </c>
    </row>
    <row r="30" spans="1:3">
      <c r="A30" s="107">
        <f t="shared" ca="1" si="0"/>
        <v>0.59472850175395697</v>
      </c>
      <c r="B30" s="107">
        <f t="shared" ca="1" si="1"/>
        <v>59.472850175395699</v>
      </c>
      <c r="C30" s="107">
        <f t="shared" ca="1" si="2"/>
        <v>59</v>
      </c>
    </row>
    <row r="31" spans="1:3">
      <c r="A31" s="107">
        <f t="shared" ca="1" si="0"/>
        <v>1.8404462298840407E-2</v>
      </c>
      <c r="B31" s="107">
        <f t="shared" ca="1" si="1"/>
        <v>1.8404462298840407</v>
      </c>
      <c r="C31" s="107">
        <f t="shared" ca="1" si="2"/>
        <v>1</v>
      </c>
    </row>
    <row r="32" spans="1:3">
      <c r="A32" s="107">
        <f t="shared" ca="1" si="0"/>
        <v>0.32422816943358956</v>
      </c>
      <c r="B32" s="107">
        <f t="shared" ca="1" si="1"/>
        <v>32.422816943358953</v>
      </c>
      <c r="C32" s="107">
        <f t="shared" ca="1" si="2"/>
        <v>32</v>
      </c>
    </row>
    <row r="33" spans="1:3">
      <c r="A33" s="107">
        <f t="shared" ca="1" si="0"/>
        <v>0.65027892159539213</v>
      </c>
      <c r="B33" s="107">
        <f t="shared" ca="1" si="1"/>
        <v>65.027892159539221</v>
      </c>
      <c r="C33" s="107">
        <f t="shared" ca="1" si="2"/>
        <v>65</v>
      </c>
    </row>
    <row r="34" spans="1:3">
      <c r="A34" s="107">
        <f t="shared" ca="1" si="0"/>
        <v>0.49036200078165182</v>
      </c>
      <c r="B34" s="107">
        <f t="shared" ca="1" si="1"/>
        <v>49.03620007816518</v>
      </c>
      <c r="C34" s="107">
        <f t="shared" ca="1" si="2"/>
        <v>49</v>
      </c>
    </row>
    <row r="35" spans="1:3">
      <c r="A35" s="107">
        <f t="shared" ca="1" si="0"/>
        <v>0.38058656849399886</v>
      </c>
      <c r="B35" s="107">
        <f t="shared" ca="1" si="1"/>
        <v>38.058656849399888</v>
      </c>
      <c r="C35" s="107">
        <f t="shared" ca="1" si="2"/>
        <v>38</v>
      </c>
    </row>
    <row r="36" spans="1:3">
      <c r="A36" s="107">
        <f t="shared" ca="1" si="0"/>
        <v>0.72052643668381045</v>
      </c>
      <c r="B36" s="107">
        <f t="shared" ca="1" si="1"/>
        <v>72.052643668381052</v>
      </c>
      <c r="C36" s="107">
        <f t="shared" ca="1" si="2"/>
        <v>72</v>
      </c>
    </row>
    <row r="37" spans="1:3">
      <c r="A37" s="107">
        <f t="shared" ca="1" si="0"/>
        <v>0.11925450491142886</v>
      </c>
      <c r="B37" s="107">
        <f t="shared" ca="1" si="1"/>
        <v>11.925450491142886</v>
      </c>
      <c r="C37" s="107">
        <f t="shared" ca="1" si="2"/>
        <v>11</v>
      </c>
    </row>
    <row r="38" spans="1:3">
      <c r="A38" s="107">
        <f t="shared" ca="1" si="0"/>
        <v>0.38549061375508442</v>
      </c>
      <c r="B38" s="107">
        <f t="shared" ca="1" si="1"/>
        <v>38.549061375508444</v>
      </c>
      <c r="C38" s="107">
        <f t="shared" ca="1" si="2"/>
        <v>38</v>
      </c>
    </row>
    <row r="39" spans="1:3">
      <c r="A39" s="107">
        <f t="shared" ca="1" si="0"/>
        <v>0.17629240647705591</v>
      </c>
      <c r="B39" s="107">
        <f t="shared" ca="1" si="1"/>
        <v>17.62924064770559</v>
      </c>
      <c r="C39" s="107">
        <f t="shared" ca="1" si="2"/>
        <v>17</v>
      </c>
    </row>
    <row r="40" spans="1:3">
      <c r="A40" s="107">
        <f t="shared" ca="1" si="0"/>
        <v>0.59656742408267061</v>
      </c>
      <c r="B40" s="107">
        <f t="shared" ca="1" si="1"/>
        <v>59.656742408267064</v>
      </c>
      <c r="C40" s="107">
        <f t="shared" ca="1" si="2"/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2034.4175553786497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30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23.999999999999972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2014-09-28T02:00:13Z</dcterms:modified>
</cp:coreProperties>
</file>