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<sst xmlns="http://schemas.openxmlformats.org/spreadsheetml/2006/main" count="511" uniqueCount="265">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</sst>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0.49246112141351173</v>
      </c>
      <c r="G13" s="35">
        <f>'Project Release Optimizer (GA)'!E15</f>
        <v>1.5938162443924286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34.520491589680987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46.429442704173965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11.143066249001752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11.143066249001752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11.143066249001752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11.143066249001752</v>
      </c>
      <c r="AN13" s="37"/>
      <c r="AO13" s="39">
        <f>M13+R13+W13+AB13+AG13+AL13</f>
        <v>200.20000000000002</v>
      </c>
      <c r="AP13" s="39">
        <f>N13+S13+X13+AC13+AH13+AM13</f>
        <v>125.52219928986194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75.945081497298162</v>
      </c>
      <c r="AY13" s="39">
        <f t="shared" ref="AY13:AY27" si="1">AV13/G13</f>
        <v>102.14477394918271</v>
      </c>
      <c r="AZ13" s="39">
        <f>MAX(AX13,AY13)</f>
        <v>102.14477394918271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0.57012616789072235</v>
      </c>
      <c r="G14" s="35">
        <f>'Project Release Optimizer (GA)'!E16</f>
        <v>1.5083492815614441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26.309965837026958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53.038113239384415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12.729147177452258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12.729147177452258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12.729147177452258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12.729147177452258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130.26466778622043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57.881924841459316</v>
      </c>
      <c r="AY14" s="39">
        <f t="shared" si="1"/>
        <v>116.6838491266457</v>
      </c>
      <c r="AZ14" s="39">
        <f t="shared" ref="AZ14:AZ27" si="29">MAX(AX14,AY14)</f>
        <v>116.6838491266457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0.46765152112735248</v>
      </c>
      <c r="G15" s="35">
        <f>'Project Release Optimizer (GA)'!E17</f>
        <v>1.5331017875176769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34.213510011534474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17.611355110163345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8.2112424027682742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8.2112424027682742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8.2112424027682742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8.2112424027682742</v>
      </c>
      <c r="AN15" s="37"/>
      <c r="AO15" s="39">
        <f t="shared" si="24"/>
        <v>94.6</v>
      </c>
      <c r="AP15" s="39">
        <f t="shared" si="25"/>
        <v>84.669834732770923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75.269722025375856</v>
      </c>
      <c r="AY15" s="39">
        <f t="shared" si="1"/>
        <v>38.744981242359351</v>
      </c>
      <c r="AZ15" s="39">
        <f t="shared" si="29"/>
        <v>75.269722025375856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0.48143265763751852</v>
      </c>
      <c r="G16" s="35">
        <f>'Project Release Optimizer (GA)'!E18</f>
        <v>1.5591654910483306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72.699679684697017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17.447923124327286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17.447923124327286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17.447923124327286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17.447923124327286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17.447923124327286</v>
      </c>
      <c r="AN16" s="37"/>
      <c r="AO16" s="39">
        <f t="shared" si="24"/>
        <v>116.6</v>
      </c>
      <c r="AP16" s="39">
        <f t="shared" si="25"/>
        <v>159.93929530633343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159.93929530633343</v>
      </c>
      <c r="AY16" s="39">
        <f t="shared" si="1"/>
        <v>25.398201940304805</v>
      </c>
      <c r="AZ16" s="39">
        <f t="shared" si="29"/>
        <v>159.93929530633343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0.50175186808244121</v>
      </c>
      <c r="G17" s="35">
        <f>'Project Release Optimizer (GA)'!E19</f>
        <v>1.5471418479540011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12.409980394099485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51.708251642081187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12.409980394099485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12.409980394099485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12.409980394099485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12.409980394099485</v>
      </c>
      <c r="AN17" s="37"/>
      <c r="AO17" s="39">
        <f t="shared" si="24"/>
        <v>189.2</v>
      </c>
      <c r="AP17" s="39">
        <f t="shared" si="25"/>
        <v>113.75815361257858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26.307824324494888</v>
      </c>
      <c r="AY17" s="39">
        <f t="shared" si="1"/>
        <v>113.7581536125786</v>
      </c>
      <c r="AZ17" s="39">
        <f t="shared" si="29"/>
        <v>113.7581536125786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0.50094246872859483</v>
      </c>
      <c r="G18" s="35">
        <f>'Project Release Optimizer (GA)'!E20</f>
        <v>2.355965048504729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103.8043353201364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24.913040476832737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24.913040476832737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24.913040476832737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24.913040476832737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24.913040476832737</v>
      </c>
      <c r="AN18" s="37"/>
      <c r="AO18" s="39">
        <f t="shared" si="24"/>
        <v>211.2</v>
      </c>
      <c r="AP18" s="39">
        <f t="shared" si="25"/>
        <v>228.36953770430014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228.36953770430011</v>
      </c>
      <c r="AY18" s="39">
        <f t="shared" si="1"/>
        <v>41.08719696900279</v>
      </c>
      <c r="AZ18" s="39">
        <f t="shared" si="29"/>
        <v>228.36953770430011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0.2606311682647578</v>
      </c>
      <c r="G19" s="35">
        <f>'Project Release Optimizer (GA)'!E21</f>
        <v>1.531018292207728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356.82608729868991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85.638260951685581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85.638260951685581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85.638260951685581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85.638260951685581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85.638260951685581</v>
      </c>
      <c r="AN19" s="37"/>
      <c r="AO19" s="39">
        <f t="shared" si="24"/>
        <v>387.20000000000005</v>
      </c>
      <c r="AP19" s="39">
        <f t="shared" si="25"/>
        <v>785.01739205711772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785.0173920571176</v>
      </c>
      <c r="AY19" s="39">
        <f t="shared" si="1"/>
        <v>119.26702700376676</v>
      </c>
      <c r="AZ19" s="39">
        <f t="shared" si="29"/>
        <v>785.0173920571176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0.49783991579706621</v>
      </c>
      <c r="G20" s="35">
        <f>'Project Release Optimizer (GA)'!E22</f>
        <v>1.8714620227119865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10.043389132417705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5.877757532081576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2.4104133917802488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2.4104133917802488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2.4104133917802488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2.4104133917802488</v>
      </c>
      <c r="AN20" s="37"/>
      <c r="AO20" s="39">
        <f t="shared" si="24"/>
        <v>35.200000000000003</v>
      </c>
      <c r="AP20" s="39">
        <f t="shared" si="25"/>
        <v>25.562800231620276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22.095456091318948</v>
      </c>
      <c r="AY20" s="39">
        <f t="shared" si="1"/>
        <v>12.931066570579469</v>
      </c>
      <c r="AZ20" s="39">
        <f t="shared" si="29"/>
        <v>22.095456091318948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0.55964564065538736</v>
      </c>
      <c r="G21" s="35">
        <f>'Project Release Optimizer (GA)'!E23</f>
        <v>1.4597238513910618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87.555403706204686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58.915252989834514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21.013296889489126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21.013296889489126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21.013296889489126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21.013296889489126</v>
      </c>
      <c r="AN21" s="37"/>
      <c r="AO21" s="39">
        <f t="shared" si="24"/>
        <v>297</v>
      </c>
      <c r="AP21" s="39">
        <f t="shared" si="25"/>
        <v>230.52384425399578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192.62188815365033</v>
      </c>
      <c r="AY21" s="39">
        <f t="shared" si="1"/>
        <v>129.61355657763593</v>
      </c>
      <c r="AZ21" s="39">
        <f t="shared" si="29"/>
        <v>192.62188815365033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0.54726809701926815</v>
      </c>
      <c r="G22" s="35">
        <f>'Project Release Optimizer (GA)'!E24</f>
        <v>1.485623335872402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65.781287445908831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58.561277208876788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15.787508987018118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15.787508987018118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15.787508987018118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15.787508987018118</v>
      </c>
      <c r="AN22" s="37"/>
      <c r="AO22" s="39">
        <f t="shared" si="24"/>
        <v>270.59999999999991</v>
      </c>
      <c r="AP22" s="39">
        <f t="shared" si="25"/>
        <v>187.49260060285812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144.71883238099943</v>
      </c>
      <c r="AY22" s="39">
        <f t="shared" si="1"/>
        <v>128.83480985952892</v>
      </c>
      <c r="AZ22" s="39">
        <f t="shared" si="29"/>
        <v>144.71883238099943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0.52489429625468143</v>
      </c>
      <c r="G23" s="35">
        <f>'Project Release Optimizer (GA)'!E25</f>
        <v>1.5334498314525007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120.0241657216105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52.16994932545208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28.805799773186518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28.805799773186518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28.805799773186518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28.805799773186518</v>
      </c>
      <c r="AN23" s="37"/>
      <c r="AO23" s="39">
        <f t="shared" si="24"/>
        <v>314.59999999999997</v>
      </c>
      <c r="AP23" s="39">
        <f t="shared" si="25"/>
        <v>287.41731413980864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264.05316458754316</v>
      </c>
      <c r="AY23" s="39">
        <f t="shared" si="1"/>
        <v>114.77388851599457</v>
      </c>
      <c r="AZ23" s="39">
        <f t="shared" si="29"/>
        <v>264.05316458754316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0.5102238508931316</v>
      </c>
      <c r="G24" s="35">
        <f>'Project Release Optimizer (GA)'!E26</f>
        <v>1.4878969137701876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127.39506372785091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61.160151054695554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30.574815294684218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30.574815294684218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30.574815294684218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30.574815294684218</v>
      </c>
      <c r="AN24" s="37"/>
      <c r="AO24" s="39">
        <f t="shared" si="24"/>
        <v>343.2</v>
      </c>
      <c r="AP24" s="39">
        <f t="shared" si="25"/>
        <v>310.85447596128336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280.26914020127197</v>
      </c>
      <c r="AY24" s="39">
        <f t="shared" si="1"/>
        <v>134.55233232033024</v>
      </c>
      <c r="AZ24" s="39">
        <f t="shared" si="29"/>
        <v>280.26914020127197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0.50122769084092367</v>
      </c>
      <c r="G25" s="35">
        <f>'Project Release Optimizer (GA)'!E27</f>
        <v>1.9660061989256854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191.52972143047029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45.967133143312871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45.967133143312871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45.967133143312871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45.967133143312871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45.967133143312871</v>
      </c>
      <c r="AN25" s="37"/>
      <c r="AO25" s="39">
        <f t="shared" si="24"/>
        <v>299.19999999999993</v>
      </c>
      <c r="AP25" s="39">
        <f t="shared" si="25"/>
        <v>421.36538714703465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421.3653871470346</v>
      </c>
      <c r="AY25" s="39">
        <f t="shared" si="1"/>
        <v>44.760794776785119</v>
      </c>
      <c r="AZ25" s="39">
        <f t="shared" si="29"/>
        <v>421.3653871470346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0.5554227778514067</v>
      </c>
      <c r="G26" s="35">
        <f>'Project Release Optimizer (GA)'!E28</f>
        <v>0.42768593497859436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70.216781801544599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123.92270978621882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29.741450348692513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29.741450348692513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29.741450348692513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29.741450348692513</v>
      </c>
      <c r="AN26" s="37"/>
      <c r="AO26" s="39">
        <f t="shared" si="24"/>
        <v>202.39999999999998</v>
      </c>
      <c r="AP26" s="39">
        <f t="shared" si="25"/>
        <v>313.10529298253351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154.4769199633981</v>
      </c>
      <c r="AY26" s="39">
        <f t="shared" si="1"/>
        <v>272.6299615296814</v>
      </c>
      <c r="AZ26" s="39">
        <f t="shared" si="29"/>
        <v>272.6299615296814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1.0284807575432358</v>
      </c>
      <c r="G27" s="35">
        <f>'Project Release Optimizer (GA)'!E29</f>
        <v>2.1395939177112369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70.006171211203466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46.270462437050732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16.801481090688828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16.801481090688828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16.801481090688828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16.801481090688828</v>
      </c>
      <c r="AN27" s="37"/>
      <c r="AO27" s="39">
        <f t="shared" si="24"/>
        <v>376.19999999999993</v>
      </c>
      <c r="AP27" s="39">
        <f t="shared" si="25"/>
        <v>183.48255801100956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154.01357666464762</v>
      </c>
      <c r="AY27" s="39">
        <f t="shared" si="1"/>
        <v>101.79501736151158</v>
      </c>
      <c r="AZ27" s="39">
        <f t="shared" si="29"/>
        <v>154.01357666464762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1.5999999999999994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92.222402287538415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49.975405381744757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24.239637313001325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24.239637313001325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24.239637313001325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24.239637313001325</v>
      </c>
      <c r="AN30" s="47"/>
      <c r="AO30" s="35">
        <f t="shared" ref="AO30:AQ30" si="36">AVERAGE(AO13:AO27)</f>
        <v>236.42666666666665</v>
      </c>
      <c r="AP30" s="35">
        <f t="shared" si="36"/>
        <v>239.15635692128848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202.82300952974956</v>
      </c>
      <c r="AY30" s="35">
        <f t="shared" si="39"/>
        <v>99.798374090392528</v>
      </c>
      <c r="AZ30" s="167">
        <f t="shared" ref="AZ30" si="40">AVERAGE(AZ13:AZ27)</f>
        <v>222.19667536917873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23.999999999999993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1383.3360343130762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749.63108072617138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363.59455969501988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363.59455969501988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363.59455969501988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363.59455969501988</v>
      </c>
      <c r="AN31" s="47"/>
      <c r="AO31" s="35">
        <f t="shared" ref="AO31:AQ31" si="47">SUM(AO13:AO27)</f>
        <v>3546.3999999999996</v>
      </c>
      <c r="AP31" s="35">
        <f t="shared" si="47"/>
        <v>3587.3453538193271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3042.3451429462434</v>
      </c>
      <c r="AY31" s="35">
        <f t="shared" si="50"/>
        <v>1496.9756113558878</v>
      </c>
      <c r="AZ31" s="35">
        <f t="shared" ref="AZ31" si="51">SUM(AZ13:AZ27)</f>
        <v>3332.9501305376812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858.01739205712511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321.15635692128757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222.19667536917873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56.557692307692299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297.81434301366971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1533.5457842997748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0.49246112141351173</v>
      </c>
      <c r="E15" s="74">
        <v>1.5938162443924286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41675.520491589683</v>
      </c>
      <c r="N15" s="12"/>
      <c r="O15" s="56">
        <v>0</v>
      </c>
      <c r="P15" s="58">
        <f>M15+O15+1</f>
        <v>41676.520491589683</v>
      </c>
      <c r="Q15" s="58">
        <f>P15+VLOOKUP($B15,'Project Facts (User Inputs)'!$B$13:$BL$28,18,0)</f>
        <v>41722.949934293858</v>
      </c>
      <c r="R15" s="12"/>
      <c r="S15" s="56">
        <v>0</v>
      </c>
      <c r="T15" s="58">
        <f>Q15+S15+1</f>
        <v>41723.949934293858</v>
      </c>
      <c r="U15" s="58">
        <f>T15+VLOOKUP($B15,'Project Facts (User Inputs)'!$B$13:$BL$28,23,0)</f>
        <v>41735.09300054286</v>
      </c>
      <c r="V15" s="12"/>
      <c r="W15" s="32">
        <v>0</v>
      </c>
      <c r="X15" s="58">
        <f>U15+W15+1</f>
        <v>41736.09300054286</v>
      </c>
      <c r="Y15" s="58">
        <f>X15+VLOOKUP($B15,'Project Facts (User Inputs)'!$B$13:$BL$28,28,0)</f>
        <v>41747.236066791862</v>
      </c>
      <c r="Z15" s="12"/>
      <c r="AA15" s="32">
        <v>3</v>
      </c>
      <c r="AB15" s="58">
        <f>Y15+AA15+1</f>
        <v>41751.236066791862</v>
      </c>
      <c r="AC15" s="58">
        <f>AB15+VLOOKUP($B15,'Project Facts (User Inputs)'!$B$13:$BL$28,33,0)</f>
        <v>41762.379133040864</v>
      </c>
      <c r="AD15" s="12"/>
      <c r="AE15" s="32">
        <v>365</v>
      </c>
      <c r="AF15" s="58">
        <f>AC15+AE15+1</f>
        <v>42128.379133040864</v>
      </c>
      <c r="AG15" s="58">
        <f>AF15+VLOOKUP($B15,'Project Facts (User Inputs)'!$B$13:$BL$28,38,0)</f>
        <v>42139.522199289866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3</v>
      </c>
      <c r="AR15" s="78">
        <f>AE15</f>
        <v>365</v>
      </c>
      <c r="AS15" s="78">
        <f>SUM(AM15:AR15)</f>
        <v>368</v>
      </c>
      <c r="AT15" s="60">
        <f>AK15*AM15*$AK$36</f>
        <v>0</v>
      </c>
      <c r="AV15" s="60">
        <f>AG15-L15</f>
        <v>498.52219928986597</v>
      </c>
      <c r="AW15" s="83">
        <f>MAX(AG15:AG29)-MIN(L15:L29)</f>
        <v>858.01739205712511</v>
      </c>
      <c r="BM15" s="113" t="s">
        <v>126</v>
      </c>
    </row>
    <row r="16" spans="2:65">
      <c r="B16" s="16" t="str">
        <f>'Project Facts (User Inputs)'!B14</f>
        <v>Project-A02</v>
      </c>
      <c r="D16" s="74">
        <v>0.57012616789072235</v>
      </c>
      <c r="E16" s="74">
        <v>1.5083492815614441</v>
      </c>
      <c r="F16" s="5"/>
      <c r="G16" s="110"/>
      <c r="I16" s="57">
        <v>41640</v>
      </c>
      <c r="J16" s="12"/>
      <c r="K16" s="32">
        <v>17</v>
      </c>
      <c r="L16" s="58">
        <f t="shared" ref="L16:L29" si="0">I16+K16+1</f>
        <v>41658</v>
      </c>
      <c r="M16" s="58">
        <f>L16+VLOOKUP($B16,'Project Facts (User Inputs)'!$B$13:$BL$28,13,0)</f>
        <v>41684.309965837027</v>
      </c>
      <c r="N16" s="12"/>
      <c r="O16" s="56">
        <v>0</v>
      </c>
      <c r="P16" s="58">
        <f t="shared" ref="P16:P29" si="1">M16+O16+1</f>
        <v>41685.309965837027</v>
      </c>
      <c r="Q16" s="58">
        <f>P16+VLOOKUP($B16,'Project Facts (User Inputs)'!$B$13:$BL$28,18,0)</f>
        <v>41738.348079076408</v>
      </c>
      <c r="R16" s="12"/>
      <c r="S16" s="56">
        <v>0</v>
      </c>
      <c r="T16" s="58">
        <f t="shared" ref="T16:T29" si="2">Q16+S16+1</f>
        <v>41739.348079076408</v>
      </c>
      <c r="U16" s="58">
        <f>T16+VLOOKUP($B16,'Project Facts (User Inputs)'!$B$13:$BL$28,23,0)</f>
        <v>41752.077226253859</v>
      </c>
      <c r="V16" s="12"/>
      <c r="W16" s="32">
        <v>0</v>
      </c>
      <c r="X16" s="58">
        <f t="shared" ref="X16:X29" si="3">U16+W16+1</f>
        <v>41753.077226253859</v>
      </c>
      <c r="Y16" s="58">
        <f>X16+VLOOKUP($B16,'Project Facts (User Inputs)'!$B$13:$BL$28,28,0)</f>
        <v>41765.806373431311</v>
      </c>
      <c r="Z16" s="12"/>
      <c r="AA16" s="32">
        <v>0</v>
      </c>
      <c r="AB16" s="58">
        <f t="shared" ref="AB16:AB29" si="4">Y16+AA16+1</f>
        <v>41766.806373431311</v>
      </c>
      <c r="AC16" s="58">
        <f>AB16+VLOOKUP($B16,'Project Facts (User Inputs)'!$B$13:$BL$28,33,0)</f>
        <v>41779.535520608762</v>
      </c>
      <c r="AD16" s="12"/>
      <c r="AE16" s="32">
        <v>0</v>
      </c>
      <c r="AF16" s="58">
        <f t="shared" ref="AF16:AF29" si="5">AC16+AE16+1</f>
        <v>41780.535520608762</v>
      </c>
      <c r="AG16" s="58">
        <f>AF16+VLOOKUP($B16,'Project Facts (User Inputs)'!$B$13:$BL$28,38,0)</f>
        <v>41793.264667786214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17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17</v>
      </c>
      <c r="AT16" s="60">
        <f t="shared" ref="AT16:AT29" si="13">AK16*AM16*$AK$36</f>
        <v>15.027915632754343</v>
      </c>
      <c r="AV16" s="60">
        <f t="shared" ref="AV16:AV29" si="14">AG16-L16</f>
        <v>135.26466778621398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0.46765152112735248</v>
      </c>
      <c r="E17" s="74">
        <v>1.5331017875176769</v>
      </c>
      <c r="F17" s="5"/>
      <c r="G17" s="110"/>
      <c r="I17" s="57">
        <v>41640</v>
      </c>
      <c r="J17" s="12"/>
      <c r="K17" s="32">
        <v>1</v>
      </c>
      <c r="L17" s="58">
        <f t="shared" si="0"/>
        <v>41642</v>
      </c>
      <c r="M17" s="58">
        <f>L17+VLOOKUP($B17,'Project Facts (User Inputs)'!$B$13:$BL$28,13,0)</f>
        <v>41676.213510011534</v>
      </c>
      <c r="N17" s="12"/>
      <c r="O17" s="56">
        <v>0</v>
      </c>
      <c r="P17" s="58">
        <f t="shared" si="1"/>
        <v>41677.213510011534</v>
      </c>
      <c r="Q17" s="58">
        <f>P17+VLOOKUP($B17,'Project Facts (User Inputs)'!$B$13:$BL$28,18,0)</f>
        <v>41694.8248651217</v>
      </c>
      <c r="R17" s="12"/>
      <c r="S17" s="56">
        <v>0</v>
      </c>
      <c r="T17" s="58">
        <f t="shared" si="2"/>
        <v>41695.8248651217</v>
      </c>
      <c r="U17" s="58">
        <f>T17+VLOOKUP($B17,'Project Facts (User Inputs)'!$B$13:$BL$28,23,0)</f>
        <v>41704.036107524465</v>
      </c>
      <c r="V17" s="12"/>
      <c r="W17" s="32">
        <v>0</v>
      </c>
      <c r="X17" s="58">
        <f t="shared" si="3"/>
        <v>41705.036107524465</v>
      </c>
      <c r="Y17" s="58">
        <f>X17+VLOOKUP($B17,'Project Facts (User Inputs)'!$B$13:$BL$28,28,0)</f>
        <v>41713.247349927231</v>
      </c>
      <c r="Z17" s="12"/>
      <c r="AA17" s="32">
        <v>0</v>
      </c>
      <c r="AB17" s="58">
        <f t="shared" si="4"/>
        <v>41714.247349927231</v>
      </c>
      <c r="AC17" s="58">
        <f>AB17+VLOOKUP($B17,'Project Facts (User Inputs)'!$B$13:$BL$28,33,0)</f>
        <v>41722.458592329996</v>
      </c>
      <c r="AD17" s="12"/>
      <c r="AE17" s="32">
        <v>2</v>
      </c>
      <c r="AF17" s="58">
        <f t="shared" si="5"/>
        <v>41725.458592329996</v>
      </c>
      <c r="AG17" s="58">
        <f>AF17+VLOOKUP($B17,'Project Facts (User Inputs)'!$B$13:$BL$28,38,0)</f>
        <v>41733.669834732762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1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2</v>
      </c>
      <c r="AS17" s="78">
        <f t="shared" si="12"/>
        <v>3</v>
      </c>
      <c r="AT17" s="60">
        <f t="shared" si="13"/>
        <v>0.40012406947890816</v>
      </c>
      <c r="AV17" s="60">
        <f t="shared" si="14"/>
        <v>91.669834732761956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0.48143265763751852</v>
      </c>
      <c r="E18" s="74">
        <v>1.5591654910483306</v>
      </c>
      <c r="F18" s="5"/>
      <c r="G18" s="110"/>
      <c r="I18" s="57">
        <v>41640</v>
      </c>
      <c r="J18" s="12"/>
      <c r="K18" s="32">
        <v>37</v>
      </c>
      <c r="L18" s="58">
        <f t="shared" si="0"/>
        <v>41678</v>
      </c>
      <c r="M18" s="58">
        <f>L18+VLOOKUP($B18,'Project Facts (User Inputs)'!$B$13:$BL$28,13,0)</f>
        <v>41750.699679684694</v>
      </c>
      <c r="N18" s="12"/>
      <c r="O18" s="56">
        <v>0</v>
      </c>
      <c r="P18" s="58">
        <f t="shared" si="1"/>
        <v>41751.699679684694</v>
      </c>
      <c r="Q18" s="58">
        <f>P18+VLOOKUP($B18,'Project Facts (User Inputs)'!$B$13:$BL$28,18,0)</f>
        <v>41769.147602809018</v>
      </c>
      <c r="R18" s="12"/>
      <c r="S18" s="56">
        <v>0</v>
      </c>
      <c r="T18" s="58">
        <f t="shared" si="2"/>
        <v>41770.147602809018</v>
      </c>
      <c r="U18" s="58">
        <f>T18+VLOOKUP($B18,'Project Facts (User Inputs)'!$B$13:$BL$28,23,0)</f>
        <v>41787.595525933342</v>
      </c>
      <c r="V18" s="12"/>
      <c r="W18" s="32">
        <v>0</v>
      </c>
      <c r="X18" s="58">
        <f t="shared" si="3"/>
        <v>41788.595525933342</v>
      </c>
      <c r="Y18" s="58">
        <f>X18+VLOOKUP($B18,'Project Facts (User Inputs)'!$B$13:$BL$28,28,0)</f>
        <v>41806.043449057666</v>
      </c>
      <c r="Z18" s="12"/>
      <c r="AA18" s="32">
        <v>0</v>
      </c>
      <c r="AB18" s="58">
        <f t="shared" si="4"/>
        <v>41807.043449057666</v>
      </c>
      <c r="AC18" s="58">
        <f>AB18+VLOOKUP($B18,'Project Facts (User Inputs)'!$B$13:$BL$28,33,0)</f>
        <v>41824.49137218199</v>
      </c>
      <c r="AD18" s="12"/>
      <c r="AE18" s="32">
        <v>0</v>
      </c>
      <c r="AF18" s="58">
        <f t="shared" si="5"/>
        <v>41825.49137218199</v>
      </c>
      <c r="AG18" s="58">
        <f>AF18+VLOOKUP($B18,'Project Facts (User Inputs)'!$B$13:$BL$28,38,0)</f>
        <v>41842.939295306314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37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37</v>
      </c>
      <c r="AT18" s="60">
        <f t="shared" si="13"/>
        <v>18.247518610421835</v>
      </c>
      <c r="AV18" s="60">
        <f t="shared" si="14"/>
        <v>164.93929530631431</v>
      </c>
      <c r="AW18" s="37"/>
      <c r="BM18" s="113"/>
    </row>
    <row r="19" spans="2:65">
      <c r="B19" s="16" t="str">
        <f>'Project Facts (User Inputs)'!B17</f>
        <v>Project-A05</v>
      </c>
      <c r="D19" s="74">
        <v>0.50175186808244121</v>
      </c>
      <c r="E19" s="74">
        <v>1.5471418479540011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41653.409980394099</v>
      </c>
      <c r="N19" s="12"/>
      <c r="O19" s="56">
        <v>0</v>
      </c>
      <c r="P19" s="58">
        <f t="shared" si="1"/>
        <v>41654.409980394099</v>
      </c>
      <c r="Q19" s="58">
        <f>P19+VLOOKUP($B19,'Project Facts (User Inputs)'!$B$13:$BL$28,18,0)</f>
        <v>41706.118232036177</v>
      </c>
      <c r="R19" s="12"/>
      <c r="S19" s="56">
        <v>0</v>
      </c>
      <c r="T19" s="58">
        <f t="shared" si="2"/>
        <v>41707.118232036177</v>
      </c>
      <c r="U19" s="58">
        <f>T19+VLOOKUP($B19,'Project Facts (User Inputs)'!$B$13:$BL$28,23,0)</f>
        <v>41719.528212430276</v>
      </c>
      <c r="V19" s="12"/>
      <c r="W19" s="32">
        <v>2</v>
      </c>
      <c r="X19" s="58">
        <f t="shared" si="3"/>
        <v>41722.528212430276</v>
      </c>
      <c r="Y19" s="58">
        <f>X19+VLOOKUP($B19,'Project Facts (User Inputs)'!$B$13:$BL$28,28,0)</f>
        <v>41734.938192824375</v>
      </c>
      <c r="Z19" s="12"/>
      <c r="AA19" s="32">
        <v>1</v>
      </c>
      <c r="AB19" s="58">
        <f t="shared" si="4"/>
        <v>41736.938192824375</v>
      </c>
      <c r="AC19" s="58">
        <f>AB19+VLOOKUP($B19,'Project Facts (User Inputs)'!$B$13:$BL$28,33,0)</f>
        <v>41749.348173218474</v>
      </c>
      <c r="AD19" s="12"/>
      <c r="AE19" s="32">
        <v>1</v>
      </c>
      <c r="AF19" s="58">
        <f t="shared" si="5"/>
        <v>41751.348173218474</v>
      </c>
      <c r="AG19" s="58">
        <f>AF19+VLOOKUP($B19,'Project Facts (User Inputs)'!$B$13:$BL$28,38,0)</f>
        <v>41763.758153612573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2</v>
      </c>
      <c r="AQ19" s="78">
        <f t="shared" si="10"/>
        <v>1</v>
      </c>
      <c r="AR19" s="78">
        <f t="shared" si="11"/>
        <v>1</v>
      </c>
      <c r="AS19" s="78">
        <f t="shared" si="12"/>
        <v>4</v>
      </c>
      <c r="AT19" s="60">
        <f t="shared" si="13"/>
        <v>0</v>
      </c>
      <c r="AV19" s="60">
        <f t="shared" si="14"/>
        <v>122.75815361257264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0.50094246872859483</v>
      </c>
      <c r="E20" s="74">
        <v>2.355965048504729</v>
      </c>
      <c r="F20" s="5"/>
      <c r="G20" s="110"/>
      <c r="I20" s="57">
        <v>41640</v>
      </c>
      <c r="J20" s="12"/>
      <c r="K20" s="32">
        <v>330</v>
      </c>
      <c r="L20" s="58">
        <f t="shared" si="0"/>
        <v>41971</v>
      </c>
      <c r="M20" s="58">
        <f>L20+VLOOKUP($B20,'Project Facts (User Inputs)'!$B$13:$BL$28,13,0)</f>
        <v>42074.804335320136</v>
      </c>
      <c r="N20" s="12"/>
      <c r="O20" s="56">
        <v>0</v>
      </c>
      <c r="P20" s="58">
        <f t="shared" si="1"/>
        <v>42075.804335320136</v>
      </c>
      <c r="Q20" s="58">
        <f>P20+VLOOKUP($B20,'Project Facts (User Inputs)'!$B$13:$BL$28,18,0)</f>
        <v>42100.717375796965</v>
      </c>
      <c r="R20" s="12"/>
      <c r="S20" s="56">
        <v>0</v>
      </c>
      <c r="T20" s="58">
        <f t="shared" si="2"/>
        <v>42101.717375796965</v>
      </c>
      <c r="U20" s="58">
        <f>T20+VLOOKUP($B20,'Project Facts (User Inputs)'!$B$13:$BL$28,23,0)</f>
        <v>42126.630416273794</v>
      </c>
      <c r="V20" s="12"/>
      <c r="W20" s="32">
        <v>0</v>
      </c>
      <c r="X20" s="58">
        <f t="shared" si="3"/>
        <v>42127.630416273794</v>
      </c>
      <c r="Y20" s="58">
        <f>X20+VLOOKUP($B20,'Project Facts (User Inputs)'!$B$13:$BL$28,28,0)</f>
        <v>42152.543456750624</v>
      </c>
      <c r="Z20" s="12"/>
      <c r="AA20" s="32">
        <v>3</v>
      </c>
      <c r="AB20" s="58">
        <f t="shared" si="4"/>
        <v>42156.543456750624</v>
      </c>
      <c r="AC20" s="58">
        <f>AB20+VLOOKUP($B20,'Project Facts (User Inputs)'!$B$13:$BL$28,33,0)</f>
        <v>42181.456497227453</v>
      </c>
      <c r="AD20" s="12"/>
      <c r="AE20" s="32">
        <v>0</v>
      </c>
      <c r="AF20" s="58">
        <f t="shared" si="5"/>
        <v>42182.456497227453</v>
      </c>
      <c r="AG20" s="58">
        <f>AF20+VLOOKUP($B20,'Project Facts (User Inputs)'!$B$13:$BL$28,38,0)</f>
        <v>42207.369537704282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330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3</v>
      </c>
      <c r="AR20" s="78">
        <f t="shared" si="11"/>
        <v>0</v>
      </c>
      <c r="AS20" s="78">
        <f t="shared" si="12"/>
        <v>333</v>
      </c>
      <c r="AT20" s="60">
        <f t="shared" si="13"/>
        <v>294.78908188585604</v>
      </c>
      <c r="AV20" s="60">
        <f t="shared" si="14"/>
        <v>236.36953770428227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0.2606311682647578</v>
      </c>
      <c r="E21" s="74">
        <v>1.531018292207728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42064.826087298687</v>
      </c>
      <c r="N21" s="12"/>
      <c r="O21" s="56">
        <v>0</v>
      </c>
      <c r="P21" s="58">
        <f t="shared" si="1"/>
        <v>42065.826087298687</v>
      </c>
      <c r="Q21" s="58">
        <f>P21+VLOOKUP($B21,'Project Facts (User Inputs)'!$B$13:$BL$28,18,0)</f>
        <v>42151.464348250374</v>
      </c>
      <c r="R21" s="12"/>
      <c r="S21" s="56">
        <v>0</v>
      </c>
      <c r="T21" s="58">
        <f t="shared" si="2"/>
        <v>42152.464348250374</v>
      </c>
      <c r="U21" s="58">
        <f>T21+VLOOKUP($B21,'Project Facts (User Inputs)'!$B$13:$BL$28,23,0)</f>
        <v>42238.102609202062</v>
      </c>
      <c r="V21" s="12"/>
      <c r="W21" s="32">
        <v>1</v>
      </c>
      <c r="X21" s="58">
        <f t="shared" si="3"/>
        <v>42240.102609202062</v>
      </c>
      <c r="Y21" s="58">
        <f>X21+VLOOKUP($B21,'Project Facts (User Inputs)'!$B$13:$BL$28,28,0)</f>
        <v>42325.74087015375</v>
      </c>
      <c r="Z21" s="12"/>
      <c r="AA21" s="32">
        <v>0</v>
      </c>
      <c r="AB21" s="58">
        <f t="shared" si="4"/>
        <v>42326.74087015375</v>
      </c>
      <c r="AC21" s="58">
        <f>AB21+VLOOKUP($B21,'Project Facts (User Inputs)'!$B$13:$BL$28,33,0)</f>
        <v>42412.379131105437</v>
      </c>
      <c r="AD21" s="12"/>
      <c r="AE21" s="32">
        <v>0</v>
      </c>
      <c r="AF21" s="58">
        <f t="shared" si="5"/>
        <v>42413.379131105437</v>
      </c>
      <c r="AG21" s="58">
        <f>AF21+VLOOKUP($B21,'Project Facts (User Inputs)'!$B$13:$BL$28,38,0)</f>
        <v>42499.017392057125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1</v>
      </c>
      <c r="AQ21" s="78">
        <f t="shared" si="10"/>
        <v>0</v>
      </c>
      <c r="AR21" s="78">
        <f t="shared" si="11"/>
        <v>0</v>
      </c>
      <c r="AS21" s="78">
        <f t="shared" si="12"/>
        <v>68</v>
      </c>
      <c r="AT21" s="60">
        <f t="shared" si="13"/>
        <v>109.727047146402</v>
      </c>
      <c r="AV21" s="60">
        <f t="shared" si="14"/>
        <v>791.01739205712511</v>
      </c>
      <c r="AW21" s="37"/>
      <c r="BM21" s="113"/>
    </row>
    <row r="22" spans="2:65">
      <c r="B22" s="16" t="str">
        <f>'Project Facts (User Inputs)'!B20</f>
        <v>Project-A08</v>
      </c>
      <c r="D22" s="74">
        <v>0.49783991579706621</v>
      </c>
      <c r="E22" s="74">
        <v>1.8714620227119865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41651.043389132421</v>
      </c>
      <c r="N22" s="12"/>
      <c r="O22" s="56">
        <v>0</v>
      </c>
      <c r="P22" s="58">
        <f t="shared" si="1"/>
        <v>41652.043389132421</v>
      </c>
      <c r="Q22" s="58">
        <f>P22+VLOOKUP($B22,'Project Facts (User Inputs)'!$B$13:$BL$28,18,0)</f>
        <v>41657.921146664499</v>
      </c>
      <c r="R22" s="12"/>
      <c r="S22" s="56">
        <v>0</v>
      </c>
      <c r="T22" s="58">
        <f t="shared" si="2"/>
        <v>41658.921146664499</v>
      </c>
      <c r="U22" s="58">
        <f>T22+VLOOKUP($B22,'Project Facts (User Inputs)'!$B$13:$BL$28,23,0)</f>
        <v>41661.331560056278</v>
      </c>
      <c r="V22" s="12"/>
      <c r="W22" s="32">
        <v>0</v>
      </c>
      <c r="X22" s="58">
        <f t="shared" si="3"/>
        <v>41662.331560056278</v>
      </c>
      <c r="Y22" s="58">
        <f>X22+VLOOKUP($B22,'Project Facts (User Inputs)'!$B$13:$BL$28,28,0)</f>
        <v>41664.741973448057</v>
      </c>
      <c r="Z22" s="12"/>
      <c r="AA22" s="32">
        <v>6</v>
      </c>
      <c r="AB22" s="58">
        <f t="shared" si="4"/>
        <v>41671.741973448057</v>
      </c>
      <c r="AC22" s="58">
        <f>AB22+VLOOKUP($B22,'Project Facts (User Inputs)'!$B$13:$BL$28,33,0)</f>
        <v>41674.152386839836</v>
      </c>
      <c r="AD22" s="12"/>
      <c r="AE22" s="32">
        <v>2</v>
      </c>
      <c r="AF22" s="58">
        <f t="shared" si="5"/>
        <v>41677.152386839836</v>
      </c>
      <c r="AG22" s="58">
        <f>AF22+VLOOKUP($B22,'Project Facts (User Inputs)'!$B$13:$BL$28,38,0)</f>
        <v>41679.562800231615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6</v>
      </c>
      <c r="AR22" s="78">
        <f t="shared" si="11"/>
        <v>2</v>
      </c>
      <c r="AS22" s="78">
        <f t="shared" si="12"/>
        <v>8</v>
      </c>
      <c r="AT22" s="60">
        <f t="shared" si="13"/>
        <v>0</v>
      </c>
      <c r="AV22" s="60">
        <f t="shared" si="14"/>
        <v>38.562800231615256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0.55964564065538736</v>
      </c>
      <c r="E23" s="74">
        <v>1.4597238513910618</v>
      </c>
      <c r="F23" s="5"/>
      <c r="G23" s="110"/>
      <c r="I23" s="57">
        <v>41640</v>
      </c>
      <c r="J23" s="12"/>
      <c r="K23" s="32">
        <v>16</v>
      </c>
      <c r="L23" s="58">
        <f t="shared" si="0"/>
        <v>41657</v>
      </c>
      <c r="M23" s="58">
        <f>L23+VLOOKUP($B23,'Project Facts (User Inputs)'!$B$13:$BL$28,13,0)</f>
        <v>41744.555403706203</v>
      </c>
      <c r="N23" s="12"/>
      <c r="O23" s="56">
        <v>0</v>
      </c>
      <c r="P23" s="58">
        <f t="shared" si="1"/>
        <v>41745.555403706203</v>
      </c>
      <c r="Q23" s="58">
        <f>P23+VLOOKUP($B23,'Project Facts (User Inputs)'!$B$13:$BL$28,18,0)</f>
        <v>41804.470656696038</v>
      </c>
      <c r="R23" s="12"/>
      <c r="S23" s="56">
        <v>0</v>
      </c>
      <c r="T23" s="58">
        <f t="shared" si="2"/>
        <v>41805.470656696038</v>
      </c>
      <c r="U23" s="58">
        <f>T23+VLOOKUP($B23,'Project Facts (User Inputs)'!$B$13:$BL$28,23,0)</f>
        <v>41826.483953585528</v>
      </c>
      <c r="V23" s="12"/>
      <c r="W23" s="32">
        <v>1</v>
      </c>
      <c r="X23" s="58">
        <f t="shared" si="3"/>
        <v>41828.483953585528</v>
      </c>
      <c r="Y23" s="58">
        <f>X23+VLOOKUP($B23,'Project Facts (User Inputs)'!$B$13:$BL$28,28,0)</f>
        <v>41849.497250475019</v>
      </c>
      <c r="Z23" s="12"/>
      <c r="AA23" s="32">
        <v>2</v>
      </c>
      <c r="AB23" s="58">
        <f t="shared" si="4"/>
        <v>41852.497250475019</v>
      </c>
      <c r="AC23" s="58">
        <f>AB23+VLOOKUP($B23,'Project Facts (User Inputs)'!$B$13:$BL$28,33,0)</f>
        <v>41873.510547364509</v>
      </c>
      <c r="AD23" s="12"/>
      <c r="AE23" s="32">
        <v>0</v>
      </c>
      <c r="AF23" s="58">
        <f t="shared" si="5"/>
        <v>41874.510547364509</v>
      </c>
      <c r="AG23" s="58">
        <f>AF23+VLOOKUP($B23,'Project Facts (User Inputs)'!$B$13:$BL$28,38,0)</f>
        <v>41895.523844253999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16</v>
      </c>
      <c r="AN23" s="78">
        <f t="shared" si="7"/>
        <v>0</v>
      </c>
      <c r="AO23" s="78">
        <f t="shared" si="8"/>
        <v>0</v>
      </c>
      <c r="AP23" s="78">
        <f t="shared" si="9"/>
        <v>1</v>
      </c>
      <c r="AQ23" s="78">
        <f t="shared" si="10"/>
        <v>2</v>
      </c>
      <c r="AR23" s="78">
        <f t="shared" si="11"/>
        <v>0</v>
      </c>
      <c r="AS23" s="78">
        <f t="shared" si="12"/>
        <v>19</v>
      </c>
      <c r="AT23" s="60">
        <f t="shared" si="13"/>
        <v>20.099255583126549</v>
      </c>
      <c r="AV23" s="60">
        <f t="shared" si="14"/>
        <v>238.52384425399941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0.54726809701926815</v>
      </c>
      <c r="E24" s="74">
        <v>1.485623335872402</v>
      </c>
      <c r="F24" s="5"/>
      <c r="G24" s="110"/>
      <c r="I24" s="57">
        <v>41640</v>
      </c>
      <c r="J24" s="12"/>
      <c r="K24" s="32">
        <v>20</v>
      </c>
      <c r="L24" s="58">
        <f t="shared" si="0"/>
        <v>41661</v>
      </c>
      <c r="M24" s="58">
        <f>L24+VLOOKUP($B24,'Project Facts (User Inputs)'!$B$13:$BL$28,13,0)</f>
        <v>41726.781287445912</v>
      </c>
      <c r="N24" s="12"/>
      <c r="O24" s="56">
        <v>0</v>
      </c>
      <c r="P24" s="58">
        <f t="shared" si="1"/>
        <v>41727.781287445912</v>
      </c>
      <c r="Q24" s="58">
        <f>P24+VLOOKUP($B24,'Project Facts (User Inputs)'!$B$13:$BL$28,18,0)</f>
        <v>41786.342564654791</v>
      </c>
      <c r="R24" s="12"/>
      <c r="S24" s="56">
        <v>0</v>
      </c>
      <c r="T24" s="58">
        <f t="shared" si="2"/>
        <v>41787.342564654791</v>
      </c>
      <c r="U24" s="58">
        <f>T24+VLOOKUP($B24,'Project Facts (User Inputs)'!$B$13:$BL$28,23,0)</f>
        <v>41803.130073641812</v>
      </c>
      <c r="V24" s="12"/>
      <c r="W24" s="32">
        <v>3</v>
      </c>
      <c r="X24" s="58">
        <f t="shared" si="3"/>
        <v>41807.130073641812</v>
      </c>
      <c r="Y24" s="58">
        <f>X24+VLOOKUP($B24,'Project Facts (User Inputs)'!$B$13:$BL$28,28,0)</f>
        <v>41822.917582628834</v>
      </c>
      <c r="Z24" s="12"/>
      <c r="AA24" s="32">
        <v>3</v>
      </c>
      <c r="AB24" s="58">
        <f t="shared" si="4"/>
        <v>41826.917582628834</v>
      </c>
      <c r="AC24" s="58">
        <f>AB24+VLOOKUP($B24,'Project Facts (User Inputs)'!$B$13:$BL$28,33,0)</f>
        <v>41842.705091615855</v>
      </c>
      <c r="AD24" s="12"/>
      <c r="AE24" s="32">
        <v>1</v>
      </c>
      <c r="AF24" s="58">
        <f t="shared" si="5"/>
        <v>41844.705091615855</v>
      </c>
      <c r="AG24" s="58">
        <f>AF24+VLOOKUP($B24,'Project Facts (User Inputs)'!$B$13:$BL$28,38,0)</f>
        <v>41860.492600602876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20</v>
      </c>
      <c r="AN24" s="78">
        <f t="shared" si="7"/>
        <v>0</v>
      </c>
      <c r="AO24" s="78">
        <f t="shared" si="8"/>
        <v>0</v>
      </c>
      <c r="AP24" s="78">
        <f t="shared" si="9"/>
        <v>3</v>
      </c>
      <c r="AQ24" s="78">
        <f t="shared" si="10"/>
        <v>3</v>
      </c>
      <c r="AR24" s="78">
        <f t="shared" si="11"/>
        <v>1</v>
      </c>
      <c r="AS24" s="78">
        <f t="shared" si="12"/>
        <v>27</v>
      </c>
      <c r="AT24" s="60">
        <f t="shared" si="13"/>
        <v>22.890818858560785</v>
      </c>
      <c r="AV24" s="60">
        <f t="shared" si="14"/>
        <v>199.49260060287634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0.52489429625468143</v>
      </c>
      <c r="E25" s="74">
        <v>1.5334498314525007</v>
      </c>
      <c r="F25" s="5"/>
      <c r="G25" s="110"/>
      <c r="I25" s="57">
        <v>41640</v>
      </c>
      <c r="J25" s="12"/>
      <c r="K25" s="32">
        <v>36</v>
      </c>
      <c r="L25" s="58">
        <f t="shared" si="0"/>
        <v>41677</v>
      </c>
      <c r="M25" s="58">
        <f>L25+VLOOKUP($B25,'Project Facts (User Inputs)'!$B$13:$BL$28,13,0)</f>
        <v>41797.02416572161</v>
      </c>
      <c r="N25" s="12"/>
      <c r="O25" s="56">
        <v>0</v>
      </c>
      <c r="P25" s="58">
        <f t="shared" si="1"/>
        <v>41798.02416572161</v>
      </c>
      <c r="Q25" s="58">
        <f>P25+VLOOKUP($B25,'Project Facts (User Inputs)'!$B$13:$BL$28,18,0)</f>
        <v>41850.194115047059</v>
      </c>
      <c r="R25" s="12"/>
      <c r="S25" s="56">
        <v>0</v>
      </c>
      <c r="T25" s="58">
        <f t="shared" si="2"/>
        <v>41851.194115047059</v>
      </c>
      <c r="U25" s="58">
        <f>T25+VLOOKUP($B25,'Project Facts (User Inputs)'!$B$13:$BL$28,23,0)</f>
        <v>41879.999914820248</v>
      </c>
      <c r="V25" s="12"/>
      <c r="W25" s="32">
        <v>0</v>
      </c>
      <c r="X25" s="58">
        <f t="shared" si="3"/>
        <v>41880.999914820248</v>
      </c>
      <c r="Y25" s="58">
        <f>X25+VLOOKUP($B25,'Project Facts (User Inputs)'!$B$13:$BL$28,28,0)</f>
        <v>41909.805714593436</v>
      </c>
      <c r="Z25" s="12"/>
      <c r="AA25" s="32">
        <v>1</v>
      </c>
      <c r="AB25" s="58">
        <f t="shared" si="4"/>
        <v>41911.805714593436</v>
      </c>
      <c r="AC25" s="58">
        <f>AB25+VLOOKUP($B25,'Project Facts (User Inputs)'!$B$13:$BL$28,33,0)</f>
        <v>41940.611514366625</v>
      </c>
      <c r="AD25" s="12"/>
      <c r="AE25" s="32">
        <v>0</v>
      </c>
      <c r="AF25" s="58">
        <f t="shared" si="5"/>
        <v>41941.611514366625</v>
      </c>
      <c r="AG25" s="58">
        <f>AF25+VLOOKUP($B25,'Project Facts (User Inputs)'!$B$13:$BL$28,38,0)</f>
        <v>41970.417314139813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1</v>
      </c>
      <c r="AR25" s="78">
        <f t="shared" si="11"/>
        <v>0</v>
      </c>
      <c r="AS25" s="78">
        <f t="shared" si="12"/>
        <v>37</v>
      </c>
      <c r="AT25" s="60">
        <f t="shared" si="13"/>
        <v>47.903225806451594</v>
      </c>
      <c r="AV25" s="60">
        <f t="shared" si="14"/>
        <v>293.41731413981324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0.5102238508931316</v>
      </c>
      <c r="E26" s="74">
        <v>1.4878969137701876</v>
      </c>
      <c r="F26" s="5"/>
      <c r="G26" s="110"/>
      <c r="I26" s="57">
        <v>41640</v>
      </c>
      <c r="J26" s="12"/>
      <c r="K26" s="32">
        <v>48</v>
      </c>
      <c r="L26" s="58">
        <f t="shared" si="0"/>
        <v>41689</v>
      </c>
      <c r="M26" s="58">
        <f>L26+VLOOKUP($B26,'Project Facts (User Inputs)'!$B$13:$BL$28,13,0)</f>
        <v>41816.395063727854</v>
      </c>
      <c r="N26" s="12"/>
      <c r="O26" s="56">
        <v>0</v>
      </c>
      <c r="P26" s="58">
        <f t="shared" si="1"/>
        <v>41817.395063727854</v>
      </c>
      <c r="Q26" s="58">
        <f>P26+VLOOKUP($B26,'Project Facts (User Inputs)'!$B$13:$BL$28,18,0)</f>
        <v>41878.555214782551</v>
      </c>
      <c r="R26" s="12"/>
      <c r="S26" s="56">
        <v>0</v>
      </c>
      <c r="T26" s="58">
        <f t="shared" si="2"/>
        <v>41879.555214782551</v>
      </c>
      <c r="U26" s="58">
        <f>T26+VLOOKUP($B26,'Project Facts (User Inputs)'!$B$13:$BL$28,23,0)</f>
        <v>41910.130030077235</v>
      </c>
      <c r="V26" s="12"/>
      <c r="W26" s="32">
        <v>4</v>
      </c>
      <c r="X26" s="58">
        <f t="shared" si="3"/>
        <v>41915.130030077235</v>
      </c>
      <c r="Y26" s="58">
        <f>X26+VLOOKUP($B26,'Project Facts (User Inputs)'!$B$13:$BL$28,28,0)</f>
        <v>41945.704845371918</v>
      </c>
      <c r="Z26" s="12"/>
      <c r="AA26" s="32">
        <v>0</v>
      </c>
      <c r="AB26" s="58">
        <f t="shared" si="4"/>
        <v>41946.704845371918</v>
      </c>
      <c r="AC26" s="58">
        <f>AB26+VLOOKUP($B26,'Project Facts (User Inputs)'!$B$13:$BL$28,33,0)</f>
        <v>41977.279660666602</v>
      </c>
      <c r="AD26" s="12"/>
      <c r="AE26" s="32">
        <v>0</v>
      </c>
      <c r="AF26" s="58">
        <f t="shared" si="5"/>
        <v>41978.279660666602</v>
      </c>
      <c r="AG26" s="58">
        <f>AF26+VLOOKUP($B26,'Project Facts (User Inputs)'!$B$13:$BL$28,38,0)</f>
        <v>42008.854475961285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48</v>
      </c>
      <c r="AN26" s="78">
        <f t="shared" si="7"/>
        <v>0</v>
      </c>
      <c r="AO26" s="78">
        <f t="shared" si="8"/>
        <v>0</v>
      </c>
      <c r="AP26" s="78">
        <f t="shared" si="9"/>
        <v>4</v>
      </c>
      <c r="AQ26" s="78">
        <f t="shared" si="10"/>
        <v>0</v>
      </c>
      <c r="AR26" s="78">
        <f t="shared" si="11"/>
        <v>0</v>
      </c>
      <c r="AS26" s="78">
        <f t="shared" si="12"/>
        <v>52</v>
      </c>
      <c r="AT26" s="60">
        <f t="shared" si="13"/>
        <v>69.677419354838705</v>
      </c>
      <c r="AV26" s="60">
        <f t="shared" si="14"/>
        <v>319.85447596128506</v>
      </c>
      <c r="AW26" s="37"/>
      <c r="BM26" s="115"/>
    </row>
    <row r="27" spans="2:65">
      <c r="B27" s="16" t="str">
        <f>'Project Facts (User Inputs)'!B25</f>
        <v>Project-A13</v>
      </c>
      <c r="D27" s="74">
        <v>0.50122769084092367</v>
      </c>
      <c r="E27" s="74">
        <v>1.9660061989256854</v>
      </c>
      <c r="F27" s="5"/>
      <c r="G27" s="110"/>
      <c r="I27" s="57">
        <v>41640</v>
      </c>
      <c r="J27" s="12"/>
      <c r="K27" s="32">
        <v>55</v>
      </c>
      <c r="L27" s="58">
        <f t="shared" si="0"/>
        <v>41696</v>
      </c>
      <c r="M27" s="58">
        <f>L27+VLOOKUP($B27,'Project Facts (User Inputs)'!$B$13:$BL$28,13,0)</f>
        <v>41887.529721430474</v>
      </c>
      <c r="N27" s="12"/>
      <c r="O27" s="56">
        <v>0</v>
      </c>
      <c r="P27" s="58">
        <f t="shared" si="1"/>
        <v>41888.529721430474</v>
      </c>
      <c r="Q27" s="58">
        <f>P27+VLOOKUP($B27,'Project Facts (User Inputs)'!$B$13:$BL$28,18,0)</f>
        <v>41934.496854573787</v>
      </c>
      <c r="R27" s="12"/>
      <c r="S27" s="56">
        <v>0</v>
      </c>
      <c r="T27" s="58">
        <f t="shared" si="2"/>
        <v>41935.496854573787</v>
      </c>
      <c r="U27" s="58">
        <f>T27+VLOOKUP($B27,'Project Facts (User Inputs)'!$B$13:$BL$28,23,0)</f>
        <v>41981.463987717099</v>
      </c>
      <c r="V27" s="12"/>
      <c r="W27" s="32">
        <v>3</v>
      </c>
      <c r="X27" s="58">
        <f t="shared" si="3"/>
        <v>41985.463987717099</v>
      </c>
      <c r="Y27" s="58">
        <f>X27+VLOOKUP($B27,'Project Facts (User Inputs)'!$B$13:$BL$28,28,0)</f>
        <v>42031.431120860412</v>
      </c>
      <c r="Z27" s="12"/>
      <c r="AA27" s="32">
        <v>3</v>
      </c>
      <c r="AB27" s="58">
        <f t="shared" si="4"/>
        <v>42035.431120860412</v>
      </c>
      <c r="AC27" s="58">
        <f>AB27+VLOOKUP($B27,'Project Facts (User Inputs)'!$B$13:$BL$28,33,0)</f>
        <v>42081.398254003725</v>
      </c>
      <c r="AD27" s="12"/>
      <c r="AE27" s="32">
        <v>0</v>
      </c>
      <c r="AF27" s="58">
        <f t="shared" si="5"/>
        <v>42082.398254003725</v>
      </c>
      <c r="AG27" s="58">
        <f>AF27+VLOOKUP($B27,'Project Facts (User Inputs)'!$B$13:$BL$28,38,0)</f>
        <v>42128.365387147038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55</v>
      </c>
      <c r="AN27" s="78">
        <f t="shared" si="7"/>
        <v>0</v>
      </c>
      <c r="AO27" s="78">
        <f t="shared" si="8"/>
        <v>0</v>
      </c>
      <c r="AP27" s="78">
        <f t="shared" si="9"/>
        <v>3</v>
      </c>
      <c r="AQ27" s="78">
        <f t="shared" si="10"/>
        <v>3</v>
      </c>
      <c r="AR27" s="78">
        <f t="shared" si="11"/>
        <v>0</v>
      </c>
      <c r="AS27" s="78">
        <f t="shared" si="12"/>
        <v>61</v>
      </c>
      <c r="AT27" s="60">
        <f t="shared" si="13"/>
        <v>69.602977667493789</v>
      </c>
      <c r="AV27" s="60">
        <f t="shared" si="14"/>
        <v>432.36538714703784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0.5554227778514067</v>
      </c>
      <c r="E28" s="74">
        <v>0.42768593497859436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41780.216781801544</v>
      </c>
      <c r="N28" s="12"/>
      <c r="O28" s="56">
        <v>0</v>
      </c>
      <c r="P28" s="58">
        <f t="shared" si="1"/>
        <v>41781.216781801544</v>
      </c>
      <c r="Q28" s="58">
        <f>P28+VLOOKUP($B28,'Project Facts (User Inputs)'!$B$13:$BL$28,18,0)</f>
        <v>41905.139491587761</v>
      </c>
      <c r="R28" s="12"/>
      <c r="S28" s="56">
        <v>0</v>
      </c>
      <c r="T28" s="58">
        <f t="shared" si="2"/>
        <v>41906.139491587761</v>
      </c>
      <c r="U28" s="58">
        <f>T28+VLOOKUP($B28,'Project Facts (User Inputs)'!$B$13:$BL$28,23,0)</f>
        <v>41935.880941936455</v>
      </c>
      <c r="V28" s="12"/>
      <c r="W28" s="32">
        <v>14</v>
      </c>
      <c r="X28" s="58">
        <f t="shared" si="3"/>
        <v>41950.880941936455</v>
      </c>
      <c r="Y28" s="58">
        <f>X28+VLOOKUP($B28,'Project Facts (User Inputs)'!$B$13:$BL$28,28,0)</f>
        <v>41980.62239228515</v>
      </c>
      <c r="Z28" s="12"/>
      <c r="AA28" s="32">
        <v>3</v>
      </c>
      <c r="AB28" s="58">
        <f t="shared" si="4"/>
        <v>41984.62239228515</v>
      </c>
      <c r="AC28" s="58">
        <f>AB28+VLOOKUP($B28,'Project Facts (User Inputs)'!$B$13:$BL$28,33,0)</f>
        <v>42014.363842633844</v>
      </c>
      <c r="AD28" s="12"/>
      <c r="AE28" s="32">
        <v>365</v>
      </c>
      <c r="AF28" s="58">
        <f t="shared" si="5"/>
        <v>42380.363842633844</v>
      </c>
      <c r="AG28" s="58">
        <f>AF28+VLOOKUP($B28,'Project Facts (User Inputs)'!$B$13:$BL$28,38,0)</f>
        <v>42410.105292982538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14</v>
      </c>
      <c r="AQ28" s="78">
        <f t="shared" si="10"/>
        <v>3</v>
      </c>
      <c r="AR28" s="78">
        <f t="shared" si="11"/>
        <v>365</v>
      </c>
      <c r="AS28" s="78">
        <f t="shared" si="12"/>
        <v>451</v>
      </c>
      <c r="AT28" s="60">
        <f t="shared" si="13"/>
        <v>59.069478908188572</v>
      </c>
      <c r="AV28" s="60">
        <f t="shared" si="14"/>
        <v>700.10529298253823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1.0284807575432358</v>
      </c>
      <c r="E29" s="74">
        <v>2.1395939177112369</v>
      </c>
      <c r="F29" s="5"/>
      <c r="G29" s="110"/>
      <c r="I29" s="57">
        <v>41640</v>
      </c>
      <c r="J29" s="12"/>
      <c r="K29" s="32">
        <v>76</v>
      </c>
      <c r="L29" s="58">
        <f t="shared" si="0"/>
        <v>41717</v>
      </c>
      <c r="M29" s="58">
        <f>L29+VLOOKUP($B29,'Project Facts (User Inputs)'!$B$13:$BL$28,13,0)</f>
        <v>41787.0061712112</v>
      </c>
      <c r="N29" s="12"/>
      <c r="O29" s="56">
        <v>0</v>
      </c>
      <c r="P29" s="58">
        <f t="shared" si="1"/>
        <v>41788.0061712112</v>
      </c>
      <c r="Q29" s="58">
        <f>P29+VLOOKUP($B29,'Project Facts (User Inputs)'!$B$13:$BL$28,18,0)</f>
        <v>41834.276633648253</v>
      </c>
      <c r="R29" s="12"/>
      <c r="S29" s="56">
        <v>0</v>
      </c>
      <c r="T29" s="58">
        <f t="shared" si="2"/>
        <v>41835.276633648253</v>
      </c>
      <c r="U29" s="58">
        <f>T29+VLOOKUP($B29,'Project Facts (User Inputs)'!$B$13:$BL$28,23,0)</f>
        <v>41852.078114738943</v>
      </c>
      <c r="V29" s="12"/>
      <c r="W29" s="32">
        <v>1</v>
      </c>
      <c r="X29" s="58">
        <f t="shared" si="3"/>
        <v>41854.078114738943</v>
      </c>
      <c r="Y29" s="58">
        <f>X29+VLOOKUP($B29,'Project Facts (User Inputs)'!$B$13:$BL$28,28,0)</f>
        <v>41870.879595829632</v>
      </c>
      <c r="Z29" s="12"/>
      <c r="AA29" s="32">
        <v>365</v>
      </c>
      <c r="AB29" s="58">
        <f t="shared" si="4"/>
        <v>42236.879595829632</v>
      </c>
      <c r="AC29" s="58">
        <f>AB29+VLOOKUP($B29,'Project Facts (User Inputs)'!$B$13:$BL$28,33,0)</f>
        <v>42253.681076920322</v>
      </c>
      <c r="AD29" s="12"/>
      <c r="AE29" s="32">
        <v>0</v>
      </c>
      <c r="AF29" s="58">
        <f t="shared" si="5"/>
        <v>42254.681076920322</v>
      </c>
      <c r="AG29" s="58">
        <f>AF29+VLOOKUP($B29,'Project Facts (User Inputs)'!$B$13:$BL$28,38,0)</f>
        <v>42271.482558011012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76</v>
      </c>
      <c r="AN29" s="78">
        <f t="shared" si="7"/>
        <v>0</v>
      </c>
      <c r="AO29" s="78">
        <f t="shared" si="8"/>
        <v>0</v>
      </c>
      <c r="AP29" s="78">
        <f t="shared" si="9"/>
        <v>1</v>
      </c>
      <c r="AQ29" s="78">
        <f t="shared" si="10"/>
        <v>365</v>
      </c>
      <c r="AR29" s="78">
        <f t="shared" si="11"/>
        <v>0</v>
      </c>
      <c r="AS29" s="78">
        <f t="shared" si="12"/>
        <v>442</v>
      </c>
      <c r="AT29" s="60">
        <f t="shared" si="13"/>
        <v>120.9305210918114</v>
      </c>
      <c r="AV29" s="60">
        <f t="shared" si="14"/>
        <v>554.48255801101186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1.5999999999999994</v>
      </c>
      <c r="F32" s="25"/>
      <c r="G32" s="9"/>
      <c r="I32" s="25"/>
      <c r="J32" s="3"/>
      <c r="K32" s="54">
        <f>AVERAGE(K15:K29)</f>
        <v>51.466666666666669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1.9333333333333333</v>
      </c>
      <c r="X32" s="53"/>
      <c r="Y32" s="53"/>
      <c r="Z32" s="49"/>
      <c r="AA32" s="54">
        <f>AVERAGE(AA15:AA29)</f>
        <v>26</v>
      </c>
      <c r="AB32" s="53"/>
      <c r="AC32" s="53"/>
      <c r="AD32" s="49"/>
      <c r="AE32" s="54">
        <f>AVERAGE(AE15:AE29)</f>
        <v>49.06666666666667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51.466666666666669</v>
      </c>
      <c r="AN32" s="54">
        <f t="shared" si="15"/>
        <v>0</v>
      </c>
      <c r="AO32" s="54">
        <f t="shared" si="15"/>
        <v>0</v>
      </c>
      <c r="AP32" s="54">
        <f t="shared" si="15"/>
        <v>1.9333333333333333</v>
      </c>
      <c r="AQ32" s="54">
        <f t="shared" si="15"/>
        <v>26</v>
      </c>
      <c r="AR32" s="54">
        <f t="shared" si="15"/>
        <v>49.06666666666667</v>
      </c>
      <c r="AS32" s="54">
        <f t="shared" ref="AS32:AT32" si="16">AVERAGE(AS15:AS29)</f>
        <v>128.46666666666667</v>
      </c>
      <c r="AT32" s="82">
        <f t="shared" si="16"/>
        <v>56.557692307692299</v>
      </c>
      <c r="AU32" s="8" t="s">
        <v>56</v>
      </c>
      <c r="AV32" s="82">
        <f t="shared" ref="AV32" si="17">AVERAGE(AV15:AV29)</f>
        <v>321.15635692128757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23.999999999999993</v>
      </c>
      <c r="F33" s="69"/>
      <c r="G33" s="9"/>
      <c r="I33" s="25"/>
      <c r="J33" s="3"/>
      <c r="K33" s="54">
        <f>SUM(K15:K29)</f>
        <v>772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29</v>
      </c>
      <c r="X33" s="53"/>
      <c r="Y33" s="53"/>
      <c r="Z33" s="49"/>
      <c r="AA33" s="54">
        <f>SUM(AA15:AA29)</f>
        <v>390</v>
      </c>
      <c r="AB33" s="53"/>
      <c r="AC33" s="53"/>
      <c r="AD33" s="49"/>
      <c r="AE33" s="54">
        <f>SUM(AE15:AE29)</f>
        <v>736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772</v>
      </c>
      <c r="AN33" s="54">
        <f t="shared" si="18"/>
        <v>0</v>
      </c>
      <c r="AO33" s="54">
        <f t="shared" si="18"/>
        <v>0</v>
      </c>
      <c r="AP33" s="54">
        <f t="shared" si="18"/>
        <v>29</v>
      </c>
      <c r="AQ33" s="54">
        <f t="shared" si="18"/>
        <v>390</v>
      </c>
      <c r="AR33" s="54">
        <f t="shared" si="18"/>
        <v>736</v>
      </c>
      <c r="AS33" s="54">
        <f t="shared" ref="AS33:AT33" si="19">SUM(AS15:AS29)</f>
        <v>1927</v>
      </c>
      <c r="AT33" s="35">
        <f t="shared" si="19"/>
        <v>848.36538461538453</v>
      </c>
      <c r="AU33" s="8" t="s">
        <v>55</v>
      </c>
      <c r="AV33" s="35">
        <f t="shared" ref="AV33" si="20">SUM(AV15:AV29)</f>
        <v>4817.3453538193135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5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5.9562868602733943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5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5.9562868602733943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41723.949934293858</v>
      </c>
      <c r="E21" s="85">
        <f>'Project Release Optimizer (GA)'!U15</f>
        <v>41735.09300054286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41739.348079076408</v>
      </c>
      <c r="E22" s="85">
        <f>'Project Release Optimizer (GA)'!U16</f>
        <v>41752.077226253859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41695.8248651217</v>
      </c>
      <c r="E23" s="85">
        <f>'Project Release Optimizer (GA)'!U17</f>
        <v>41704.036107524465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41770.147602809018</v>
      </c>
      <c r="E24" s="85">
        <f>'Project Release Optimizer (GA)'!U18</f>
        <v>41787.595525933342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1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0.25296127855108352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41707.118232036177</v>
      </c>
      <c r="E25" s="85">
        <f>'Project Release Optimizer (GA)'!U19</f>
        <v>41719.528212430276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42101.717375796965</v>
      </c>
      <c r="E26" s="85">
        <f>'Project Release Optimizer (GA)'!U20</f>
        <v>42126.630416273794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42152.464348250374</v>
      </c>
      <c r="E27" s="85">
        <f>'Project Release Optimizer (GA)'!U21</f>
        <v>42238.102609202062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41658.921146664499</v>
      </c>
      <c r="E28" s="85">
        <f>'Project Release Optimizer (GA)'!U22</f>
        <v>41661.331560056278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41805.470656696038</v>
      </c>
      <c r="E29" s="85">
        <f>'Project Release Optimizer (GA)'!U23</f>
        <v>41826.483953585528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41787.342564654791</v>
      </c>
      <c r="E30" s="85">
        <f>'Project Release Optimizer (GA)'!U24</f>
        <v>41803.130073641812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41851.194115047059</v>
      </c>
      <c r="E31" s="85">
        <f>'Project Release Optimizer (GA)'!U25</f>
        <v>41879.999914820248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0.44470003769674804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0.88399969188321847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41879.555214782551</v>
      </c>
      <c r="E32" s="85">
        <f>'Project Release Optimizer (GA)'!U26</f>
        <v>41910.130030077235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1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3.9905384894736926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41935.496854573787</v>
      </c>
      <c r="E33" s="85">
        <f>'Project Release Optimizer (GA)'!U27</f>
        <v>41981.463987717099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0.38408736266865162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41906.139491587761</v>
      </c>
      <c r="E34" s="85">
        <f>'Project Release Optimizer (GA)'!U28</f>
        <v>41935.880941936455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41835.276633648253</v>
      </c>
      <c r="E35" s="85">
        <f>'Project Release Optimizer (GA)'!U29</f>
        <v>41852.078114738943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41736.09300054286</v>
      </c>
      <c r="E43" s="85">
        <f>'Project Release Optimizer (GA)'!Y15</f>
        <v>41747.236066791862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41753.077226253859</v>
      </c>
      <c r="E44" s="85">
        <f>'Project Release Optimizer (GA)'!Y16</f>
        <v>41765.806373431311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41705.036107524465</v>
      </c>
      <c r="E45" s="85">
        <f>'Project Release Optimizer (GA)'!Y17</f>
        <v>41713.247349927231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41788.595525933342</v>
      </c>
      <c r="E46" s="85">
        <f>'Project Release Optimizer (GA)'!Y18</f>
        <v>41806.043449057666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41722.528212430276</v>
      </c>
      <c r="E47" s="85">
        <f>'Project Release Optimizer (GA)'!Y19</f>
        <v>41734.938192824375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42127.630416273794</v>
      </c>
      <c r="E48" s="85">
        <f>'Project Release Optimizer (GA)'!Y20</f>
        <v>42152.543456750624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42240.102609202062</v>
      </c>
      <c r="E49" s="85">
        <f>'Project Release Optimizer (GA)'!Y21</f>
        <v>42325.74087015375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41662.331560056278</v>
      </c>
      <c r="E50" s="85">
        <f>'Project Release Optimizer (GA)'!Y22</f>
        <v>41664.741973448057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41828.483953585528</v>
      </c>
      <c r="E51" s="85">
        <f>'Project Release Optimizer (GA)'!Y23</f>
        <v>41849.497250475019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41807.130073641812</v>
      </c>
      <c r="E52" s="85">
        <f>'Project Release Optimizer (GA)'!Y24</f>
        <v>41822.917582628834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41880.999914820248</v>
      </c>
      <c r="E53" s="85">
        <f>'Project Release Optimizer (GA)'!Y25</f>
        <v>41909.805714593436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41915.130030077235</v>
      </c>
      <c r="E54" s="85">
        <f>'Project Release Optimizer (GA)'!Y26</f>
        <v>41945.704845371918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41985.463987717099</v>
      </c>
      <c r="E55" s="85">
        <f>'Project Release Optimizer (GA)'!Y27</f>
        <v>42031.431120860412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41950.880941936455</v>
      </c>
      <c r="E56" s="85">
        <f>'Project Release Optimizer (GA)'!Y28</f>
        <v>41980.62239228515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41854.078114738943</v>
      </c>
      <c r="E57" s="85">
        <f>'Project Release Optimizer (GA)'!Y29</f>
        <v>41870.879595829632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41751.236066791862</v>
      </c>
      <c r="E65" s="85">
        <f>'Project Release Optimizer (GA)'!AC15</f>
        <v>41762.379133040864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41766.806373431311</v>
      </c>
      <c r="E66" s="85">
        <f>'Project Release Optimizer (GA)'!AC16</f>
        <v>41779.535520608762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41714.247349927231</v>
      </c>
      <c r="E67" s="85">
        <f>'Project Release Optimizer (GA)'!AC17</f>
        <v>41722.458592329996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41807.043449057666</v>
      </c>
      <c r="E68" s="85">
        <f>'Project Release Optimizer (GA)'!AC18</f>
        <v>41824.49137218199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41736.938192824375</v>
      </c>
      <c r="E69" s="85">
        <f>'Project Release Optimizer (GA)'!AC19</f>
        <v>41749.348173218474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42156.543456750624</v>
      </c>
      <c r="E70" s="85">
        <f>'Project Release Optimizer (GA)'!AC20</f>
        <v>42181.456497227453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42326.74087015375</v>
      </c>
      <c r="E71" s="85">
        <f>'Project Release Optimizer (GA)'!AC21</f>
        <v>42412.379131105437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41671.741973448057</v>
      </c>
      <c r="E72" s="85">
        <f>'Project Release Optimizer (GA)'!AC22</f>
        <v>41674.152386839836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41852.497250475019</v>
      </c>
      <c r="E73" s="85">
        <f>'Project Release Optimizer (GA)'!AC23</f>
        <v>41873.510547364509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41826.917582628834</v>
      </c>
      <c r="E74" s="85">
        <f>'Project Release Optimizer (GA)'!AC24</f>
        <v>41842.705091615855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41911.805714593436</v>
      </c>
      <c r="E75" s="85">
        <f>'Project Release Optimizer (GA)'!AC25</f>
        <v>41940.611514366625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41946.704845371918</v>
      </c>
      <c r="E76" s="85">
        <f>'Project Release Optimizer (GA)'!AC26</f>
        <v>41977.279660666602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42035.431120860412</v>
      </c>
      <c r="E77" s="85">
        <f>'Project Release Optimizer (GA)'!AC27</f>
        <v>42081.398254003725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41984.62239228515</v>
      </c>
      <c r="E78" s="85">
        <f>'Project Release Optimizer (GA)'!AC28</f>
        <v>42014.363842633844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42236.879595829632</v>
      </c>
      <c r="E79" s="85">
        <f>'Project Release Optimizer (GA)'!AC29</f>
        <v>42253.681076920322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42128.379133040864</v>
      </c>
      <c r="E87" s="85">
        <f>'Project Release Optimizer (GA)'!AG15</f>
        <v>42139.522199289866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41780.535520608762</v>
      </c>
      <c r="E88" s="85">
        <f>'Project Release Optimizer (GA)'!AG16</f>
        <v>41793.264667786214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41725.458592329996</v>
      </c>
      <c r="E89" s="85">
        <f>'Project Release Optimizer (GA)'!AG17</f>
        <v>41733.669834732762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41825.49137218199</v>
      </c>
      <c r="E90" s="85">
        <f>'Project Release Optimizer (GA)'!AG18</f>
        <v>41842.939295306314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41751.348173218474</v>
      </c>
      <c r="E91" s="85">
        <f>'Project Release Optimizer (GA)'!AG19</f>
        <v>41763.758153612573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42182.456497227453</v>
      </c>
      <c r="E92" s="85">
        <f>'Project Release Optimizer (GA)'!AG20</f>
        <v>42207.369537704282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42413.379131105437</v>
      </c>
      <c r="E93" s="85">
        <f>'Project Release Optimizer (GA)'!AG21</f>
        <v>42499.017392057125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41677.152386839836</v>
      </c>
      <c r="E94" s="85">
        <f>'Project Release Optimizer (GA)'!AG22</f>
        <v>41679.562800231615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41874.510547364509</v>
      </c>
      <c r="E95" s="85">
        <f>'Project Release Optimizer (GA)'!AG23</f>
        <v>41895.523844253999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41844.705091615855</v>
      </c>
      <c r="E96" s="85">
        <f>'Project Release Optimizer (GA)'!AG24</f>
        <v>41860.492600602876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41941.611514366625</v>
      </c>
      <c r="E97" s="85">
        <f>'Project Release Optimizer (GA)'!AG25</f>
        <v>41970.417314139813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41978.279660666602</v>
      </c>
      <c r="E98" s="85">
        <f>'Project Release Optimizer (GA)'!AG26</f>
        <v>42008.854475961285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42082.398254003725</v>
      </c>
      <c r="E99" s="85">
        <f>'Project Release Optimizer (GA)'!AG27</f>
        <v>42128.365387147038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42380.363842633844</v>
      </c>
      <c r="E100" s="85">
        <f>'Project Release Optimizer (GA)'!AG28</f>
        <v>42410.105292982538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42254.681076920322</v>
      </c>
      <c r="E101" s="85">
        <f>'Project Release Optimizer (GA)'!AG29</f>
        <v>42271.482558011012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0.60904449749194578</v>
      </c>
      <c r="B2" s="107">
        <f ca="1">A2*100</f>
        <v>60.904449749194576</v>
      </c>
      <c r="C2" s="107">
        <f ca="1">INT(B2)</f>
        <v>60</v>
      </c>
    </row>
    <row r="3" spans="1:3">
      <c r="A3" s="107">
        <f t="shared" ref="A3:A40" ca="1" si="0">RAND()</f>
        <v>0.12036846328320117</v>
      </c>
      <c r="B3" s="107">
        <f t="shared" ref="B3:B40" ca="1" si="1">A3*100</f>
        <v>12.036846328320117</v>
      </c>
      <c r="C3" s="107">
        <f t="shared" ref="C3:C40" ca="1" si="2">INT(B3)</f>
        <v>12</v>
      </c>
    </row>
    <row r="4" spans="1:3">
      <c r="A4" s="107">
        <f t="shared" ca="1" si="0"/>
        <v>0.59867494234072405</v>
      </c>
      <c r="B4" s="107">
        <f t="shared" ca="1" si="1"/>
        <v>59.867494234072403</v>
      </c>
      <c r="C4" s="107">
        <f t="shared" ca="1" si="2"/>
        <v>59</v>
      </c>
    </row>
    <row r="5" spans="1:3">
      <c r="A5" s="107">
        <f t="shared" ca="1" si="0"/>
        <v>0.78338225819910079</v>
      </c>
      <c r="B5" s="107">
        <f t="shared" ca="1" si="1"/>
        <v>78.338225819910079</v>
      </c>
      <c r="C5" s="107">
        <f t="shared" ca="1" si="2"/>
        <v>78</v>
      </c>
    </row>
    <row r="6" spans="1:3">
      <c r="A6" s="107">
        <f t="shared" ca="1" si="0"/>
        <v>0.51035304243248891</v>
      </c>
      <c r="B6" s="107">
        <f t="shared" ca="1" si="1"/>
        <v>51.035304243248888</v>
      </c>
      <c r="C6" s="107">
        <f t="shared" ca="1" si="2"/>
        <v>51</v>
      </c>
    </row>
    <row r="7" spans="1:3">
      <c r="A7" s="107">
        <f t="shared" ca="1" si="0"/>
        <v>0.38923364453156517</v>
      </c>
      <c r="B7" s="107">
        <f t="shared" ca="1" si="1"/>
        <v>38.923364453156516</v>
      </c>
      <c r="C7" s="107">
        <f t="shared" ca="1" si="2"/>
        <v>38</v>
      </c>
    </row>
    <row r="8" spans="1:3">
      <c r="A8" s="107">
        <f t="shared" ca="1" si="0"/>
        <v>0.88920779187700938</v>
      </c>
      <c r="B8" s="107">
        <f t="shared" ca="1" si="1"/>
        <v>88.920779187700944</v>
      </c>
      <c r="C8" s="107">
        <f t="shared" ca="1" si="2"/>
        <v>88</v>
      </c>
    </row>
    <row r="9" spans="1:3">
      <c r="A9" s="107">
        <f t="shared" ca="1" si="0"/>
        <v>0.39696783890763232</v>
      </c>
      <c r="B9" s="107">
        <f t="shared" ca="1" si="1"/>
        <v>39.696783890763228</v>
      </c>
      <c r="C9" s="107">
        <f t="shared" ca="1" si="2"/>
        <v>39</v>
      </c>
    </row>
    <row r="10" spans="1:3">
      <c r="A10" s="107">
        <f t="shared" ca="1" si="0"/>
        <v>0.93671015900528465</v>
      </c>
      <c r="B10" s="107">
        <f t="shared" ca="1" si="1"/>
        <v>93.671015900528459</v>
      </c>
      <c r="C10" s="107">
        <f t="shared" ca="1" si="2"/>
        <v>93</v>
      </c>
    </row>
    <row r="11" spans="1:3">
      <c r="A11" s="107">
        <f t="shared" ca="1" si="0"/>
        <v>0.95041853798625997</v>
      </c>
      <c r="B11" s="107">
        <f t="shared" ca="1" si="1"/>
        <v>95.041853798625993</v>
      </c>
      <c r="C11" s="107">
        <f t="shared" ca="1" si="2"/>
        <v>95</v>
      </c>
    </row>
    <row r="12" spans="1:3">
      <c r="A12" s="107">
        <f t="shared" ca="1" si="0"/>
        <v>0.59978784874356728</v>
      </c>
      <c r="B12" s="107">
        <f t="shared" ca="1" si="1"/>
        <v>59.978784874356727</v>
      </c>
      <c r="C12" s="107">
        <f t="shared" ca="1" si="2"/>
        <v>59</v>
      </c>
    </row>
    <row r="13" spans="1:3">
      <c r="A13" s="107">
        <f t="shared" ca="1" si="0"/>
        <v>0.60499503201368721</v>
      </c>
      <c r="B13" s="107">
        <f t="shared" ca="1" si="1"/>
        <v>60.499503201368718</v>
      </c>
      <c r="C13" s="107">
        <f t="shared" ca="1" si="2"/>
        <v>60</v>
      </c>
    </row>
    <row r="14" spans="1:3">
      <c r="A14" s="107">
        <f t="shared" ca="1" si="0"/>
        <v>0.10836650010505533</v>
      </c>
      <c r="B14" s="107">
        <f t="shared" ca="1" si="1"/>
        <v>10.836650010505533</v>
      </c>
      <c r="C14" s="107">
        <f t="shared" ca="1" si="2"/>
        <v>10</v>
      </c>
    </row>
    <row r="15" spans="1:3">
      <c r="A15" s="107">
        <f t="shared" ca="1" si="0"/>
        <v>0.86435332927326947</v>
      </c>
      <c r="B15" s="107">
        <f t="shared" ca="1" si="1"/>
        <v>86.435332927326954</v>
      </c>
      <c r="C15" s="107">
        <f t="shared" ca="1" si="2"/>
        <v>86</v>
      </c>
    </row>
    <row r="16" spans="1:3">
      <c r="A16" s="107">
        <f t="shared" ca="1" si="0"/>
        <v>0.12188168649752829</v>
      </c>
      <c r="B16" s="107">
        <f t="shared" ca="1" si="1"/>
        <v>12.188168649752829</v>
      </c>
      <c r="C16" s="107">
        <f t="shared" ca="1" si="2"/>
        <v>12</v>
      </c>
    </row>
    <row r="17" spans="1:3">
      <c r="A17" s="107">
        <f t="shared" ca="1" si="0"/>
        <v>0.15934942539121932</v>
      </c>
      <c r="B17" s="107">
        <f t="shared" ca="1" si="1"/>
        <v>15.934942539121932</v>
      </c>
      <c r="C17" s="107">
        <f t="shared" ca="1" si="2"/>
        <v>15</v>
      </c>
    </row>
    <row r="18" spans="1:3">
      <c r="A18" s="107">
        <f t="shared" ca="1" si="0"/>
        <v>6.0868541580659574E-2</v>
      </c>
      <c r="B18" s="107">
        <f t="shared" ca="1" si="1"/>
        <v>6.0868541580659574</v>
      </c>
      <c r="C18" s="107">
        <f t="shared" ca="1" si="2"/>
        <v>6</v>
      </c>
    </row>
    <row r="19" spans="1:3">
      <c r="A19" s="107">
        <f t="shared" ca="1" si="0"/>
        <v>0.42055982532135427</v>
      </c>
      <c r="B19" s="107">
        <f t="shared" ca="1" si="1"/>
        <v>42.055982532135431</v>
      </c>
      <c r="C19" s="107">
        <f t="shared" ca="1" si="2"/>
        <v>42</v>
      </c>
    </row>
    <row r="20" spans="1:3">
      <c r="A20" s="107">
        <f t="shared" ca="1" si="0"/>
        <v>0.19385080094011986</v>
      </c>
      <c r="B20" s="107">
        <f t="shared" ca="1" si="1"/>
        <v>19.385080094011986</v>
      </c>
      <c r="C20" s="107">
        <f t="shared" ca="1" si="2"/>
        <v>19</v>
      </c>
    </row>
    <row r="21" spans="1:3">
      <c r="A21" s="107">
        <f t="shared" ca="1" si="0"/>
        <v>0.81421575885298236</v>
      </c>
      <c r="B21" s="107">
        <f t="shared" ca="1" si="1"/>
        <v>81.421575885298239</v>
      </c>
      <c r="C21" s="107">
        <f t="shared" ca="1" si="2"/>
        <v>81</v>
      </c>
    </row>
    <row r="22" spans="1:3">
      <c r="A22" s="107">
        <f t="shared" ca="1" si="0"/>
        <v>0.79701406700813138</v>
      </c>
      <c r="B22" s="107">
        <f t="shared" ca="1" si="1"/>
        <v>79.701406700813138</v>
      </c>
      <c r="C22" s="107">
        <f t="shared" ca="1" si="2"/>
        <v>79</v>
      </c>
    </row>
    <row r="23" spans="1:3">
      <c r="A23" s="107">
        <f t="shared" ca="1" si="0"/>
        <v>0.52321540757857932</v>
      </c>
      <c r="B23" s="107">
        <f t="shared" ca="1" si="1"/>
        <v>52.321540757857932</v>
      </c>
      <c r="C23" s="107">
        <f t="shared" ca="1" si="2"/>
        <v>52</v>
      </c>
    </row>
    <row r="24" spans="1:3">
      <c r="A24" s="107">
        <f t="shared" ca="1" si="0"/>
        <v>0.6141841358670046</v>
      </c>
      <c r="B24" s="107">
        <f t="shared" ca="1" si="1"/>
        <v>61.41841358670046</v>
      </c>
      <c r="C24" s="107">
        <f t="shared" ca="1" si="2"/>
        <v>61</v>
      </c>
    </row>
    <row r="25" spans="1:3">
      <c r="A25" s="107">
        <f t="shared" ca="1" si="0"/>
        <v>0.79411233858605179</v>
      </c>
      <c r="B25" s="107">
        <f t="shared" ca="1" si="1"/>
        <v>79.411233858605186</v>
      </c>
      <c r="C25" s="107">
        <f t="shared" ca="1" si="2"/>
        <v>79</v>
      </c>
    </row>
    <row r="26" spans="1:3">
      <c r="A26" s="107">
        <f t="shared" ca="1" si="0"/>
        <v>0.39371234071533667</v>
      </c>
      <c r="B26" s="107">
        <f t="shared" ca="1" si="1"/>
        <v>39.371234071533664</v>
      </c>
      <c r="C26" s="107">
        <f t="shared" ca="1" si="2"/>
        <v>39</v>
      </c>
    </row>
    <row r="27" spans="1:3">
      <c r="A27" s="107">
        <f t="shared" ca="1" si="0"/>
        <v>0.80810101933507617</v>
      </c>
      <c r="B27" s="107">
        <f t="shared" ca="1" si="1"/>
        <v>80.81010193350761</v>
      </c>
      <c r="C27" s="107">
        <f t="shared" ca="1" si="2"/>
        <v>80</v>
      </c>
    </row>
    <row r="28" spans="1:3">
      <c r="A28" s="107">
        <f t="shared" ca="1" si="0"/>
        <v>0.79490419766908982</v>
      </c>
      <c r="B28" s="107">
        <f t="shared" ca="1" si="1"/>
        <v>79.490419766908985</v>
      </c>
      <c r="C28" s="107">
        <f t="shared" ca="1" si="2"/>
        <v>79</v>
      </c>
    </row>
    <row r="29" spans="1:3">
      <c r="A29" s="107">
        <f t="shared" ca="1" si="0"/>
        <v>0.78584852013251472</v>
      </c>
      <c r="B29" s="107">
        <f t="shared" ca="1" si="1"/>
        <v>78.584852013251478</v>
      </c>
      <c r="C29" s="107">
        <f t="shared" ca="1" si="2"/>
        <v>78</v>
      </c>
    </row>
    <row r="30" spans="1:3">
      <c r="A30" s="107">
        <f t="shared" ca="1" si="0"/>
        <v>0.25194507842090719</v>
      </c>
      <c r="B30" s="107">
        <f t="shared" ca="1" si="1"/>
        <v>25.194507842090719</v>
      </c>
      <c r="C30" s="107">
        <f t="shared" ca="1" si="2"/>
        <v>25</v>
      </c>
    </row>
    <row r="31" spans="1:3">
      <c r="A31" s="107">
        <f t="shared" ca="1" si="0"/>
        <v>0.68506248817435145</v>
      </c>
      <c r="B31" s="107">
        <f t="shared" ca="1" si="1"/>
        <v>68.50624881743515</v>
      </c>
      <c r="C31" s="107">
        <f t="shared" ca="1" si="2"/>
        <v>68</v>
      </c>
    </row>
    <row r="32" spans="1:3">
      <c r="A32" s="107">
        <f t="shared" ca="1" si="0"/>
        <v>0.44205901103923484</v>
      </c>
      <c r="B32" s="107">
        <f t="shared" ca="1" si="1"/>
        <v>44.20590110392348</v>
      </c>
      <c r="C32" s="107">
        <f t="shared" ca="1" si="2"/>
        <v>44</v>
      </c>
    </row>
    <row r="33" spans="1:3">
      <c r="A33" s="107">
        <f t="shared" ca="1" si="0"/>
        <v>0.23727860307355986</v>
      </c>
      <c r="B33" s="107">
        <f t="shared" ca="1" si="1"/>
        <v>23.727860307355986</v>
      </c>
      <c r="C33" s="107">
        <f t="shared" ca="1" si="2"/>
        <v>23</v>
      </c>
    </row>
    <row r="34" spans="1:3">
      <c r="A34" s="107">
        <f t="shared" ca="1" si="0"/>
        <v>0.55808064140822489</v>
      </c>
      <c r="B34" s="107">
        <f t="shared" ca="1" si="1"/>
        <v>55.808064140822488</v>
      </c>
      <c r="C34" s="107">
        <f t="shared" ca="1" si="2"/>
        <v>55</v>
      </c>
    </row>
    <row r="35" spans="1:3">
      <c r="A35" s="107">
        <f t="shared" ca="1" si="0"/>
        <v>0.30927214696943772</v>
      </c>
      <c r="B35" s="107">
        <f t="shared" ca="1" si="1"/>
        <v>30.927214696943771</v>
      </c>
      <c r="C35" s="107">
        <f t="shared" ca="1" si="2"/>
        <v>30</v>
      </c>
    </row>
    <row r="36" spans="1:3">
      <c r="A36" s="107">
        <f t="shared" ca="1" si="0"/>
        <v>0.90536517682760653</v>
      </c>
      <c r="B36" s="107">
        <f t="shared" ca="1" si="1"/>
        <v>90.53651768276066</v>
      </c>
      <c r="C36" s="107">
        <f t="shared" ca="1" si="2"/>
        <v>90</v>
      </c>
    </row>
    <row r="37" spans="1:3">
      <c r="A37" s="107">
        <f t="shared" ca="1" si="0"/>
        <v>0.18130283576840789</v>
      </c>
      <c r="B37" s="107">
        <f t="shared" ca="1" si="1"/>
        <v>18.130283576840789</v>
      </c>
      <c r="C37" s="107">
        <f t="shared" ca="1" si="2"/>
        <v>18</v>
      </c>
    </row>
    <row r="38" spans="1:3">
      <c r="A38" s="107">
        <f t="shared" ca="1" si="0"/>
        <v>0.78206282767438129</v>
      </c>
      <c r="B38" s="107">
        <f t="shared" ca="1" si="1"/>
        <v>78.206282767438125</v>
      </c>
      <c r="C38" s="107">
        <f t="shared" ca="1" si="2"/>
        <v>78</v>
      </c>
    </row>
    <row r="39" spans="1:3">
      <c r="A39" s="107">
        <f t="shared" ca="1" si="0"/>
        <v>0.61533437944591629</v>
      </c>
      <c r="B39" s="107">
        <f t="shared" ca="1" si="1"/>
        <v>61.533437944591626</v>
      </c>
      <c r="C39" s="107">
        <f t="shared" ca="1" si="2"/>
        <v>61</v>
      </c>
    </row>
    <row r="40" spans="1:3">
      <c r="A40" s="107">
        <f t="shared" ca="1" si="0"/>
        <v>0.17604316292272326</v>
      </c>
      <c r="B40" s="107">
        <f t="shared" ca="1" si="1"/>
        <v>17.604316292272326</v>
      </c>
      <c r="C40" s="107">
        <f t="shared" ca="1" si="2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1533.5457842997748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40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23.999999999999993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2014-09-28T02:48:28Z</dcterms:modified>
</cp:coreProperties>
</file>