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<sst xmlns="http://schemas.openxmlformats.org/spreadsheetml/2006/main" count="511" uniqueCount="265">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</sst>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0.5145179093147455</v>
      </c>
      <c r="G13" s="35">
        <f>'Project Release Optimizer (GA)'!E15</f>
        <v>0.29668464188846472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59.861541490498425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249.42308954374346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59.861541490498425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59.861541490498425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59.861541490498425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59.861541490498425</v>
      </c>
      <c r="AN13" s="37"/>
      <c r="AO13" s="39">
        <f>M13+R13+W13+AB13+AG13+AL13</f>
        <v>200.20000000000002</v>
      </c>
      <c r="AP13" s="39">
        <f>N13+S13+X13+AC13+AH13+AM13</f>
        <v>548.73079699623565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72.689403659069384</v>
      </c>
      <c r="AY13" s="39">
        <f t="shared" ref="AY13:AY27" si="1">AV13/G13</f>
        <v>548.73079699623543</v>
      </c>
      <c r="AZ13" s="39">
        <f>MAX(AX13,AY13)</f>
        <v>548.73079699623543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0.48903691534516136</v>
      </c>
      <c r="G14" s="35">
        <f>'Project Release Optimizer (GA)'!E16</f>
        <v>1.4556361617801201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30.67253111028035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54.95878853556836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13.190109248536407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13.190109248536407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13.190109248536407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13.190109248536407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138.39175663999433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67.479568442616781</v>
      </c>
      <c r="AY14" s="39">
        <f t="shared" si="1"/>
        <v>120.90933477825038</v>
      </c>
      <c r="AZ14" s="39">
        <f t="shared" ref="AZ14:AZ27" si="29">MAX(AX14,AY14)</f>
        <v>120.90933477825038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0.57391712915468063</v>
      </c>
      <c r="G15" s="35">
        <f>'Project Release Optimizer (GA)'!E17</f>
        <v>2.5592250028982311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27.878589411621693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10.550068856557537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6.6908614587892066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6.6908614587892066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6.6908614587892066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6.6908614587892066</v>
      </c>
      <c r="AN15" s="37"/>
      <c r="AO15" s="39">
        <f t="shared" si="24"/>
        <v>94.6</v>
      </c>
      <c r="AP15" s="39">
        <f t="shared" si="25"/>
        <v>65.192104103336064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61.332896705567734</v>
      </c>
      <c r="AY15" s="39">
        <f t="shared" si="1"/>
        <v>23.210151484426575</v>
      </c>
      <c r="AZ15" s="39">
        <f t="shared" si="29"/>
        <v>61.332896705567734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0.49939787890393678</v>
      </c>
      <c r="G16" s="35">
        <f>'Project Release Optimizer (GA)'!E18</f>
        <v>1.4361213014608349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70.084398589791633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16.820255661549993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16.820255661549993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16.820255661549993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16.820255661549993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16.820255661549993</v>
      </c>
      <c r="AN16" s="37"/>
      <c r="AO16" s="39">
        <f t="shared" si="24"/>
        <v>116.6</v>
      </c>
      <c r="AP16" s="39">
        <f t="shared" si="25"/>
        <v>154.18567689754161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154.18567689754158</v>
      </c>
      <c r="AY16" s="39">
        <f t="shared" si="1"/>
        <v>27.574272423728093</v>
      </c>
      <c r="AZ16" s="39">
        <f t="shared" si="29"/>
        <v>154.18567689754158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0.59193859768641877</v>
      </c>
      <c r="G17" s="35">
        <f>'Project Release Optimizer (GA)'!E19</f>
        <v>0.26927076869073252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71.30369216590276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297.09871735792819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71.30369216590276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71.30369216590276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71.30369216590276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71.30369216590276</v>
      </c>
      <c r="AN17" s="37"/>
      <c r="AO17" s="39">
        <f t="shared" si="24"/>
        <v>189.2</v>
      </c>
      <c r="AP17" s="39">
        <f t="shared" si="25"/>
        <v>653.61717818744205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22.299610215640538</v>
      </c>
      <c r="AY17" s="39">
        <f t="shared" si="1"/>
        <v>653.61717818744194</v>
      </c>
      <c r="AZ17" s="39">
        <f t="shared" si="29"/>
        <v>653.61717818744194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0.4531014143487872</v>
      </c>
      <c r="G18" s="35">
        <f>'Project Release Optimizer (GA)'!E20</f>
        <v>1.5203091901045023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114.76459431215012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28.941481302875996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27.543502634916031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27.543502634916031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27.543502634916031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27.543502634916031</v>
      </c>
      <c r="AN18" s="37"/>
      <c r="AO18" s="39">
        <f t="shared" si="24"/>
        <v>211.2</v>
      </c>
      <c r="AP18" s="39">
        <f t="shared" si="25"/>
        <v>253.88008615469022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252.48210748673031</v>
      </c>
      <c r="AY18" s="39">
        <f t="shared" si="1"/>
        <v>63.6712588663272</v>
      </c>
      <c r="AZ18" s="39">
        <f t="shared" si="29"/>
        <v>252.48210748673031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0.53326345737052971</v>
      </c>
      <c r="G19" s="35">
        <f>'Project Release Optimizer (GA)'!E21</f>
        <v>1.5448488294712639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174.39784915803901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53.726939760447223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41.855483797929359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41.855483797929359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41.855483797929359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41.855483797929359</v>
      </c>
      <c r="AN19" s="37"/>
      <c r="AO19" s="39">
        <f t="shared" si="24"/>
        <v>387.20000000000005</v>
      </c>
      <c r="AP19" s="39">
        <f t="shared" si="25"/>
        <v>395.54672411020368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383.67526814768576</v>
      </c>
      <c r="AY19" s="39">
        <f t="shared" si="1"/>
        <v>118.19926747298386</v>
      </c>
      <c r="AZ19" s="39">
        <f t="shared" si="29"/>
        <v>383.67526814768576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0.50317344066191072</v>
      </c>
      <c r="G20" s="35">
        <f>'Project Release Optimizer (GA)'!E22</f>
        <v>1.5683011329864438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9.9369314752039344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7.0139590979273256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2.3848635540489442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2.3848635540489442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2.3848635540489442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2.3848635540489442</v>
      </c>
      <c r="AN20" s="37"/>
      <c r="AO20" s="39">
        <f t="shared" si="24"/>
        <v>35.200000000000003</v>
      </c>
      <c r="AP20" s="39">
        <f t="shared" si="25"/>
        <v>26.49034478932704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21.861249245448654</v>
      </c>
      <c r="AY20" s="39">
        <f t="shared" si="1"/>
        <v>15.430710015440118</v>
      </c>
      <c r="AZ20" s="39">
        <f t="shared" si="29"/>
        <v>21.861249245448654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0.49001378847132199</v>
      </c>
      <c r="G21" s="35">
        <f>'Project Release Optimizer (GA)'!E23</f>
        <v>2.4074917219839365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99.997186105443078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35.721825838358505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23.999324665306336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23.999324665306336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23.999324665306336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23.999324665306336</v>
      </c>
      <c r="AN21" s="37"/>
      <c r="AO21" s="39">
        <f t="shared" si="24"/>
        <v>297</v>
      </c>
      <c r="AP21" s="39">
        <f t="shared" si="25"/>
        <v>231.71631060502696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219.9938094319748</v>
      </c>
      <c r="AY21" s="39">
        <f t="shared" si="1"/>
        <v>78.588016844388719</v>
      </c>
      <c r="AZ21" s="39">
        <f t="shared" si="29"/>
        <v>219.9938094319748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0.58438128139763434</v>
      </c>
      <c r="G22" s="35">
        <f>'Project Release Optimizer (GA)'!E24</f>
        <v>1.4635384578997963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61.603615902789819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59.444970188789263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14.784867816669555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14.784867816669555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14.784867816669555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14.784867816669555</v>
      </c>
      <c r="AN22" s="37"/>
      <c r="AO22" s="39">
        <f t="shared" si="24"/>
        <v>270.59999999999991</v>
      </c>
      <c r="AP22" s="39">
        <f t="shared" si="25"/>
        <v>180.18805735825731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135.52795498613762</v>
      </c>
      <c r="AY22" s="39">
        <f t="shared" si="1"/>
        <v>130.77893441533635</v>
      </c>
      <c r="AZ22" s="39">
        <f t="shared" si="29"/>
        <v>135.52795498613762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0.52895434247506179</v>
      </c>
      <c r="G23" s="35">
        <f>'Project Release Optimizer (GA)'!E25</f>
        <v>0.30297502788585701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119.10290726646264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264.04816449142879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63.37155947794291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63.37155947794291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63.37155947794291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63.37155947794291</v>
      </c>
      <c r="AN23" s="37"/>
      <c r="AO23" s="39">
        <f t="shared" si="24"/>
        <v>314.59999999999997</v>
      </c>
      <c r="AP23" s="39">
        <f t="shared" si="25"/>
        <v>636.63730966966307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262.02639598621784</v>
      </c>
      <c r="AY23" s="39">
        <f t="shared" si="1"/>
        <v>580.9059618811433</v>
      </c>
      <c r="AZ23" s="39">
        <f t="shared" si="29"/>
        <v>580.9059618811433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0.51101656866933454</v>
      </c>
      <c r="G24" s="35">
        <f>'Project Release Optimizer (GA)'!E26</f>
        <v>1.5800866741441935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127.19744130656515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57.591777393659385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30.527385913575635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30.527385913575635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30.527385913575635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30.527385913575635</v>
      </c>
      <c r="AN24" s="37"/>
      <c r="AO24" s="39">
        <f t="shared" si="24"/>
        <v>343.2</v>
      </c>
      <c r="AP24" s="39">
        <f t="shared" si="25"/>
        <v>306.89876235452709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279.83437087444327</v>
      </c>
      <c r="AY24" s="39">
        <f t="shared" si="1"/>
        <v>126.70191026605065</v>
      </c>
      <c r="AZ24" s="39">
        <f t="shared" si="29"/>
        <v>279.83437087444327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0.49413442513259498</v>
      </c>
      <c r="G25" s="35">
        <f>'Project Release Optimizer (GA)'!E27</f>
        <v>2.054156248497359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194.27911741676277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46.626988180023069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46.626988180023069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46.626988180023069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46.626988180023069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46.626988180023069</v>
      </c>
      <c r="AN25" s="37"/>
      <c r="AO25" s="39">
        <f t="shared" si="24"/>
        <v>299.19999999999993</v>
      </c>
      <c r="AP25" s="39">
        <f t="shared" si="25"/>
        <v>427.4140583168782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427.41405831687803</v>
      </c>
      <c r="AY25" s="39">
        <f t="shared" si="1"/>
        <v>42.839973864876683</v>
      </c>
      <c r="AZ25" s="39">
        <f t="shared" si="29"/>
        <v>427.41405831687803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0.25871880919105894</v>
      </c>
      <c r="G26" s="35">
        <f>'Project Release Optimizer (GA)'!E28</f>
        <v>1.9988642413442497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150.74280885082166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36.178274124197195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36.178274124197195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36.178274124197195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36.178274124197195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36.178274124197195</v>
      </c>
      <c r="AN26" s="37"/>
      <c r="AO26" s="39">
        <f t="shared" si="24"/>
        <v>202.39999999999998</v>
      </c>
      <c r="AP26" s="39">
        <f t="shared" si="25"/>
        <v>331.63417947180761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331.63417947180767</v>
      </c>
      <c r="AY26" s="39">
        <f t="shared" si="1"/>
        <v>58.333126176485955</v>
      </c>
      <c r="AZ26" s="39">
        <f t="shared" si="29"/>
        <v>331.63417947180767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0.9744340418768227</v>
      </c>
      <c r="G27" s="35">
        <f>'Project Release Optimizer (GA)'!E29</f>
        <v>3.5424905989639859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73.889044210035365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27.946439724907925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17.733370610408485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17.733370610408485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17.733370610408485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17.733370610408485</v>
      </c>
      <c r="AN27" s="37"/>
      <c r="AO27" s="39">
        <f t="shared" si="24"/>
        <v>376.19999999999993</v>
      </c>
      <c r="AP27" s="39">
        <f t="shared" si="25"/>
        <v>172.76896637657723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162.55589726207779</v>
      </c>
      <c r="AY27" s="39">
        <f t="shared" si="1"/>
        <v>61.482167394797422</v>
      </c>
      <c r="AZ27" s="39">
        <f t="shared" si="29"/>
        <v>162.55589726207779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1.5999999999999981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92.380816584824544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83.072782670530827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31.524805386686285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31.524805386686285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31.524805386686285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31.524805386686285</v>
      </c>
      <c r="AN30" s="47"/>
      <c r="AO30" s="35">
        <f t="shared" ref="AO30:AQ30" si="36">AVERAGE(AO13:AO27)</f>
        <v>236.42666666666665</v>
      </c>
      <c r="AP30" s="35">
        <f t="shared" si="36"/>
        <v>301.55282080210054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190.33282980865587</v>
      </c>
      <c r="AY30" s="35">
        <f t="shared" si="39"/>
        <v>176.7315374045275</v>
      </c>
      <c r="AZ30" s="167">
        <f t="shared" ref="AZ30" si="40">AVERAGE(AZ13:AZ27)</f>
        <v>288.97738271129089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7.9999999999999991</v>
      </c>
      <c r="G31" s="35">
        <f>'Project Release Optimizer (GA)'!E33</f>
        <v>23.999999999999972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1385.7122487723682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1246.0917400579624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472.87208080029427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472.87208080029427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472.87208080029427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472.87208080029427</v>
      </c>
      <c r="AN31" s="47"/>
      <c r="AO31" s="35">
        <f t="shared" ref="AO31:AQ31" si="47">SUM(AO13:AO27)</f>
        <v>3546.3999999999996</v>
      </c>
      <c r="AP31" s="35">
        <f t="shared" si="47"/>
        <v>4523.2923120315081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2854.9924471298382</v>
      </c>
      <c r="AY31" s="35">
        <f t="shared" si="50"/>
        <v>2650.9730610679126</v>
      </c>
      <c r="AZ31" s="35">
        <f t="shared" ref="AZ31" si="51">SUM(AZ13:AZ27)</f>
        <v>4334.6607406693629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895.73079699624213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359.88615413543499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288.97738271129089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96.351736972704714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346.23621935788833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1698.2049074622701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0.5145179093147455</v>
      </c>
      <c r="E15" s="74">
        <v>0.29668464188846472</v>
      </c>
      <c r="F15" s="5"/>
      <c r="G15" s="110"/>
      <c r="I15" s="57">
        <v>41640</v>
      </c>
      <c r="J15" s="12"/>
      <c r="K15" s="32">
        <v>352</v>
      </c>
      <c r="L15" s="58">
        <f>I15+K15+1</f>
        <v>41993</v>
      </c>
      <c r="M15" s="58">
        <f>L15+VLOOKUP($B15,'Project Facts (User Inputs)'!$B$13:$BL$28,13,0)</f>
        <v>42052.8615414905</v>
      </c>
      <c r="N15" s="12"/>
      <c r="O15" s="56">
        <v>0</v>
      </c>
      <c r="P15" s="58">
        <f>M15+O15+1</f>
        <v>42053.8615414905</v>
      </c>
      <c r="Q15" s="58">
        <f>P15+VLOOKUP($B15,'Project Facts (User Inputs)'!$B$13:$BL$28,18,0)</f>
        <v>42303.284631034243</v>
      </c>
      <c r="R15" s="12"/>
      <c r="S15" s="56">
        <v>0</v>
      </c>
      <c r="T15" s="58">
        <f>Q15+S15+1</f>
        <v>42304.284631034243</v>
      </c>
      <c r="U15" s="58">
        <f>T15+VLOOKUP($B15,'Project Facts (User Inputs)'!$B$13:$BL$28,23,0)</f>
        <v>42364.146172524743</v>
      </c>
      <c r="V15" s="12"/>
      <c r="W15" s="32">
        <v>0</v>
      </c>
      <c r="X15" s="58">
        <f>U15+W15+1</f>
        <v>42365.146172524743</v>
      </c>
      <c r="Y15" s="58">
        <f>X15+VLOOKUP($B15,'Project Facts (User Inputs)'!$B$13:$BL$28,28,0)</f>
        <v>42425.007714015243</v>
      </c>
      <c r="Z15" s="12"/>
      <c r="AA15" s="32">
        <v>0</v>
      </c>
      <c r="AB15" s="58">
        <f>Y15+AA15+1</f>
        <v>42426.007714015243</v>
      </c>
      <c r="AC15" s="58">
        <f>AB15+VLOOKUP($B15,'Project Facts (User Inputs)'!$B$13:$BL$28,33,0)</f>
        <v>42485.869255505742</v>
      </c>
      <c r="AD15" s="12"/>
      <c r="AE15" s="32">
        <v>1</v>
      </c>
      <c r="AF15" s="58">
        <f>AC15+AE15+1</f>
        <v>42487.869255505742</v>
      </c>
      <c r="AG15" s="58">
        <f>AF15+VLOOKUP($B15,'Project Facts (User Inputs)'!$B$13:$BL$28,38,0)</f>
        <v>42547.730796996242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352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1</v>
      </c>
      <c r="AS15" s="78">
        <f>SUM(AM15:AR15)</f>
        <v>353</v>
      </c>
      <c r="AT15" s="60">
        <f>AK15*AM15*$AK$36</f>
        <v>298.06451612903231</v>
      </c>
      <c r="AV15" s="60">
        <f>AG15-L15</f>
        <v>554.73079699624213</v>
      </c>
      <c r="AW15" s="83">
        <f>MAX(AG15:AG29)-MIN(L15:L29)</f>
        <v>895.73079699624213</v>
      </c>
      <c r="BM15" s="113" t="s">
        <v>126</v>
      </c>
    </row>
    <row r="16" spans="2:65">
      <c r="B16" s="16" t="str">
        <f>'Project Facts (User Inputs)'!B14</f>
        <v>Project-A02</v>
      </c>
      <c r="D16" s="74">
        <v>0.48903691534516136</v>
      </c>
      <c r="E16" s="74">
        <v>1.4556361617801201</v>
      </c>
      <c r="F16" s="5"/>
      <c r="G16" s="110"/>
      <c r="I16" s="57">
        <v>41640</v>
      </c>
      <c r="J16" s="12"/>
      <c r="K16" s="32">
        <v>11</v>
      </c>
      <c r="L16" s="58">
        <f t="shared" ref="L16:L29" si="0">I16+K16+1</f>
        <v>41652</v>
      </c>
      <c r="M16" s="58">
        <f>L16+VLOOKUP($B16,'Project Facts (User Inputs)'!$B$13:$BL$28,13,0)</f>
        <v>41682.672531110278</v>
      </c>
      <c r="N16" s="12"/>
      <c r="O16" s="56">
        <v>0</v>
      </c>
      <c r="P16" s="58">
        <f t="shared" ref="P16:P29" si="1">M16+O16+1</f>
        <v>41683.672531110278</v>
      </c>
      <c r="Q16" s="58">
        <f>P16+VLOOKUP($B16,'Project Facts (User Inputs)'!$B$13:$BL$28,18,0)</f>
        <v>41738.631319645843</v>
      </c>
      <c r="R16" s="12"/>
      <c r="S16" s="56">
        <v>0</v>
      </c>
      <c r="T16" s="58">
        <f t="shared" ref="T16:T29" si="2">Q16+S16+1</f>
        <v>41739.631319645843</v>
      </c>
      <c r="U16" s="58">
        <f>T16+VLOOKUP($B16,'Project Facts (User Inputs)'!$B$13:$BL$28,23,0)</f>
        <v>41752.821428894378</v>
      </c>
      <c r="V16" s="12"/>
      <c r="W16" s="32">
        <v>0</v>
      </c>
      <c r="X16" s="58">
        <f t="shared" ref="X16:X29" si="3">U16+W16+1</f>
        <v>41753.821428894378</v>
      </c>
      <c r="Y16" s="58">
        <f>X16+VLOOKUP($B16,'Project Facts (User Inputs)'!$B$13:$BL$28,28,0)</f>
        <v>41767.011538142913</v>
      </c>
      <c r="Z16" s="12"/>
      <c r="AA16" s="32">
        <v>4</v>
      </c>
      <c r="AB16" s="58">
        <f t="shared" ref="AB16:AB29" si="4">Y16+AA16+1</f>
        <v>41772.011538142913</v>
      </c>
      <c r="AC16" s="58">
        <f>AB16+VLOOKUP($B16,'Project Facts (User Inputs)'!$B$13:$BL$28,33,0)</f>
        <v>41785.201647391448</v>
      </c>
      <c r="AD16" s="12"/>
      <c r="AE16" s="32">
        <v>1</v>
      </c>
      <c r="AF16" s="58">
        <f t="shared" ref="AF16:AF29" si="5">AC16+AE16+1</f>
        <v>41787.201647391448</v>
      </c>
      <c r="AG16" s="58">
        <f>AF16+VLOOKUP($B16,'Project Facts (User Inputs)'!$B$13:$BL$28,38,0)</f>
        <v>41800.391756639983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11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4</v>
      </c>
      <c r="AR16" s="78">
        <f t="shared" ref="AR16:AR29" si="11">AE16</f>
        <v>1</v>
      </c>
      <c r="AS16" s="78">
        <f t="shared" ref="AS16:AS29" si="12">SUM(AM16:AR16)</f>
        <v>16</v>
      </c>
      <c r="AT16" s="60">
        <f t="shared" ref="AT16:AT29" si="13">AK16*AM16*$AK$36</f>
        <v>9.7239454094292803</v>
      </c>
      <c r="AV16" s="60">
        <f t="shared" ref="AV16:AV29" si="14">AG16-L16</f>
        <v>148.39175663998321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0.57391712915468063</v>
      </c>
      <c r="E17" s="74">
        <v>2.5592250028982311</v>
      </c>
      <c r="F17" s="5"/>
      <c r="G17" s="110"/>
      <c r="I17" s="57">
        <v>41640</v>
      </c>
      <c r="J17" s="12"/>
      <c r="K17" s="32">
        <v>21</v>
      </c>
      <c r="L17" s="58">
        <f t="shared" si="0"/>
        <v>41662</v>
      </c>
      <c r="M17" s="58">
        <f>L17+VLOOKUP($B17,'Project Facts (User Inputs)'!$B$13:$BL$28,13,0)</f>
        <v>41689.878589411623</v>
      </c>
      <c r="N17" s="12"/>
      <c r="O17" s="56">
        <v>0</v>
      </c>
      <c r="P17" s="58">
        <f t="shared" si="1"/>
        <v>41690.878589411623</v>
      </c>
      <c r="Q17" s="58">
        <f>P17+VLOOKUP($B17,'Project Facts (User Inputs)'!$B$13:$BL$28,18,0)</f>
        <v>41701.428658268182</v>
      </c>
      <c r="R17" s="12"/>
      <c r="S17" s="56">
        <v>0</v>
      </c>
      <c r="T17" s="58">
        <f t="shared" si="2"/>
        <v>41702.428658268182</v>
      </c>
      <c r="U17" s="58">
        <f>T17+VLOOKUP($B17,'Project Facts (User Inputs)'!$B$13:$BL$28,23,0)</f>
        <v>41709.11951972697</v>
      </c>
      <c r="V17" s="12"/>
      <c r="W17" s="32">
        <v>0</v>
      </c>
      <c r="X17" s="58">
        <f t="shared" si="3"/>
        <v>41710.11951972697</v>
      </c>
      <c r="Y17" s="58">
        <f>X17+VLOOKUP($B17,'Project Facts (User Inputs)'!$B$13:$BL$28,28,0)</f>
        <v>41716.810381185758</v>
      </c>
      <c r="Z17" s="12"/>
      <c r="AA17" s="32">
        <v>0</v>
      </c>
      <c r="AB17" s="58">
        <f t="shared" si="4"/>
        <v>41717.810381185758</v>
      </c>
      <c r="AC17" s="58">
        <f>AB17+VLOOKUP($B17,'Project Facts (User Inputs)'!$B$13:$BL$28,33,0)</f>
        <v>41724.501242644546</v>
      </c>
      <c r="AD17" s="12"/>
      <c r="AE17" s="32">
        <v>1</v>
      </c>
      <c r="AF17" s="58">
        <f t="shared" si="5"/>
        <v>41726.501242644546</v>
      </c>
      <c r="AG17" s="58">
        <f>AF17+VLOOKUP($B17,'Project Facts (User Inputs)'!$B$13:$BL$28,38,0)</f>
        <v>41733.192104103335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21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1</v>
      </c>
      <c r="AS17" s="78">
        <f t="shared" si="12"/>
        <v>22</v>
      </c>
      <c r="AT17" s="60">
        <f t="shared" si="13"/>
        <v>8.4026054590570709</v>
      </c>
      <c r="AV17" s="60">
        <f t="shared" si="14"/>
        <v>71.192104103334714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0.49939787890393678</v>
      </c>
      <c r="E18" s="74">
        <v>1.4361213014608349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41745.084398589788</v>
      </c>
      <c r="N18" s="12"/>
      <c r="O18" s="56">
        <v>0</v>
      </c>
      <c r="P18" s="58">
        <f t="shared" si="1"/>
        <v>41746.084398589788</v>
      </c>
      <c r="Q18" s="58">
        <f>P18+VLOOKUP($B18,'Project Facts (User Inputs)'!$B$13:$BL$28,18,0)</f>
        <v>41762.904654251339</v>
      </c>
      <c r="R18" s="12"/>
      <c r="S18" s="56">
        <v>0</v>
      </c>
      <c r="T18" s="58">
        <f t="shared" si="2"/>
        <v>41763.904654251339</v>
      </c>
      <c r="U18" s="58">
        <f>T18+VLOOKUP($B18,'Project Facts (User Inputs)'!$B$13:$BL$28,23,0)</f>
        <v>41780.724909912889</v>
      </c>
      <c r="V18" s="12"/>
      <c r="W18" s="32">
        <v>0</v>
      </c>
      <c r="X18" s="58">
        <f t="shared" si="3"/>
        <v>41781.724909912889</v>
      </c>
      <c r="Y18" s="58">
        <f>X18+VLOOKUP($B18,'Project Facts (User Inputs)'!$B$13:$BL$28,28,0)</f>
        <v>41798.54516557444</v>
      </c>
      <c r="Z18" s="12"/>
      <c r="AA18" s="32">
        <v>0</v>
      </c>
      <c r="AB18" s="58">
        <f t="shared" si="4"/>
        <v>41799.54516557444</v>
      </c>
      <c r="AC18" s="58">
        <f>AB18+VLOOKUP($B18,'Project Facts (User Inputs)'!$B$13:$BL$28,33,0)</f>
        <v>41816.365421235991</v>
      </c>
      <c r="AD18" s="12"/>
      <c r="AE18" s="32">
        <v>3</v>
      </c>
      <c r="AF18" s="58">
        <f t="shared" si="5"/>
        <v>41820.365421235991</v>
      </c>
      <c r="AG18" s="58">
        <f>AF18+VLOOKUP($B18,'Project Facts (User Inputs)'!$B$13:$BL$28,38,0)</f>
        <v>41837.185676897541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3</v>
      </c>
      <c r="AS18" s="78">
        <f t="shared" si="12"/>
        <v>37</v>
      </c>
      <c r="AT18" s="60">
        <f t="shared" si="13"/>
        <v>16.767990074441688</v>
      </c>
      <c r="AV18" s="60">
        <f t="shared" si="14"/>
        <v>162.18567689754127</v>
      </c>
      <c r="AW18" s="37"/>
      <c r="BM18" s="113"/>
    </row>
    <row r="19" spans="2:65">
      <c r="B19" s="16" t="str">
        <f>'Project Facts (User Inputs)'!B17</f>
        <v>Project-A05</v>
      </c>
      <c r="D19" s="74">
        <v>0.59193859768641877</v>
      </c>
      <c r="E19" s="74">
        <v>0.26927076869073252</v>
      </c>
      <c r="F19" s="5"/>
      <c r="G19" s="110"/>
      <c r="I19" s="57">
        <v>41640</v>
      </c>
      <c r="J19" s="12"/>
      <c r="K19" s="32">
        <v>43</v>
      </c>
      <c r="L19" s="58">
        <f t="shared" si="0"/>
        <v>41684</v>
      </c>
      <c r="M19" s="58">
        <f>L19+VLOOKUP($B19,'Project Facts (User Inputs)'!$B$13:$BL$28,13,0)</f>
        <v>41755.3036921659</v>
      </c>
      <c r="N19" s="12"/>
      <c r="O19" s="56">
        <v>0</v>
      </c>
      <c r="P19" s="58">
        <f t="shared" si="1"/>
        <v>41756.3036921659</v>
      </c>
      <c r="Q19" s="58">
        <f>P19+VLOOKUP($B19,'Project Facts (User Inputs)'!$B$13:$BL$28,18,0)</f>
        <v>42053.402409523827</v>
      </c>
      <c r="R19" s="12"/>
      <c r="S19" s="56">
        <v>0</v>
      </c>
      <c r="T19" s="58">
        <f t="shared" si="2"/>
        <v>42054.402409523827</v>
      </c>
      <c r="U19" s="58">
        <f>T19+VLOOKUP($B19,'Project Facts (User Inputs)'!$B$13:$BL$28,23,0)</f>
        <v>42125.706101689728</v>
      </c>
      <c r="V19" s="12"/>
      <c r="W19" s="32">
        <v>1</v>
      </c>
      <c r="X19" s="58">
        <f t="shared" si="3"/>
        <v>42127.706101689728</v>
      </c>
      <c r="Y19" s="58">
        <f>X19+VLOOKUP($B19,'Project Facts (User Inputs)'!$B$13:$BL$28,28,0)</f>
        <v>42199.009793855628</v>
      </c>
      <c r="Z19" s="12"/>
      <c r="AA19" s="32">
        <v>4</v>
      </c>
      <c r="AB19" s="58">
        <f t="shared" si="4"/>
        <v>42204.009793855628</v>
      </c>
      <c r="AC19" s="58">
        <f>AB19+VLOOKUP($B19,'Project Facts (User Inputs)'!$B$13:$BL$28,33,0)</f>
        <v>42275.313486021529</v>
      </c>
      <c r="AD19" s="12"/>
      <c r="AE19" s="32">
        <v>1</v>
      </c>
      <c r="AF19" s="58">
        <f t="shared" si="5"/>
        <v>42277.313486021529</v>
      </c>
      <c r="AG19" s="58">
        <f>AF19+VLOOKUP($B19,'Project Facts (User Inputs)'!$B$13:$BL$28,38,0)</f>
        <v>42348.617178187429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43</v>
      </c>
      <c r="AN19" s="78">
        <f t="shared" si="7"/>
        <v>0</v>
      </c>
      <c r="AO19" s="78">
        <f t="shared" si="8"/>
        <v>0</v>
      </c>
      <c r="AP19" s="78">
        <f t="shared" si="9"/>
        <v>1</v>
      </c>
      <c r="AQ19" s="78">
        <f t="shared" si="10"/>
        <v>4</v>
      </c>
      <c r="AR19" s="78">
        <f t="shared" si="11"/>
        <v>1</v>
      </c>
      <c r="AS19" s="78">
        <f t="shared" si="12"/>
        <v>49</v>
      </c>
      <c r="AT19" s="60">
        <f t="shared" si="13"/>
        <v>34.410669975186103</v>
      </c>
      <c r="AV19" s="60">
        <f t="shared" si="14"/>
        <v>664.61717818742909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0.4531014143487872</v>
      </c>
      <c r="E20" s="74">
        <v>1.5203091901045023</v>
      </c>
      <c r="F20" s="5"/>
      <c r="G20" s="110"/>
      <c r="I20" s="57">
        <v>41640</v>
      </c>
      <c r="J20" s="12"/>
      <c r="K20" s="32">
        <v>57</v>
      </c>
      <c r="L20" s="58">
        <f t="shared" si="0"/>
        <v>41698</v>
      </c>
      <c r="M20" s="58">
        <f>L20+VLOOKUP($B20,'Project Facts (User Inputs)'!$B$13:$BL$28,13,0)</f>
        <v>41812.764594312153</v>
      </c>
      <c r="N20" s="12"/>
      <c r="O20" s="56">
        <v>0</v>
      </c>
      <c r="P20" s="58">
        <f t="shared" si="1"/>
        <v>41813.764594312153</v>
      </c>
      <c r="Q20" s="58">
        <f>P20+VLOOKUP($B20,'Project Facts (User Inputs)'!$B$13:$BL$28,18,0)</f>
        <v>41842.706075615031</v>
      </c>
      <c r="R20" s="12"/>
      <c r="S20" s="56">
        <v>0</v>
      </c>
      <c r="T20" s="58">
        <f t="shared" si="2"/>
        <v>41843.706075615031</v>
      </c>
      <c r="U20" s="58">
        <f>T20+VLOOKUP($B20,'Project Facts (User Inputs)'!$B$13:$BL$28,23,0)</f>
        <v>41871.249578249946</v>
      </c>
      <c r="V20" s="12"/>
      <c r="W20" s="32">
        <v>4</v>
      </c>
      <c r="X20" s="58">
        <f t="shared" si="3"/>
        <v>41876.249578249946</v>
      </c>
      <c r="Y20" s="58">
        <f>X20+VLOOKUP($B20,'Project Facts (User Inputs)'!$B$13:$BL$28,28,0)</f>
        <v>41903.793080884861</v>
      </c>
      <c r="Z20" s="12"/>
      <c r="AA20" s="32">
        <v>0</v>
      </c>
      <c r="AB20" s="58">
        <f t="shared" si="4"/>
        <v>41904.793080884861</v>
      </c>
      <c r="AC20" s="58">
        <f>AB20+VLOOKUP($B20,'Project Facts (User Inputs)'!$B$13:$BL$28,33,0)</f>
        <v>41932.336583519776</v>
      </c>
      <c r="AD20" s="12"/>
      <c r="AE20" s="32">
        <v>2</v>
      </c>
      <c r="AF20" s="58">
        <f t="shared" si="5"/>
        <v>41935.336583519776</v>
      </c>
      <c r="AG20" s="58">
        <f>AF20+VLOOKUP($B20,'Project Facts (User Inputs)'!$B$13:$BL$28,38,0)</f>
        <v>41962.880086154692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57</v>
      </c>
      <c r="AN20" s="78">
        <f t="shared" si="7"/>
        <v>0</v>
      </c>
      <c r="AO20" s="78">
        <f t="shared" si="8"/>
        <v>0</v>
      </c>
      <c r="AP20" s="78">
        <f t="shared" si="9"/>
        <v>4</v>
      </c>
      <c r="AQ20" s="78">
        <f t="shared" si="10"/>
        <v>0</v>
      </c>
      <c r="AR20" s="78">
        <f t="shared" si="11"/>
        <v>2</v>
      </c>
      <c r="AS20" s="78">
        <f t="shared" si="12"/>
        <v>63</v>
      </c>
      <c r="AT20" s="60">
        <f t="shared" si="13"/>
        <v>50.918114143920597</v>
      </c>
      <c r="AV20" s="60">
        <f t="shared" si="14"/>
        <v>264.88008615469153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0.53326345737052971</v>
      </c>
      <c r="E21" s="74">
        <v>1.5448488294712639</v>
      </c>
      <c r="F21" s="5"/>
      <c r="G21" s="110"/>
      <c r="I21" s="57">
        <v>41640</v>
      </c>
      <c r="J21" s="12"/>
      <c r="K21" s="32">
        <v>364</v>
      </c>
      <c r="L21" s="58">
        <f t="shared" si="0"/>
        <v>42005</v>
      </c>
      <c r="M21" s="58">
        <f>L21+VLOOKUP($B21,'Project Facts (User Inputs)'!$B$13:$BL$28,13,0)</f>
        <v>42179.397849158042</v>
      </c>
      <c r="N21" s="12"/>
      <c r="O21" s="56">
        <v>0</v>
      </c>
      <c r="P21" s="58">
        <f t="shared" si="1"/>
        <v>42180.397849158042</v>
      </c>
      <c r="Q21" s="58">
        <f>P21+VLOOKUP($B21,'Project Facts (User Inputs)'!$B$13:$BL$28,18,0)</f>
        <v>42234.124788918489</v>
      </c>
      <c r="R21" s="12"/>
      <c r="S21" s="56">
        <v>0</v>
      </c>
      <c r="T21" s="58">
        <f t="shared" si="2"/>
        <v>42235.124788918489</v>
      </c>
      <c r="U21" s="58">
        <f>T21+VLOOKUP($B21,'Project Facts (User Inputs)'!$B$13:$BL$28,23,0)</f>
        <v>42276.980272716421</v>
      </c>
      <c r="V21" s="12"/>
      <c r="W21" s="32">
        <v>1</v>
      </c>
      <c r="X21" s="58">
        <f t="shared" si="3"/>
        <v>42278.980272716421</v>
      </c>
      <c r="Y21" s="58">
        <f>X21+VLOOKUP($B21,'Project Facts (User Inputs)'!$B$13:$BL$28,28,0)</f>
        <v>42320.835756514352</v>
      </c>
      <c r="Z21" s="12"/>
      <c r="AA21" s="32">
        <v>2</v>
      </c>
      <c r="AB21" s="58">
        <f t="shared" si="4"/>
        <v>42323.835756514352</v>
      </c>
      <c r="AC21" s="58">
        <f>AB21+VLOOKUP($B21,'Project Facts (User Inputs)'!$B$13:$BL$28,33,0)</f>
        <v>42365.691240312284</v>
      </c>
      <c r="AD21" s="12"/>
      <c r="AE21" s="32">
        <v>2</v>
      </c>
      <c r="AF21" s="58">
        <f t="shared" si="5"/>
        <v>42368.691240312284</v>
      </c>
      <c r="AG21" s="58">
        <f>AF21+VLOOKUP($B21,'Project Facts (User Inputs)'!$B$13:$BL$28,38,0)</f>
        <v>42410.546724110216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364</v>
      </c>
      <c r="AN21" s="78">
        <f t="shared" si="7"/>
        <v>0</v>
      </c>
      <c r="AO21" s="78">
        <f t="shared" si="8"/>
        <v>0</v>
      </c>
      <c r="AP21" s="78">
        <f t="shared" si="9"/>
        <v>1</v>
      </c>
      <c r="AQ21" s="78">
        <f t="shared" si="10"/>
        <v>2</v>
      </c>
      <c r="AR21" s="78">
        <f t="shared" si="11"/>
        <v>2</v>
      </c>
      <c r="AS21" s="78">
        <f t="shared" si="12"/>
        <v>369</v>
      </c>
      <c r="AT21" s="60">
        <f t="shared" si="13"/>
        <v>596.12903225806463</v>
      </c>
      <c r="AV21" s="60">
        <f t="shared" si="14"/>
        <v>405.54672411021602</v>
      </c>
      <c r="AW21" s="37"/>
      <c r="BM21" s="113"/>
    </row>
    <row r="22" spans="2:65">
      <c r="B22" s="16" t="str">
        <f>'Project Facts (User Inputs)'!B20</f>
        <v>Project-A08</v>
      </c>
      <c r="D22" s="74">
        <v>0.50317344066191072</v>
      </c>
      <c r="E22" s="74">
        <v>1.5683011329864438</v>
      </c>
      <c r="F22" s="5"/>
      <c r="G22" s="110"/>
      <c r="I22" s="57">
        <v>41640</v>
      </c>
      <c r="J22" s="12"/>
      <c r="K22" s="32">
        <v>74</v>
      </c>
      <c r="L22" s="58">
        <f t="shared" si="0"/>
        <v>41715</v>
      </c>
      <c r="M22" s="58">
        <f>L22+VLOOKUP($B22,'Project Facts (User Inputs)'!$B$13:$BL$28,13,0)</f>
        <v>41724.936931475204</v>
      </c>
      <c r="N22" s="12"/>
      <c r="O22" s="56">
        <v>0</v>
      </c>
      <c r="P22" s="58">
        <f t="shared" si="1"/>
        <v>41725.936931475204</v>
      </c>
      <c r="Q22" s="58">
        <f>P22+VLOOKUP($B22,'Project Facts (User Inputs)'!$B$13:$BL$28,18,0)</f>
        <v>41732.950890573135</v>
      </c>
      <c r="R22" s="12"/>
      <c r="S22" s="56">
        <v>0</v>
      </c>
      <c r="T22" s="58">
        <f t="shared" si="2"/>
        <v>41733.950890573135</v>
      </c>
      <c r="U22" s="58">
        <f>T22+VLOOKUP($B22,'Project Facts (User Inputs)'!$B$13:$BL$28,23,0)</f>
        <v>41736.335754127183</v>
      </c>
      <c r="V22" s="12"/>
      <c r="W22" s="32">
        <v>1</v>
      </c>
      <c r="X22" s="58">
        <f t="shared" si="3"/>
        <v>41738.335754127183</v>
      </c>
      <c r="Y22" s="58">
        <f>X22+VLOOKUP($B22,'Project Facts (User Inputs)'!$B$13:$BL$28,28,0)</f>
        <v>41740.720617681232</v>
      </c>
      <c r="Z22" s="12"/>
      <c r="AA22" s="32">
        <v>1</v>
      </c>
      <c r="AB22" s="58">
        <f t="shared" si="4"/>
        <v>41742.720617681232</v>
      </c>
      <c r="AC22" s="58">
        <f>AB22+VLOOKUP($B22,'Project Facts (User Inputs)'!$B$13:$BL$28,33,0)</f>
        <v>41745.105481235281</v>
      </c>
      <c r="AD22" s="12"/>
      <c r="AE22" s="32">
        <v>0</v>
      </c>
      <c r="AF22" s="58">
        <f t="shared" si="5"/>
        <v>41746.105481235281</v>
      </c>
      <c r="AG22" s="58">
        <f>AF22+VLOOKUP($B22,'Project Facts (User Inputs)'!$B$13:$BL$28,38,0)</f>
        <v>41748.49034478933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74</v>
      </c>
      <c r="AN22" s="78">
        <f t="shared" si="7"/>
        <v>0</v>
      </c>
      <c r="AO22" s="78">
        <f t="shared" si="8"/>
        <v>0</v>
      </c>
      <c r="AP22" s="78">
        <f t="shared" si="9"/>
        <v>1</v>
      </c>
      <c r="AQ22" s="78">
        <f t="shared" si="10"/>
        <v>1</v>
      </c>
      <c r="AR22" s="78">
        <f t="shared" si="11"/>
        <v>0</v>
      </c>
      <c r="AS22" s="78">
        <f t="shared" si="12"/>
        <v>76</v>
      </c>
      <c r="AT22" s="60">
        <f t="shared" si="13"/>
        <v>11.017369727047146</v>
      </c>
      <c r="AV22" s="60">
        <f t="shared" si="14"/>
        <v>33.490344789330265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0.49001378847132199</v>
      </c>
      <c r="E23" s="74">
        <v>2.4074917219839365</v>
      </c>
      <c r="F23" s="5"/>
      <c r="G23" s="110"/>
      <c r="I23" s="57">
        <v>41640</v>
      </c>
      <c r="J23" s="12"/>
      <c r="K23" s="32">
        <v>16</v>
      </c>
      <c r="L23" s="58">
        <f t="shared" si="0"/>
        <v>41657</v>
      </c>
      <c r="M23" s="58">
        <f>L23+VLOOKUP($B23,'Project Facts (User Inputs)'!$B$13:$BL$28,13,0)</f>
        <v>41756.997186105444</v>
      </c>
      <c r="N23" s="12"/>
      <c r="O23" s="56">
        <v>0</v>
      </c>
      <c r="P23" s="58">
        <f t="shared" si="1"/>
        <v>41757.997186105444</v>
      </c>
      <c r="Q23" s="58">
        <f>P23+VLOOKUP($B23,'Project Facts (User Inputs)'!$B$13:$BL$28,18,0)</f>
        <v>41793.719011943802</v>
      </c>
      <c r="R23" s="12"/>
      <c r="S23" s="56">
        <v>0</v>
      </c>
      <c r="T23" s="58">
        <f t="shared" si="2"/>
        <v>41794.719011943802</v>
      </c>
      <c r="U23" s="58">
        <f>T23+VLOOKUP($B23,'Project Facts (User Inputs)'!$B$13:$BL$28,23,0)</f>
        <v>41818.718336609105</v>
      </c>
      <c r="V23" s="12"/>
      <c r="W23" s="32">
        <v>1</v>
      </c>
      <c r="X23" s="58">
        <f t="shared" si="3"/>
        <v>41820.718336609105</v>
      </c>
      <c r="Y23" s="58">
        <f>X23+VLOOKUP($B23,'Project Facts (User Inputs)'!$B$13:$BL$28,28,0)</f>
        <v>41844.717661274408</v>
      </c>
      <c r="Z23" s="12"/>
      <c r="AA23" s="32">
        <v>2</v>
      </c>
      <c r="AB23" s="58">
        <f t="shared" si="4"/>
        <v>41847.717661274408</v>
      </c>
      <c r="AC23" s="58">
        <f>AB23+VLOOKUP($B23,'Project Facts (User Inputs)'!$B$13:$BL$28,33,0)</f>
        <v>41871.716985939711</v>
      </c>
      <c r="AD23" s="12"/>
      <c r="AE23" s="32">
        <v>365</v>
      </c>
      <c r="AF23" s="58">
        <f t="shared" si="5"/>
        <v>42237.716985939711</v>
      </c>
      <c r="AG23" s="58">
        <f>AF23+VLOOKUP($B23,'Project Facts (User Inputs)'!$B$13:$BL$28,38,0)</f>
        <v>42261.716310605014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16</v>
      </c>
      <c r="AN23" s="78">
        <f t="shared" si="7"/>
        <v>0</v>
      </c>
      <c r="AO23" s="78">
        <f t="shared" si="8"/>
        <v>0</v>
      </c>
      <c r="AP23" s="78">
        <f t="shared" si="9"/>
        <v>1</v>
      </c>
      <c r="AQ23" s="78">
        <f t="shared" si="10"/>
        <v>2</v>
      </c>
      <c r="AR23" s="78">
        <f t="shared" si="11"/>
        <v>365</v>
      </c>
      <c r="AS23" s="78">
        <f t="shared" si="12"/>
        <v>384</v>
      </c>
      <c r="AT23" s="60">
        <f t="shared" si="13"/>
        <v>20.099255583126549</v>
      </c>
      <c r="AV23" s="60">
        <f t="shared" si="14"/>
        <v>604.71631060501386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0.58438128139763434</v>
      </c>
      <c r="E24" s="74">
        <v>1.4635384578997963</v>
      </c>
      <c r="F24" s="5"/>
      <c r="G24" s="110"/>
      <c r="I24" s="57">
        <v>41640</v>
      </c>
      <c r="J24" s="12"/>
      <c r="K24" s="32">
        <v>22</v>
      </c>
      <c r="L24" s="58">
        <f t="shared" si="0"/>
        <v>41663</v>
      </c>
      <c r="M24" s="58">
        <f>L24+VLOOKUP($B24,'Project Facts (User Inputs)'!$B$13:$BL$28,13,0)</f>
        <v>41724.603615902786</v>
      </c>
      <c r="N24" s="12"/>
      <c r="O24" s="56">
        <v>0</v>
      </c>
      <c r="P24" s="58">
        <f t="shared" si="1"/>
        <v>41725.603615902786</v>
      </c>
      <c r="Q24" s="58">
        <f>P24+VLOOKUP($B24,'Project Facts (User Inputs)'!$B$13:$BL$28,18,0)</f>
        <v>41785.048586091572</v>
      </c>
      <c r="R24" s="12"/>
      <c r="S24" s="56">
        <v>0</v>
      </c>
      <c r="T24" s="58">
        <f t="shared" si="2"/>
        <v>41786.048586091572</v>
      </c>
      <c r="U24" s="58">
        <f>T24+VLOOKUP($B24,'Project Facts (User Inputs)'!$B$13:$BL$28,23,0)</f>
        <v>41800.833453908243</v>
      </c>
      <c r="V24" s="12"/>
      <c r="W24" s="32">
        <v>0</v>
      </c>
      <c r="X24" s="58">
        <f t="shared" si="3"/>
        <v>41801.833453908243</v>
      </c>
      <c r="Y24" s="58">
        <f>X24+VLOOKUP($B24,'Project Facts (User Inputs)'!$B$13:$BL$28,28,0)</f>
        <v>41816.618321724913</v>
      </c>
      <c r="Z24" s="12"/>
      <c r="AA24" s="32">
        <v>361</v>
      </c>
      <c r="AB24" s="58">
        <f t="shared" si="4"/>
        <v>42178.618321724913</v>
      </c>
      <c r="AC24" s="58">
        <f>AB24+VLOOKUP($B24,'Project Facts (User Inputs)'!$B$13:$BL$28,33,0)</f>
        <v>42193.403189541583</v>
      </c>
      <c r="AD24" s="12"/>
      <c r="AE24" s="32">
        <v>2</v>
      </c>
      <c r="AF24" s="58">
        <f t="shared" si="5"/>
        <v>42196.403189541583</v>
      </c>
      <c r="AG24" s="58">
        <f>AF24+VLOOKUP($B24,'Project Facts (User Inputs)'!$B$13:$BL$28,38,0)</f>
        <v>42211.188057358253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22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361</v>
      </c>
      <c r="AR24" s="78">
        <f t="shared" si="11"/>
        <v>2</v>
      </c>
      <c r="AS24" s="78">
        <f t="shared" si="12"/>
        <v>385</v>
      </c>
      <c r="AT24" s="60">
        <f t="shared" si="13"/>
        <v>25.179900744416866</v>
      </c>
      <c r="AV24" s="60">
        <f t="shared" si="14"/>
        <v>548.18805735825299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0.52895434247506179</v>
      </c>
      <c r="E25" s="74">
        <v>0.30297502788585701</v>
      </c>
      <c r="F25" s="5"/>
      <c r="G25" s="110"/>
      <c r="I25" s="57">
        <v>41640</v>
      </c>
      <c r="J25" s="12"/>
      <c r="K25" s="32">
        <v>37</v>
      </c>
      <c r="L25" s="58">
        <f t="shared" si="0"/>
        <v>41678</v>
      </c>
      <c r="M25" s="58">
        <f>L25+VLOOKUP($B25,'Project Facts (User Inputs)'!$B$13:$BL$28,13,0)</f>
        <v>41797.102907266461</v>
      </c>
      <c r="N25" s="12"/>
      <c r="O25" s="56">
        <v>0</v>
      </c>
      <c r="P25" s="58">
        <f t="shared" si="1"/>
        <v>41798.102907266461</v>
      </c>
      <c r="Q25" s="58">
        <f>P25+VLOOKUP($B25,'Project Facts (User Inputs)'!$B$13:$BL$28,18,0)</f>
        <v>42062.151071757886</v>
      </c>
      <c r="R25" s="12"/>
      <c r="S25" s="56">
        <v>0</v>
      </c>
      <c r="T25" s="58">
        <f t="shared" si="2"/>
        <v>42063.151071757886</v>
      </c>
      <c r="U25" s="58">
        <f>T25+VLOOKUP($B25,'Project Facts (User Inputs)'!$B$13:$BL$28,23,0)</f>
        <v>42126.522631235828</v>
      </c>
      <c r="V25" s="12"/>
      <c r="W25" s="32">
        <v>1</v>
      </c>
      <c r="X25" s="58">
        <f t="shared" si="3"/>
        <v>42128.522631235828</v>
      </c>
      <c r="Y25" s="58">
        <f>X25+VLOOKUP($B25,'Project Facts (User Inputs)'!$B$13:$BL$28,28,0)</f>
        <v>42191.894190713771</v>
      </c>
      <c r="Z25" s="12"/>
      <c r="AA25" s="32">
        <v>5</v>
      </c>
      <c r="AB25" s="58">
        <f t="shared" si="4"/>
        <v>42197.894190713771</v>
      </c>
      <c r="AC25" s="58">
        <f>AB25+VLOOKUP($B25,'Project Facts (User Inputs)'!$B$13:$BL$28,33,0)</f>
        <v>42261.265750191713</v>
      </c>
      <c r="AD25" s="12"/>
      <c r="AE25" s="32">
        <v>0</v>
      </c>
      <c r="AF25" s="58">
        <f t="shared" si="5"/>
        <v>42262.265750191713</v>
      </c>
      <c r="AG25" s="58">
        <f>AF25+VLOOKUP($B25,'Project Facts (User Inputs)'!$B$13:$BL$28,38,0)</f>
        <v>42325.637309669655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37</v>
      </c>
      <c r="AN25" s="78">
        <f t="shared" si="7"/>
        <v>0</v>
      </c>
      <c r="AO25" s="78">
        <f t="shared" si="8"/>
        <v>0</v>
      </c>
      <c r="AP25" s="78">
        <f t="shared" si="9"/>
        <v>1</v>
      </c>
      <c r="AQ25" s="78">
        <f t="shared" si="10"/>
        <v>5</v>
      </c>
      <c r="AR25" s="78">
        <f t="shared" si="11"/>
        <v>0</v>
      </c>
      <c r="AS25" s="78">
        <f t="shared" si="12"/>
        <v>43</v>
      </c>
      <c r="AT25" s="60">
        <f t="shared" si="13"/>
        <v>49.233870967741922</v>
      </c>
      <c r="AV25" s="60">
        <f t="shared" si="14"/>
        <v>647.63730966965522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0.51101656866933454</v>
      </c>
      <c r="E26" s="74">
        <v>1.5800866741441935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41813.197441306562</v>
      </c>
      <c r="N26" s="12"/>
      <c r="O26" s="56">
        <v>0</v>
      </c>
      <c r="P26" s="58">
        <f t="shared" si="1"/>
        <v>41814.197441306562</v>
      </c>
      <c r="Q26" s="58">
        <f>P26+VLOOKUP($B26,'Project Facts (User Inputs)'!$B$13:$BL$28,18,0)</f>
        <v>41871.789218700222</v>
      </c>
      <c r="R26" s="12"/>
      <c r="S26" s="56">
        <v>0</v>
      </c>
      <c r="T26" s="58">
        <f t="shared" si="2"/>
        <v>41872.789218700222</v>
      </c>
      <c r="U26" s="58">
        <f>T26+VLOOKUP($B26,'Project Facts (User Inputs)'!$B$13:$BL$28,23,0)</f>
        <v>41903.316604613799</v>
      </c>
      <c r="V26" s="12"/>
      <c r="W26" s="32">
        <v>0</v>
      </c>
      <c r="X26" s="58">
        <f t="shared" si="3"/>
        <v>41904.316604613799</v>
      </c>
      <c r="Y26" s="58">
        <f>X26+VLOOKUP($B26,'Project Facts (User Inputs)'!$B$13:$BL$28,28,0)</f>
        <v>41934.843990527377</v>
      </c>
      <c r="Z26" s="12"/>
      <c r="AA26" s="32">
        <v>0</v>
      </c>
      <c r="AB26" s="58">
        <f t="shared" si="4"/>
        <v>41935.843990527377</v>
      </c>
      <c r="AC26" s="58">
        <f>AB26+VLOOKUP($B26,'Project Facts (User Inputs)'!$B$13:$BL$28,33,0)</f>
        <v>41966.371376440955</v>
      </c>
      <c r="AD26" s="12"/>
      <c r="AE26" s="32">
        <v>2</v>
      </c>
      <c r="AF26" s="58">
        <f t="shared" si="5"/>
        <v>41969.371376440955</v>
      </c>
      <c r="AG26" s="58">
        <f>AF26+VLOOKUP($B26,'Project Facts (User Inputs)'!$B$13:$BL$28,38,0)</f>
        <v>41999.898762354533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2</v>
      </c>
      <c r="AS26" s="78">
        <f t="shared" si="12"/>
        <v>47</v>
      </c>
      <c r="AT26" s="60">
        <f t="shared" si="13"/>
        <v>65.322580645161281</v>
      </c>
      <c r="AV26" s="60">
        <f t="shared" si="14"/>
        <v>313.89876235453266</v>
      </c>
      <c r="AW26" s="37"/>
      <c r="BM26" s="115"/>
    </row>
    <row r="27" spans="2:65">
      <c r="B27" s="16" t="str">
        <f>'Project Facts (User Inputs)'!B25</f>
        <v>Project-A13</v>
      </c>
      <c r="D27" s="74">
        <v>0.49413442513259498</v>
      </c>
      <c r="E27" s="74">
        <v>2.054156248497359</v>
      </c>
      <c r="F27" s="5"/>
      <c r="G27" s="110"/>
      <c r="I27" s="57">
        <v>41640</v>
      </c>
      <c r="J27" s="12"/>
      <c r="K27" s="32">
        <v>58</v>
      </c>
      <c r="L27" s="58">
        <f t="shared" si="0"/>
        <v>41699</v>
      </c>
      <c r="M27" s="58">
        <f>L27+VLOOKUP($B27,'Project Facts (User Inputs)'!$B$13:$BL$28,13,0)</f>
        <v>41893.279117416765</v>
      </c>
      <c r="N27" s="12"/>
      <c r="O27" s="56">
        <v>0</v>
      </c>
      <c r="P27" s="58">
        <f t="shared" si="1"/>
        <v>41894.279117416765</v>
      </c>
      <c r="Q27" s="58">
        <f>P27+VLOOKUP($B27,'Project Facts (User Inputs)'!$B$13:$BL$28,18,0)</f>
        <v>41940.90610559679</v>
      </c>
      <c r="R27" s="12"/>
      <c r="S27" s="56">
        <v>0</v>
      </c>
      <c r="T27" s="58">
        <f t="shared" si="2"/>
        <v>41941.90610559679</v>
      </c>
      <c r="U27" s="58">
        <f>T27+VLOOKUP($B27,'Project Facts (User Inputs)'!$B$13:$BL$28,23,0)</f>
        <v>41988.533093776816</v>
      </c>
      <c r="V27" s="12"/>
      <c r="W27" s="32">
        <v>18</v>
      </c>
      <c r="X27" s="58">
        <f t="shared" si="3"/>
        <v>42007.533093776816</v>
      </c>
      <c r="Y27" s="58">
        <f>X27+VLOOKUP($B27,'Project Facts (User Inputs)'!$B$13:$BL$28,28,0)</f>
        <v>42054.160081956841</v>
      </c>
      <c r="Z27" s="12"/>
      <c r="AA27" s="32">
        <v>0</v>
      </c>
      <c r="AB27" s="58">
        <f t="shared" si="4"/>
        <v>42055.160081956841</v>
      </c>
      <c r="AC27" s="58">
        <f>AB27+VLOOKUP($B27,'Project Facts (User Inputs)'!$B$13:$BL$28,33,0)</f>
        <v>42101.787070136867</v>
      </c>
      <c r="AD27" s="12"/>
      <c r="AE27" s="32">
        <v>1</v>
      </c>
      <c r="AF27" s="58">
        <f t="shared" si="5"/>
        <v>42103.787070136867</v>
      </c>
      <c r="AG27" s="58">
        <f>AF27+VLOOKUP($B27,'Project Facts (User Inputs)'!$B$13:$BL$28,38,0)</f>
        <v>42150.414058316892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58</v>
      </c>
      <c r="AN27" s="78">
        <f t="shared" si="7"/>
        <v>0</v>
      </c>
      <c r="AO27" s="78">
        <f t="shared" si="8"/>
        <v>0</v>
      </c>
      <c r="AP27" s="78">
        <f t="shared" si="9"/>
        <v>18</v>
      </c>
      <c r="AQ27" s="78">
        <f t="shared" si="10"/>
        <v>0</v>
      </c>
      <c r="AR27" s="78">
        <f t="shared" si="11"/>
        <v>1</v>
      </c>
      <c r="AS27" s="78">
        <f t="shared" si="12"/>
        <v>77</v>
      </c>
      <c r="AT27" s="60">
        <f t="shared" si="13"/>
        <v>73.399503722084347</v>
      </c>
      <c r="AV27" s="60">
        <f t="shared" si="14"/>
        <v>451.4140583168919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0.25871880919105894</v>
      </c>
      <c r="E28" s="74">
        <v>1.9988642413442497</v>
      </c>
      <c r="F28" s="5"/>
      <c r="G28" s="110"/>
      <c r="I28" s="57">
        <v>41640</v>
      </c>
      <c r="J28" s="12"/>
      <c r="K28" s="32">
        <v>73</v>
      </c>
      <c r="L28" s="58">
        <f t="shared" si="0"/>
        <v>41714</v>
      </c>
      <c r="M28" s="58">
        <f>L28+VLOOKUP($B28,'Project Facts (User Inputs)'!$B$13:$BL$28,13,0)</f>
        <v>41864.742808850824</v>
      </c>
      <c r="N28" s="12"/>
      <c r="O28" s="56">
        <v>0</v>
      </c>
      <c r="P28" s="58">
        <f t="shared" si="1"/>
        <v>41865.742808850824</v>
      </c>
      <c r="Q28" s="58">
        <f>P28+VLOOKUP($B28,'Project Facts (User Inputs)'!$B$13:$BL$28,18,0)</f>
        <v>41901.921082975023</v>
      </c>
      <c r="R28" s="12"/>
      <c r="S28" s="56">
        <v>0</v>
      </c>
      <c r="T28" s="58">
        <f t="shared" si="2"/>
        <v>41902.921082975023</v>
      </c>
      <c r="U28" s="58">
        <f>T28+VLOOKUP($B28,'Project Facts (User Inputs)'!$B$13:$BL$28,23,0)</f>
        <v>41939.099357099221</v>
      </c>
      <c r="V28" s="12"/>
      <c r="W28" s="32">
        <v>1</v>
      </c>
      <c r="X28" s="58">
        <f t="shared" si="3"/>
        <v>41941.099357099221</v>
      </c>
      <c r="Y28" s="58">
        <f>X28+VLOOKUP($B28,'Project Facts (User Inputs)'!$B$13:$BL$28,28,0)</f>
        <v>41977.27763122342</v>
      </c>
      <c r="Z28" s="12"/>
      <c r="AA28" s="32">
        <v>0</v>
      </c>
      <c r="AB28" s="58">
        <f t="shared" si="4"/>
        <v>41978.27763122342</v>
      </c>
      <c r="AC28" s="58">
        <f>AB28+VLOOKUP($B28,'Project Facts (User Inputs)'!$B$13:$BL$28,33,0)</f>
        <v>42014.455905347619</v>
      </c>
      <c r="AD28" s="12"/>
      <c r="AE28" s="32">
        <v>1</v>
      </c>
      <c r="AF28" s="58">
        <f t="shared" si="5"/>
        <v>42016.455905347619</v>
      </c>
      <c r="AG28" s="58">
        <f>AF28+VLOOKUP($B28,'Project Facts (User Inputs)'!$B$13:$BL$28,38,0)</f>
        <v>42052.634179471817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73</v>
      </c>
      <c r="AN28" s="78">
        <f t="shared" si="7"/>
        <v>0</v>
      </c>
      <c r="AO28" s="78">
        <f t="shared" si="8"/>
        <v>0</v>
      </c>
      <c r="AP28" s="78">
        <f t="shared" si="9"/>
        <v>1</v>
      </c>
      <c r="AQ28" s="78">
        <f t="shared" si="10"/>
        <v>0</v>
      </c>
      <c r="AR28" s="78">
        <f t="shared" si="11"/>
        <v>1</v>
      </c>
      <c r="AS28" s="78">
        <f t="shared" si="12"/>
        <v>75</v>
      </c>
      <c r="AT28" s="60">
        <f t="shared" si="13"/>
        <v>62.493796526054581</v>
      </c>
      <c r="AV28" s="60">
        <f t="shared" si="14"/>
        <v>338.63417947181733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0.9744340418768227</v>
      </c>
      <c r="E29" s="74">
        <v>3.5424905989639859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41792.889044210038</v>
      </c>
      <c r="N29" s="12"/>
      <c r="O29" s="56">
        <v>0</v>
      </c>
      <c r="P29" s="58">
        <f t="shared" si="1"/>
        <v>41793.889044210038</v>
      </c>
      <c r="Q29" s="58">
        <f>P29+VLOOKUP($B29,'Project Facts (User Inputs)'!$B$13:$BL$28,18,0)</f>
        <v>41821.835483934949</v>
      </c>
      <c r="R29" s="12"/>
      <c r="S29" s="56">
        <v>0</v>
      </c>
      <c r="T29" s="58">
        <f t="shared" si="2"/>
        <v>41822.835483934949</v>
      </c>
      <c r="U29" s="58">
        <f>T29+VLOOKUP($B29,'Project Facts (User Inputs)'!$B$13:$BL$28,23,0)</f>
        <v>41840.568854545359</v>
      </c>
      <c r="V29" s="12"/>
      <c r="W29" s="32">
        <v>11</v>
      </c>
      <c r="X29" s="58">
        <f t="shared" si="3"/>
        <v>41852.568854545359</v>
      </c>
      <c r="Y29" s="58">
        <f>X29+VLOOKUP($B29,'Project Facts (User Inputs)'!$B$13:$BL$28,28,0)</f>
        <v>41870.30222515577</v>
      </c>
      <c r="Z29" s="12"/>
      <c r="AA29" s="32">
        <v>0</v>
      </c>
      <c r="AB29" s="58">
        <f t="shared" si="4"/>
        <v>41871.30222515577</v>
      </c>
      <c r="AC29" s="58">
        <f>AB29+VLOOKUP($B29,'Project Facts (User Inputs)'!$B$13:$BL$28,33,0)</f>
        <v>41889.035595766181</v>
      </c>
      <c r="AD29" s="12"/>
      <c r="AE29" s="32">
        <v>0</v>
      </c>
      <c r="AF29" s="58">
        <f t="shared" si="5"/>
        <v>41890.035595766181</v>
      </c>
      <c r="AG29" s="58">
        <f>AF29+VLOOKUP($B29,'Project Facts (User Inputs)'!$B$13:$BL$28,38,0)</f>
        <v>41907.768966376592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11</v>
      </c>
      <c r="AQ29" s="78">
        <f t="shared" si="10"/>
        <v>0</v>
      </c>
      <c r="AR29" s="78">
        <f t="shared" si="11"/>
        <v>0</v>
      </c>
      <c r="AS29" s="78">
        <f t="shared" si="12"/>
        <v>89</v>
      </c>
      <c r="AT29" s="60">
        <f t="shared" si="13"/>
        <v>124.11290322580643</v>
      </c>
      <c r="AV29" s="60">
        <f t="shared" si="14"/>
        <v>188.76896637659229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1.5999999999999981</v>
      </c>
      <c r="F32" s="25"/>
      <c r="G32" s="9"/>
      <c r="I32" s="25"/>
      <c r="J32" s="3"/>
      <c r="K32" s="54">
        <f>AVERAGE(K15:K29)</f>
        <v>85.666666666666671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2.6</v>
      </c>
      <c r="X32" s="53"/>
      <c r="Y32" s="53"/>
      <c r="Z32" s="49"/>
      <c r="AA32" s="54">
        <f>AVERAGE(AA15:AA29)</f>
        <v>25.266666666666666</v>
      </c>
      <c r="AB32" s="53"/>
      <c r="AC32" s="53"/>
      <c r="AD32" s="49"/>
      <c r="AE32" s="54">
        <f>AVERAGE(AE15:AE29)</f>
        <v>25.466666666666665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85.666666666666671</v>
      </c>
      <c r="AN32" s="54">
        <f t="shared" si="15"/>
        <v>0</v>
      </c>
      <c r="AO32" s="54">
        <f t="shared" si="15"/>
        <v>0</v>
      </c>
      <c r="AP32" s="54">
        <f t="shared" si="15"/>
        <v>2.6</v>
      </c>
      <c r="AQ32" s="54">
        <f t="shared" si="15"/>
        <v>25.266666666666666</v>
      </c>
      <c r="AR32" s="54">
        <f t="shared" si="15"/>
        <v>25.466666666666665</v>
      </c>
      <c r="AS32" s="54">
        <f t="shared" ref="AS32:AT32" si="16">AVERAGE(AS15:AS29)</f>
        <v>139</v>
      </c>
      <c r="AT32" s="82">
        <f t="shared" si="16"/>
        <v>96.351736972704714</v>
      </c>
      <c r="AU32" s="8" t="s">
        <v>56</v>
      </c>
      <c r="AV32" s="82">
        <f t="shared" ref="AV32" si="17">AVERAGE(AV15:AV29)</f>
        <v>359.88615413543499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7.9999999999999991</v>
      </c>
      <c r="E33" s="77">
        <f>SUM(E15:E29)</f>
        <v>23.999999999999972</v>
      </c>
      <c r="F33" s="69"/>
      <c r="G33" s="9"/>
      <c r="I33" s="25"/>
      <c r="J33" s="3"/>
      <c r="K33" s="54">
        <f>SUM(K15:K29)</f>
        <v>1285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39</v>
      </c>
      <c r="X33" s="53"/>
      <c r="Y33" s="53"/>
      <c r="Z33" s="49"/>
      <c r="AA33" s="54">
        <f>SUM(AA15:AA29)</f>
        <v>379</v>
      </c>
      <c r="AB33" s="53"/>
      <c r="AC33" s="53"/>
      <c r="AD33" s="49"/>
      <c r="AE33" s="54">
        <f>SUM(AE15:AE29)</f>
        <v>382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1285</v>
      </c>
      <c r="AN33" s="54">
        <f t="shared" si="18"/>
        <v>0</v>
      </c>
      <c r="AO33" s="54">
        <f t="shared" si="18"/>
        <v>0</v>
      </c>
      <c r="AP33" s="54">
        <f t="shared" si="18"/>
        <v>39</v>
      </c>
      <c r="AQ33" s="54">
        <f t="shared" si="18"/>
        <v>379</v>
      </c>
      <c r="AR33" s="54">
        <f t="shared" si="18"/>
        <v>382</v>
      </c>
      <c r="AS33" s="54">
        <f t="shared" ref="AS33:AT33" si="19">SUM(AS15:AS29)</f>
        <v>2085</v>
      </c>
      <c r="AT33" s="35">
        <f t="shared" si="19"/>
        <v>1445.2760545905708</v>
      </c>
      <c r="AU33" s="8" t="s">
        <v>55</v>
      </c>
      <c r="AV33" s="35">
        <f t="shared" ref="AV33" si="20">SUM(AV15:AV29)</f>
        <v>5398.2923120315245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3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6.9247243871577666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6.5099636032173294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42304.284631034243</v>
      </c>
      <c r="E21" s="85">
        <f>'Project Release Optimizer (GA)'!U15</f>
        <v>42364.146172524743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41739.631319645843</v>
      </c>
      <c r="E22" s="85">
        <f>'Project Release Optimizer (GA)'!U16</f>
        <v>41752.821428894378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41702.428658268182</v>
      </c>
      <c r="E23" s="85">
        <f>'Project Release Optimizer (GA)'!U17</f>
        <v>41709.11951972697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41763.904654251339</v>
      </c>
      <c r="E24" s="85">
        <f>'Project Release Optimizer (GA)'!U18</f>
        <v>41780.724909912889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42054.402409523827</v>
      </c>
      <c r="E25" s="85">
        <f>'Project Release Optimizer (GA)'!U19</f>
        <v>42125.706101689728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41843.706075615031</v>
      </c>
      <c r="E26" s="85">
        <f>'Project Release Optimizer (GA)'!U20</f>
        <v>41871.249578249946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42235.124788918489</v>
      </c>
      <c r="E27" s="85">
        <f>'Project Release Optimizer (GA)'!U21</f>
        <v>42276.980272716421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41733.950890573135</v>
      </c>
      <c r="E28" s="85">
        <f>'Project Release Optimizer (GA)'!U22</f>
        <v>41736.335754127183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41794.719011943802</v>
      </c>
      <c r="E29" s="85">
        <f>'Project Release Optimizer (GA)'!U23</f>
        <v>41818.718336609105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1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6.1144419644406298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41786.048586091572</v>
      </c>
      <c r="E30" s="85">
        <f>'Project Release Optimizer (GA)'!U24</f>
        <v>41800.833453908243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42063.151071757886</v>
      </c>
      <c r="E31" s="85">
        <f>'Project Release Optimizer (GA)'!U25</f>
        <v>42126.522631235828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41872.789218700222</v>
      </c>
      <c r="E32" s="85">
        <f>'Project Release Optimizer (GA)'!U26</f>
        <v>41903.316604613799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1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0.39552163877669955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41941.90610559679</v>
      </c>
      <c r="E33" s="85">
        <f>'Project Release Optimizer (GA)'!U27</f>
        <v>41988.533093776816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41902.921082975023</v>
      </c>
      <c r="E34" s="85">
        <f>'Project Release Optimizer (GA)'!U28</f>
        <v>41939.099357099221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41822.835483934949</v>
      </c>
      <c r="E35" s="85">
        <f>'Project Release Optimizer (GA)'!U29</f>
        <v>41840.568854545359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42365.146172524743</v>
      </c>
      <c r="E43" s="85">
        <f>'Project Release Optimizer (GA)'!Y15</f>
        <v>42425.007714015243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41753.821428894378</v>
      </c>
      <c r="E44" s="85">
        <f>'Project Release Optimizer (GA)'!Y16</f>
        <v>41767.011538142913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41710.11951972697</v>
      </c>
      <c r="E45" s="85">
        <f>'Project Release Optimizer (GA)'!Y17</f>
        <v>41716.810381185758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41781.724909912889</v>
      </c>
      <c r="E46" s="85">
        <f>'Project Release Optimizer (GA)'!Y18</f>
        <v>41798.54516557444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42127.706101689728</v>
      </c>
      <c r="E47" s="85">
        <f>'Project Release Optimizer (GA)'!Y19</f>
        <v>42199.009793855628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41876.249578249946</v>
      </c>
      <c r="E48" s="85">
        <f>'Project Release Optimizer (GA)'!Y20</f>
        <v>41903.793080884861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42278.980272716421</v>
      </c>
      <c r="E49" s="85">
        <f>'Project Release Optimizer (GA)'!Y21</f>
        <v>42320.835756514352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41738.335754127183</v>
      </c>
      <c r="E50" s="85">
        <f>'Project Release Optimizer (GA)'!Y22</f>
        <v>41740.720617681232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41820.718336609105</v>
      </c>
      <c r="E51" s="85">
        <f>'Project Release Optimizer (GA)'!Y23</f>
        <v>41844.717661274408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41801.833453908243</v>
      </c>
      <c r="E52" s="85">
        <f>'Project Release Optimizer (GA)'!Y24</f>
        <v>41816.618321724913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42128.522631235828</v>
      </c>
      <c r="E53" s="85">
        <f>'Project Release Optimizer (GA)'!Y25</f>
        <v>42191.894190713771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41904.316604613799</v>
      </c>
      <c r="E54" s="85">
        <f>'Project Release Optimizer (GA)'!Y26</f>
        <v>41934.843990527377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42007.533093776816</v>
      </c>
      <c r="E55" s="85">
        <f>'Project Release Optimizer (GA)'!Y27</f>
        <v>42054.160081956841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41941.099357099221</v>
      </c>
      <c r="E56" s="85">
        <f>'Project Release Optimizer (GA)'!Y28</f>
        <v>41977.27763122342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41852.568854545359</v>
      </c>
      <c r="E57" s="85">
        <f>'Project Release Optimizer (GA)'!Y29</f>
        <v>41870.30222515577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0.41476078394043725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42426.007714015243</v>
      </c>
      <c r="E65" s="85">
        <f>'Project Release Optimizer (GA)'!AC15</f>
        <v>42485.869255505742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41772.011538142913</v>
      </c>
      <c r="E66" s="85">
        <f>'Project Release Optimizer (GA)'!AC16</f>
        <v>41785.201647391448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41717.810381185758</v>
      </c>
      <c r="E67" s="85">
        <f>'Project Release Optimizer (GA)'!AC17</f>
        <v>41724.501242644546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41799.54516557444</v>
      </c>
      <c r="E68" s="85">
        <f>'Project Release Optimizer (GA)'!AC18</f>
        <v>41816.365421235991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42204.009793855628</v>
      </c>
      <c r="E69" s="85">
        <f>'Project Release Optimizer (GA)'!AC19</f>
        <v>42275.313486021529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41904.793080884861</v>
      </c>
      <c r="E70" s="85">
        <f>'Project Release Optimizer (GA)'!AC20</f>
        <v>41932.336583519776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42323.835756514352</v>
      </c>
      <c r="E71" s="85">
        <f>'Project Release Optimizer (GA)'!AC21</f>
        <v>42365.691240312284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41742.720617681232</v>
      </c>
      <c r="E72" s="85">
        <f>'Project Release Optimizer (GA)'!AC22</f>
        <v>41745.105481235281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41847.717661274408</v>
      </c>
      <c r="E73" s="85">
        <f>'Project Release Optimizer (GA)'!AC23</f>
        <v>41871.716985939711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1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0.41476078394043725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42178.618321724913</v>
      </c>
      <c r="E74" s="85">
        <f>'Project Release Optimizer (GA)'!AC24</f>
        <v>42193.403189541583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42197.894190713771</v>
      </c>
      <c r="E75" s="85">
        <f>'Project Release Optimizer (GA)'!AC25</f>
        <v>42261.265750191713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41935.843990527377</v>
      </c>
      <c r="E76" s="85">
        <f>'Project Release Optimizer (GA)'!AC26</f>
        <v>41966.371376440955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42055.160081956841</v>
      </c>
      <c r="E77" s="85">
        <f>'Project Release Optimizer (GA)'!AC27</f>
        <v>42101.787070136867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41978.27763122342</v>
      </c>
      <c r="E78" s="85">
        <f>'Project Release Optimizer (GA)'!AC28</f>
        <v>42014.455905347619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41871.30222515577</v>
      </c>
      <c r="E79" s="85">
        <f>'Project Release Optimizer (GA)'!AC29</f>
        <v>41889.035595766181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42487.869255505742</v>
      </c>
      <c r="E87" s="85">
        <f>'Project Release Optimizer (GA)'!AG15</f>
        <v>42547.730796996242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41787.201647391448</v>
      </c>
      <c r="E88" s="85">
        <f>'Project Release Optimizer (GA)'!AG16</f>
        <v>41800.391756639983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41726.501242644546</v>
      </c>
      <c r="E89" s="85">
        <f>'Project Release Optimizer (GA)'!AG17</f>
        <v>41733.192104103335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41820.365421235991</v>
      </c>
      <c r="E90" s="85">
        <f>'Project Release Optimizer (GA)'!AG18</f>
        <v>41837.185676897541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42277.313486021529</v>
      </c>
      <c r="E91" s="85">
        <f>'Project Release Optimizer (GA)'!AG19</f>
        <v>42348.617178187429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41935.336583519776</v>
      </c>
      <c r="E92" s="85">
        <f>'Project Release Optimizer (GA)'!AG20</f>
        <v>41962.880086154692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42368.691240312284</v>
      </c>
      <c r="E93" s="85">
        <f>'Project Release Optimizer (GA)'!AG21</f>
        <v>42410.546724110216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41746.105481235281</v>
      </c>
      <c r="E94" s="85">
        <f>'Project Release Optimizer (GA)'!AG22</f>
        <v>41748.49034478933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42237.716985939711</v>
      </c>
      <c r="E95" s="85">
        <f>'Project Release Optimizer (GA)'!AG23</f>
        <v>42261.716310605014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42196.403189541583</v>
      </c>
      <c r="E96" s="85">
        <f>'Project Release Optimizer (GA)'!AG24</f>
        <v>42211.188057358253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42262.265750191713</v>
      </c>
      <c r="E97" s="85">
        <f>'Project Release Optimizer (GA)'!AG25</f>
        <v>42325.637309669655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41969.371376440955</v>
      </c>
      <c r="E98" s="85">
        <f>'Project Release Optimizer (GA)'!AG26</f>
        <v>41999.898762354533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42103.787070136867</v>
      </c>
      <c r="E99" s="85">
        <f>'Project Release Optimizer (GA)'!AG27</f>
        <v>42150.414058316892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42016.455905347619</v>
      </c>
      <c r="E100" s="85">
        <f>'Project Release Optimizer (GA)'!AG28</f>
        <v>42052.634179471817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41890.035595766181</v>
      </c>
      <c r="E101" s="85">
        <f>'Project Release Optimizer (GA)'!AG29</f>
        <v>41907.768966376592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0.72505459740074674</v>
      </c>
      <c r="B2" s="107">
        <f ca="1">A2*100</f>
        <v>72.50545974007467</v>
      </c>
      <c r="C2" s="107">
        <f ca="1">INT(B2)</f>
        <v>72</v>
      </c>
    </row>
    <row r="3" spans="1:3">
      <c r="A3" s="107">
        <f t="shared" ref="A3:A40" ca="1" si="0">RAND()</f>
        <v>0.56408505713220425</v>
      </c>
      <c r="B3" s="107">
        <f t="shared" ref="B3:B40" ca="1" si="1">A3*100</f>
        <v>56.408505713220421</v>
      </c>
      <c r="C3" s="107">
        <f t="shared" ref="C3:C40" ca="1" si="2">INT(B3)</f>
        <v>56</v>
      </c>
    </row>
    <row r="4" spans="1:3">
      <c r="A4" s="107">
        <f t="shared" ca="1" si="0"/>
        <v>0.28049279733880383</v>
      </c>
      <c r="B4" s="107">
        <f t="shared" ca="1" si="1"/>
        <v>28.049279733880383</v>
      </c>
      <c r="C4" s="107">
        <f t="shared" ca="1" si="2"/>
        <v>28</v>
      </c>
    </row>
    <row r="5" spans="1:3">
      <c r="A5" s="107">
        <f t="shared" ca="1" si="0"/>
        <v>0.36231696312386674</v>
      </c>
      <c r="B5" s="107">
        <f t="shared" ca="1" si="1"/>
        <v>36.231696312386674</v>
      </c>
      <c r="C5" s="107">
        <f t="shared" ca="1" si="2"/>
        <v>36</v>
      </c>
    </row>
    <row r="6" spans="1:3">
      <c r="A6" s="107">
        <f t="shared" ca="1" si="0"/>
        <v>0.14616238096543288</v>
      </c>
      <c r="B6" s="107">
        <f t="shared" ca="1" si="1"/>
        <v>14.616238096543288</v>
      </c>
      <c r="C6" s="107">
        <f t="shared" ca="1" si="2"/>
        <v>14</v>
      </c>
    </row>
    <row r="7" spans="1:3">
      <c r="A7" s="107">
        <f t="shared" ca="1" si="0"/>
        <v>0.64584271106575919</v>
      </c>
      <c r="B7" s="107">
        <f t="shared" ca="1" si="1"/>
        <v>64.584271106575926</v>
      </c>
      <c r="C7" s="107">
        <f t="shared" ca="1" si="2"/>
        <v>64</v>
      </c>
    </row>
    <row r="8" spans="1:3">
      <c r="A8" s="107">
        <f t="shared" ca="1" si="0"/>
        <v>0.53523331418724052</v>
      </c>
      <c r="B8" s="107">
        <f t="shared" ca="1" si="1"/>
        <v>53.523331418724055</v>
      </c>
      <c r="C8" s="107">
        <f t="shared" ca="1" si="2"/>
        <v>53</v>
      </c>
    </row>
    <row r="9" spans="1:3">
      <c r="A9" s="107">
        <f t="shared" ca="1" si="0"/>
        <v>0.22638118779203742</v>
      </c>
      <c r="B9" s="107">
        <f t="shared" ca="1" si="1"/>
        <v>22.638118779203744</v>
      </c>
      <c r="C9" s="107">
        <f t="shared" ca="1" si="2"/>
        <v>22</v>
      </c>
    </row>
    <row r="10" spans="1:3">
      <c r="A10" s="107">
        <f t="shared" ca="1" si="0"/>
        <v>0.36535844339035539</v>
      </c>
      <c r="B10" s="107">
        <f t="shared" ca="1" si="1"/>
        <v>36.535844339035542</v>
      </c>
      <c r="C10" s="107">
        <f t="shared" ca="1" si="2"/>
        <v>36</v>
      </c>
    </row>
    <row r="11" spans="1:3">
      <c r="A11" s="107">
        <f t="shared" ca="1" si="0"/>
        <v>0.80196160758055068</v>
      </c>
      <c r="B11" s="107">
        <f t="shared" ca="1" si="1"/>
        <v>80.196160758055072</v>
      </c>
      <c r="C11" s="107">
        <f t="shared" ca="1" si="2"/>
        <v>80</v>
      </c>
    </row>
    <row r="12" spans="1:3">
      <c r="A12" s="107">
        <f t="shared" ca="1" si="0"/>
        <v>0.98488274568790146</v>
      </c>
      <c r="B12" s="107">
        <f t="shared" ca="1" si="1"/>
        <v>98.488274568790146</v>
      </c>
      <c r="C12" s="107">
        <f t="shared" ca="1" si="2"/>
        <v>98</v>
      </c>
    </row>
    <row r="13" spans="1:3">
      <c r="A13" s="107">
        <f t="shared" ca="1" si="0"/>
        <v>0.33334921305333443</v>
      </c>
      <c r="B13" s="107">
        <f t="shared" ca="1" si="1"/>
        <v>33.334921305333445</v>
      </c>
      <c r="C13" s="107">
        <f t="shared" ca="1" si="2"/>
        <v>33</v>
      </c>
    </row>
    <row r="14" spans="1:3">
      <c r="A14" s="107">
        <f t="shared" ca="1" si="0"/>
        <v>0.63629086832767623</v>
      </c>
      <c r="B14" s="107">
        <f t="shared" ca="1" si="1"/>
        <v>63.629086832767626</v>
      </c>
      <c r="C14" s="107">
        <f t="shared" ca="1" si="2"/>
        <v>63</v>
      </c>
    </row>
    <row r="15" spans="1:3">
      <c r="A15" s="107">
        <f t="shared" ca="1" si="0"/>
        <v>6.5363493606889422E-2</v>
      </c>
      <c r="B15" s="107">
        <f t="shared" ca="1" si="1"/>
        <v>6.5363493606889422</v>
      </c>
      <c r="C15" s="107">
        <f t="shared" ca="1" si="2"/>
        <v>6</v>
      </c>
    </row>
    <row r="16" spans="1:3">
      <c r="A16" s="107">
        <f t="shared" ca="1" si="0"/>
        <v>0.86261759551751993</v>
      </c>
      <c r="B16" s="107">
        <f t="shared" ca="1" si="1"/>
        <v>86.261759551751993</v>
      </c>
      <c r="C16" s="107">
        <f t="shared" ca="1" si="2"/>
        <v>86</v>
      </c>
    </row>
    <row r="17" spans="1:3">
      <c r="A17" s="107">
        <f t="shared" ca="1" si="0"/>
        <v>0.54673465410426392</v>
      </c>
      <c r="B17" s="107">
        <f t="shared" ca="1" si="1"/>
        <v>54.673465410426388</v>
      </c>
      <c r="C17" s="107">
        <f t="shared" ca="1" si="2"/>
        <v>54</v>
      </c>
    </row>
    <row r="18" spans="1:3">
      <c r="A18" s="107">
        <f t="shared" ca="1" si="0"/>
        <v>0.69973969812328463</v>
      </c>
      <c r="B18" s="107">
        <f t="shared" ca="1" si="1"/>
        <v>69.973969812328463</v>
      </c>
      <c r="C18" s="107">
        <f t="shared" ca="1" si="2"/>
        <v>69</v>
      </c>
    </row>
    <row r="19" spans="1:3">
      <c r="A19" s="107">
        <f t="shared" ca="1" si="0"/>
        <v>0.59216686972012944</v>
      </c>
      <c r="B19" s="107">
        <f t="shared" ca="1" si="1"/>
        <v>59.216686972012944</v>
      </c>
      <c r="C19" s="107">
        <f t="shared" ca="1" si="2"/>
        <v>59</v>
      </c>
    </row>
    <row r="20" spans="1:3">
      <c r="A20" s="107">
        <f t="shared" ca="1" si="0"/>
        <v>0.16646799235654353</v>
      </c>
      <c r="B20" s="107">
        <f t="shared" ca="1" si="1"/>
        <v>16.646799235654353</v>
      </c>
      <c r="C20" s="107">
        <f t="shared" ca="1" si="2"/>
        <v>16</v>
      </c>
    </row>
    <row r="21" spans="1:3">
      <c r="A21" s="107">
        <f t="shared" ca="1" si="0"/>
        <v>0.8993855648676643</v>
      </c>
      <c r="B21" s="107">
        <f t="shared" ca="1" si="1"/>
        <v>89.93855648676643</v>
      </c>
      <c r="C21" s="107">
        <f t="shared" ca="1" si="2"/>
        <v>89</v>
      </c>
    </row>
    <row r="22" spans="1:3">
      <c r="A22" s="107">
        <f t="shared" ca="1" si="0"/>
        <v>0.37123182085047901</v>
      </c>
      <c r="B22" s="107">
        <f t="shared" ca="1" si="1"/>
        <v>37.123182085047901</v>
      </c>
      <c r="C22" s="107">
        <f t="shared" ca="1" si="2"/>
        <v>37</v>
      </c>
    </row>
    <row r="23" spans="1:3">
      <c r="A23" s="107">
        <f t="shared" ca="1" si="0"/>
        <v>0.7737806067440014</v>
      </c>
      <c r="B23" s="107">
        <f t="shared" ca="1" si="1"/>
        <v>77.378060674400146</v>
      </c>
      <c r="C23" s="107">
        <f t="shared" ca="1" si="2"/>
        <v>77</v>
      </c>
    </row>
    <row r="24" spans="1:3">
      <c r="A24" s="107">
        <f t="shared" ca="1" si="0"/>
        <v>0.52993453347819641</v>
      </c>
      <c r="B24" s="107">
        <f t="shared" ca="1" si="1"/>
        <v>52.993453347819639</v>
      </c>
      <c r="C24" s="107">
        <f t="shared" ca="1" si="2"/>
        <v>52</v>
      </c>
    </row>
    <row r="25" spans="1:3">
      <c r="A25" s="107">
        <f t="shared" ca="1" si="0"/>
        <v>0.2994254803354135</v>
      </c>
      <c r="B25" s="107">
        <f t="shared" ca="1" si="1"/>
        <v>29.94254803354135</v>
      </c>
      <c r="C25" s="107">
        <f t="shared" ca="1" si="2"/>
        <v>29</v>
      </c>
    </row>
    <row r="26" spans="1:3">
      <c r="A26" s="107">
        <f t="shared" ca="1" si="0"/>
        <v>0.44516067283380956</v>
      </c>
      <c r="B26" s="107">
        <f t="shared" ca="1" si="1"/>
        <v>44.516067283380956</v>
      </c>
      <c r="C26" s="107">
        <f t="shared" ca="1" si="2"/>
        <v>44</v>
      </c>
    </row>
    <row r="27" spans="1:3">
      <c r="A27" s="107">
        <f t="shared" ca="1" si="0"/>
        <v>0.31610712769918781</v>
      </c>
      <c r="B27" s="107">
        <f t="shared" ca="1" si="1"/>
        <v>31.610712769918781</v>
      </c>
      <c r="C27" s="107">
        <f t="shared" ca="1" si="2"/>
        <v>31</v>
      </c>
    </row>
    <row r="28" spans="1:3">
      <c r="A28" s="107">
        <f t="shared" ca="1" si="0"/>
        <v>0.89475808321627559</v>
      </c>
      <c r="B28" s="107">
        <f t="shared" ca="1" si="1"/>
        <v>89.475808321627554</v>
      </c>
      <c r="C28" s="107">
        <f t="shared" ca="1" si="2"/>
        <v>89</v>
      </c>
    </row>
    <row r="29" spans="1:3">
      <c r="A29" s="107">
        <f t="shared" ca="1" si="0"/>
        <v>0.75398088513647732</v>
      </c>
      <c r="B29" s="107">
        <f t="shared" ca="1" si="1"/>
        <v>75.398088513647735</v>
      </c>
      <c r="C29" s="107">
        <f t="shared" ca="1" si="2"/>
        <v>75</v>
      </c>
    </row>
    <row r="30" spans="1:3">
      <c r="A30" s="107">
        <f t="shared" ca="1" si="0"/>
        <v>0.91428710956614601</v>
      </c>
      <c r="B30" s="107">
        <f t="shared" ca="1" si="1"/>
        <v>91.428710956614594</v>
      </c>
      <c r="C30" s="107">
        <f t="shared" ca="1" si="2"/>
        <v>91</v>
      </c>
    </row>
    <row r="31" spans="1:3">
      <c r="A31" s="107">
        <f t="shared" ca="1" si="0"/>
        <v>0.98195228678460178</v>
      </c>
      <c r="B31" s="107">
        <f t="shared" ca="1" si="1"/>
        <v>98.195228678460182</v>
      </c>
      <c r="C31" s="107">
        <f t="shared" ca="1" si="2"/>
        <v>98</v>
      </c>
    </row>
    <row r="32" spans="1:3">
      <c r="A32" s="107">
        <f t="shared" ca="1" si="0"/>
        <v>0.33247304525558552</v>
      </c>
      <c r="B32" s="107">
        <f t="shared" ca="1" si="1"/>
        <v>33.247304525558555</v>
      </c>
      <c r="C32" s="107">
        <f t="shared" ca="1" si="2"/>
        <v>33</v>
      </c>
    </row>
    <row r="33" spans="1:3">
      <c r="A33" s="107">
        <f t="shared" ca="1" si="0"/>
        <v>0.9835668766740957</v>
      </c>
      <c r="B33" s="107">
        <f t="shared" ca="1" si="1"/>
        <v>98.356687667409574</v>
      </c>
      <c r="C33" s="107">
        <f t="shared" ca="1" si="2"/>
        <v>98</v>
      </c>
    </row>
    <row r="34" spans="1:3">
      <c r="A34" s="107">
        <f t="shared" ca="1" si="0"/>
        <v>0.68091178423528342</v>
      </c>
      <c r="B34" s="107">
        <f t="shared" ca="1" si="1"/>
        <v>68.091178423528348</v>
      </c>
      <c r="C34" s="107">
        <f t="shared" ca="1" si="2"/>
        <v>68</v>
      </c>
    </row>
    <row r="35" spans="1:3">
      <c r="A35" s="107">
        <f t="shared" ca="1" si="0"/>
        <v>0.51558509524195228</v>
      </c>
      <c r="B35" s="107">
        <f t="shared" ca="1" si="1"/>
        <v>51.55850952419523</v>
      </c>
      <c r="C35" s="107">
        <f t="shared" ca="1" si="2"/>
        <v>51</v>
      </c>
    </row>
    <row r="36" spans="1:3">
      <c r="A36" s="107">
        <f t="shared" ca="1" si="0"/>
        <v>0.80666576580087668</v>
      </c>
      <c r="B36" s="107">
        <f t="shared" ca="1" si="1"/>
        <v>80.666576580087664</v>
      </c>
      <c r="C36" s="107">
        <f t="shared" ca="1" si="2"/>
        <v>80</v>
      </c>
    </row>
    <row r="37" spans="1:3">
      <c r="A37" s="107">
        <f t="shared" ca="1" si="0"/>
        <v>0.32189869373265512</v>
      </c>
      <c r="B37" s="107">
        <f t="shared" ca="1" si="1"/>
        <v>32.189869373265509</v>
      </c>
      <c r="C37" s="107">
        <f t="shared" ca="1" si="2"/>
        <v>32</v>
      </c>
    </row>
    <row r="38" spans="1:3">
      <c r="A38" s="107">
        <f t="shared" ca="1" si="0"/>
        <v>0.47308641464290258</v>
      </c>
      <c r="B38" s="107">
        <f t="shared" ca="1" si="1"/>
        <v>47.308641464290261</v>
      </c>
      <c r="C38" s="107">
        <f t="shared" ca="1" si="2"/>
        <v>47</v>
      </c>
    </row>
    <row r="39" spans="1:3">
      <c r="A39" s="107">
        <f t="shared" ca="1" si="0"/>
        <v>4.582228378906561E-2</v>
      </c>
      <c r="B39" s="107">
        <f t="shared" ca="1" si="1"/>
        <v>4.582228378906561</v>
      </c>
      <c r="C39" s="107">
        <f t="shared" ca="1" si="2"/>
        <v>4</v>
      </c>
    </row>
    <row r="40" spans="1:3">
      <c r="A40" s="107">
        <f t="shared" ca="1" si="0"/>
        <v>0.53986117878818618</v>
      </c>
      <c r="B40" s="107">
        <f t="shared" ca="1" si="1"/>
        <v>53.986117878818618</v>
      </c>
      <c r="C40" s="107">
        <f t="shared" ca="1" si="2"/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1698.2049074622701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50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7.9999999999999991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23.999999999999972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2014-09-28T03:49:49Z</dcterms:modified>
</cp:coreProperties>
</file>