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<sst xmlns="http://schemas.openxmlformats.org/spreadsheetml/2006/main" count="511" uniqueCount="265">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</sst>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0.53680805762367634</v>
      </c>
      <c r="G13" s="35">
        <f>'Project Release Optimizer (GA)'!E15</f>
        <v>1.5025899279673796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31.66867515971169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49.248300299805088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11.819592071953219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11.819592071953219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11.819592071953219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11.819592071953219</v>
      </c>
      <c r="AN13" s="37"/>
      <c r="AO13" s="39">
        <f>M13+R13+W13+AB13+AG13+AL13</f>
        <v>200.20000000000002</v>
      </c>
      <c r="AP13" s="39">
        <f>N13+S13+X13+AC13+AH13+AM13</f>
        <v>128.19534374732967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69.671085351365704</v>
      </c>
      <c r="AY13" s="39">
        <f t="shared" ref="AY13:AY27" si="1">AV13/G13</f>
        <v>108.34626065957116</v>
      </c>
      <c r="AZ13" s="39">
        <f>MAX(AX13,AY13)</f>
        <v>108.34626065957116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0.51545181706746623</v>
      </c>
      <c r="G14" s="35">
        <f>'Project Release Optimizer (GA)'!E16</f>
        <v>1.5292940874733933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29.100683135309787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52.311717318002017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12.554812156320484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12.554812156320484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12.554812156320484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12.554812156320484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131.63164907859374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64.021502897681543</v>
      </c>
      <c r="AY14" s="39">
        <f t="shared" si="1"/>
        <v>115.08577809960441</v>
      </c>
      <c r="AZ14" s="39">
        <f t="shared" ref="AZ14:AZ27" si="29">MAX(AX14,AY14)</f>
        <v>115.08577809960441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0.51329908765606114</v>
      </c>
      <c r="G15" s="35">
        <f>'Project Release Optimizer (GA)'!E17</f>
        <v>3.2763166467314275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31.170910653791942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8.2409616991496168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7.4810185569100662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7.4810185569100662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7.4810185569100662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7.4810185569100662</v>
      </c>
      <c r="AN15" s="37"/>
      <c r="AO15" s="39">
        <f t="shared" si="24"/>
        <v>94.6</v>
      </c>
      <c r="AP15" s="39">
        <f t="shared" si="25"/>
        <v>69.335946580581819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68.576003438342283</v>
      </c>
      <c r="AY15" s="39">
        <f t="shared" si="1"/>
        <v>18.130115738129152</v>
      </c>
      <c r="AZ15" s="39">
        <f t="shared" si="29"/>
        <v>68.576003438342283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0.50918994427971342</v>
      </c>
      <c r="G16" s="35">
        <f>'Project Release Optimizer (GA)'!E18</f>
        <v>1.5669588062305571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68.736628429514781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16.49679082308355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16.49679082308355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16.49679082308355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16.49679082308355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16.49679082308355</v>
      </c>
      <c r="AN16" s="37"/>
      <c r="AO16" s="39">
        <f t="shared" si="24"/>
        <v>116.6</v>
      </c>
      <c r="AP16" s="39">
        <f t="shared" si="25"/>
        <v>151.22058254493257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151.22058254493254</v>
      </c>
      <c r="AY16" s="39">
        <f t="shared" si="1"/>
        <v>25.27188324450017</v>
      </c>
      <c r="AZ16" s="39">
        <f t="shared" si="29"/>
        <v>151.22058254493254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0.46824687185166308</v>
      </c>
      <c r="G17" s="35">
        <f>'Project Release Optimizer (GA)'!E19</f>
        <v>1.5057757735237458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12.813753514835552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53.128760208957111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12.750902450149706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12.750902450149706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12.750902450149706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12.750902450149706</v>
      </c>
      <c r="AN17" s="37"/>
      <c r="AO17" s="39">
        <f t="shared" si="24"/>
        <v>189.2</v>
      </c>
      <c r="AP17" s="39">
        <f t="shared" si="25"/>
        <v>116.9461235243915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28.190257732638209</v>
      </c>
      <c r="AY17" s="39">
        <f t="shared" si="1"/>
        <v>116.88327245970562</v>
      </c>
      <c r="AZ17" s="39">
        <f t="shared" si="29"/>
        <v>116.88327245970562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0.563630783885812</v>
      </c>
      <c r="G18" s="35">
        <f>'Project Release Optimizer (GA)'!E20</f>
        <v>1.4744831625631458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92.258977839178613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29.840964696750593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22.142154681402868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22.142154681402868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22.142154681402868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22.142154681402868</v>
      </c>
      <c r="AN18" s="37"/>
      <c r="AO18" s="39">
        <f t="shared" si="24"/>
        <v>211.2</v>
      </c>
      <c r="AP18" s="39">
        <f t="shared" si="25"/>
        <v>210.66856126154067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202.969751246193</v>
      </c>
      <c r="AY18" s="39">
        <f t="shared" si="1"/>
        <v>65.650122332851311</v>
      </c>
      <c r="AZ18" s="39">
        <f t="shared" si="29"/>
        <v>202.969751246193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0.54777256527139395</v>
      </c>
      <c r="G19" s="35">
        <f>'Project Release Optimizer (GA)'!E21</f>
        <v>0.30365531262280682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169.77849183433119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273.3362353620355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65.600696486888523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65.600696486888523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65.600696486888523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65.600696486888523</v>
      </c>
      <c r="AN19" s="37"/>
      <c r="AO19" s="39">
        <f t="shared" si="24"/>
        <v>387.20000000000005</v>
      </c>
      <c r="AP19" s="39">
        <f t="shared" si="25"/>
        <v>705.51751314392072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373.51268203552854</v>
      </c>
      <c r="AY19" s="39">
        <f t="shared" si="1"/>
        <v>601.339717796478</v>
      </c>
      <c r="AZ19" s="39">
        <f t="shared" si="29"/>
        <v>601.339717796478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0.46757170237802403</v>
      </c>
      <c r="G20" s="35">
        <f>'Project Release Optimizer (GA)'!E22</f>
        <v>1.9394090305703016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10.693547052934315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5.6718308652844343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2.5664512927042358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2.5664512927042358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2.5664512927042358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2.5664512927042358</v>
      </c>
      <c r="AN20" s="37"/>
      <c r="AO20" s="39">
        <f t="shared" si="24"/>
        <v>35.200000000000003</v>
      </c>
      <c r="AP20" s="39">
        <f t="shared" si="25"/>
        <v>26.631183089035694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23.52580351645549</v>
      </c>
      <c r="AY20" s="39">
        <f t="shared" si="1"/>
        <v>12.478027903625758</v>
      </c>
      <c r="AZ20" s="39">
        <f t="shared" si="29"/>
        <v>23.52580351645549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0.52378674798710834</v>
      </c>
      <c r="G21" s="35">
        <f>'Project Release Optimizer (GA)'!E23</f>
        <v>0.28623739635440343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93.549522183035464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300.4499100932274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72.107978422374572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72.107978422374572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72.107978422374572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72.107978422374572</v>
      </c>
      <c r="AN21" s="37"/>
      <c r="AO21" s="39">
        <f t="shared" si="24"/>
        <v>297</v>
      </c>
      <c r="AP21" s="39">
        <f t="shared" si="25"/>
        <v>682.43134596576112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205.80894880267806</v>
      </c>
      <c r="AY21" s="39">
        <f t="shared" si="1"/>
        <v>660.9898022051002</v>
      </c>
      <c r="AZ21" s="39">
        <f t="shared" si="29"/>
        <v>660.9898022051002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0.51802465468486236</v>
      </c>
      <c r="G22" s="35">
        <f>'Project Release Optimizer (GA)'!E24</f>
        <v>1.5260726046642556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69.494761831172724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57.009083141978344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16.678742839481451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16.678742839481451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16.678742839481451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16.678742839481451</v>
      </c>
      <c r="AN22" s="37"/>
      <c r="AO22" s="39">
        <f t="shared" si="24"/>
        <v>270.59999999999991</v>
      </c>
      <c r="AP22" s="39">
        <f t="shared" si="25"/>
        <v>193.21881633107691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152.88847602857999</v>
      </c>
      <c r="AY22" s="39">
        <f t="shared" si="1"/>
        <v>125.41998291235234</v>
      </c>
      <c r="AZ22" s="39">
        <f t="shared" si="29"/>
        <v>152.88847602857999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0.2595438457635153</v>
      </c>
      <c r="G23" s="35">
        <f>'Project Release Optimizer (GA)'!E25</f>
        <v>1.5252248795983838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242.73355361083296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58.256052866599902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58.256052866599902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58.256052866599902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58.256052866599902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58.256052866599902</v>
      </c>
      <c r="AN23" s="37"/>
      <c r="AO23" s="39">
        <f t="shared" si="24"/>
        <v>314.59999999999997</v>
      </c>
      <c r="AP23" s="39">
        <f t="shared" si="25"/>
        <v>534.01381794383258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534.01381794383258</v>
      </c>
      <c r="AY23" s="39">
        <f t="shared" si="1"/>
        <v>115.39282000588896</v>
      </c>
      <c r="AZ23" s="39">
        <f t="shared" si="29"/>
        <v>534.01381794383258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0.51414831677128414</v>
      </c>
      <c r="G24" s="35">
        <f>'Project Release Optimizer (GA)'!E26</f>
        <v>1.494979696572762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126.42266419966685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60.870391891352988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30.341439407920046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30.341439407920046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30.341439407920046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30.341439407920046</v>
      </c>
      <c r="AN24" s="37"/>
      <c r="AO24" s="39">
        <f t="shared" si="24"/>
        <v>343.2</v>
      </c>
      <c r="AP24" s="39">
        <f t="shared" si="25"/>
        <v>308.65881372270002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278.12986123926703</v>
      </c>
      <c r="AY24" s="39">
        <f t="shared" si="1"/>
        <v>133.91486216097658</v>
      </c>
      <c r="AZ24" s="39">
        <f t="shared" si="29"/>
        <v>278.12986123926703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0.51152774173448656</v>
      </c>
      <c r="G25" s="35">
        <f>'Project Release Optimizer (GA)'!E27</f>
        <v>2.042826487682897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187.67310581139455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45.04154539473469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45.04154539473469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45.04154539473469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45.04154539473469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45.04154539473469</v>
      </c>
      <c r="AN25" s="37"/>
      <c r="AO25" s="39">
        <f t="shared" si="24"/>
        <v>299.19999999999993</v>
      </c>
      <c r="AP25" s="39">
        <f t="shared" si="25"/>
        <v>412.88083278506792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412.88083278506792</v>
      </c>
      <c r="AY25" s="39">
        <f t="shared" si="1"/>
        <v>43.077569500195366</v>
      </c>
      <c r="AZ25" s="39">
        <f t="shared" si="29"/>
        <v>412.88083278506792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0.52603926417997626</v>
      </c>
      <c r="G26" s="35">
        <f>'Project Release Optimizer (GA)'!E28</f>
        <v>2.0412032041936814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74.138952461648842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25.965077798776104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17.793348590795723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17.793348590795723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17.793348590795723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17.793348590795723</v>
      </c>
      <c r="AN26" s="37"/>
      <c r="AO26" s="39">
        <f t="shared" si="24"/>
        <v>202.39999999999998</v>
      </c>
      <c r="AP26" s="39">
        <f t="shared" si="25"/>
        <v>171.27742462360783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163.10569541562745</v>
      </c>
      <c r="AY26" s="39">
        <f t="shared" si="1"/>
        <v>57.123171157307425</v>
      </c>
      <c r="AZ26" s="39">
        <f t="shared" si="29"/>
        <v>163.10569541562745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1.0249585988649579</v>
      </c>
      <c r="G27" s="35">
        <f>'Project Release Optimizer (GA)'!E29</f>
        <v>1.9849729832508543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70.246739799766559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49.874734233341812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16.859217551943971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16.859217551943971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16.859217551943971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16.859217551943971</v>
      </c>
      <c r="AN27" s="37"/>
      <c r="AO27" s="39">
        <f t="shared" si="24"/>
        <v>376.19999999999993</v>
      </c>
      <c r="AP27" s="39">
        <f t="shared" si="25"/>
        <v>187.55834424088425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154.54282755948643</v>
      </c>
      <c r="AY27" s="39">
        <f t="shared" si="1"/>
        <v>109.72441531335195</v>
      </c>
      <c r="AZ27" s="39">
        <f t="shared" si="29"/>
        <v>154.54282755948643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87.365397834475061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72.382823779538597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27.232716239550868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27.232716239550868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27.232716239550868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27.232716239550868</v>
      </c>
      <c r="AN30" s="47"/>
      <c r="AO30" s="35">
        <f t="shared" ref="AO30:AQ30" si="36">AVERAGE(AO13:AO27)</f>
        <v>236.42666666666665</v>
      </c>
      <c r="AP30" s="35">
        <f t="shared" si="36"/>
        <v>268.67908657221716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192.20387523584515</v>
      </c>
      <c r="AY30" s="35">
        <f t="shared" si="39"/>
        <v>153.92185343264254</v>
      </c>
      <c r="AZ30" s="167">
        <f t="shared" ref="AZ30" si="40">AVERAGE(AZ13:AZ27)</f>
        <v>249.63323219588295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1310.4809675171259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1085.742356693079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408.49074359326301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408.49074359326301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408.49074359326301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408.49074359326301</v>
      </c>
      <c r="AN31" s="47"/>
      <c r="AO31" s="35">
        <f t="shared" ref="AO31:AQ31" si="47">SUM(AO13:AO27)</f>
        <v>3546.3999999999996</v>
      </c>
      <c r="AP31" s="35">
        <f t="shared" si="47"/>
        <v>4030.1862985832572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2883.058128537677</v>
      </c>
      <c r="AY31" s="35">
        <f t="shared" si="50"/>
        <v>2308.8278014896382</v>
      </c>
      <c r="AZ31" s="35">
        <f t="shared" ref="AZ31" si="51">SUM(AZ13:AZ27)</f>
        <v>3744.4984829382443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943.66856126153289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299.81241990554702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249.63323219588295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60.839950372208428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1304.3209315392883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0.53680805762367634</v>
      </c>
      <c r="E15" s="74">
        <v>1.5025899279673796</v>
      </c>
      <c r="F15" s="5"/>
      <c r="G15" s="110"/>
      <c r="I15" s="57">
        <v>41640</v>
      </c>
      <c r="J15" s="12"/>
      <c r="K15" s="32">
        <v>2</v>
      </c>
      <c r="L15" s="58">
        <f>I15+K15+1</f>
        <v>41643</v>
      </c>
      <c r="M15" s="58">
        <f>L15+VLOOKUP($B15,'Project Facts (User Inputs)'!$B$13:$BL$28,13,0)</f>
        <v>41674.668675159708</v>
      </c>
      <c r="N15" s="12"/>
      <c r="O15" s="56">
        <v>0</v>
      </c>
      <c r="P15" s="58">
        <f>M15+O15+1</f>
        <v>41675.668675159708</v>
      </c>
      <c r="Q15" s="58">
        <f>P15+VLOOKUP($B15,'Project Facts (User Inputs)'!$B$13:$BL$28,18,0)</f>
        <v>41724.916975459513</v>
      </c>
      <c r="R15" s="12"/>
      <c r="S15" s="56">
        <v>0</v>
      </c>
      <c r="T15" s="58">
        <f>Q15+S15+1</f>
        <v>41725.916975459513</v>
      </c>
      <c r="U15" s="58">
        <f>T15+VLOOKUP($B15,'Project Facts (User Inputs)'!$B$13:$BL$28,23,0)</f>
        <v>41737.736567531465</v>
      </c>
      <c r="V15" s="12"/>
      <c r="W15" s="32">
        <v>1</v>
      </c>
      <c r="X15" s="58">
        <f>U15+W15+1</f>
        <v>41739.736567531465</v>
      </c>
      <c r="Y15" s="58">
        <f>X15+VLOOKUP($B15,'Project Facts (User Inputs)'!$B$13:$BL$28,28,0)</f>
        <v>41751.556159603417</v>
      </c>
      <c r="Z15" s="12"/>
      <c r="AA15" s="32">
        <v>1</v>
      </c>
      <c r="AB15" s="58">
        <f>Y15+AA15+1</f>
        <v>41753.556159603417</v>
      </c>
      <c r="AC15" s="58">
        <f>AB15+VLOOKUP($B15,'Project Facts (User Inputs)'!$B$13:$BL$28,33,0)</f>
        <v>41765.375751675369</v>
      </c>
      <c r="AD15" s="12"/>
      <c r="AE15" s="32">
        <v>2</v>
      </c>
      <c r="AF15" s="58">
        <f>AC15+AE15+1</f>
        <v>41768.375751675369</v>
      </c>
      <c r="AG15" s="58">
        <f>AF15+VLOOKUP($B15,'Project Facts (User Inputs)'!$B$13:$BL$28,38,0)</f>
        <v>41780.19534374732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2</v>
      </c>
      <c r="AN15" s="78">
        <f>O15</f>
        <v>0</v>
      </c>
      <c r="AO15" s="78">
        <f>S15</f>
        <v>0</v>
      </c>
      <c r="AP15" s="78">
        <f>W15</f>
        <v>1</v>
      </c>
      <c r="AQ15" s="78">
        <f>AA15</f>
        <v>1</v>
      </c>
      <c r="AR15" s="78">
        <f>AE15</f>
        <v>2</v>
      </c>
      <c r="AS15" s="78">
        <f>SUM(AM15:AR15)</f>
        <v>6</v>
      </c>
      <c r="AT15" s="60">
        <f>AK15*AM15*$AK$36</f>
        <v>1.6935483870967745</v>
      </c>
      <c r="AV15" s="60">
        <f>AG15-L15</f>
        <v>137.19534374732029</v>
      </c>
      <c r="AW15" s="83">
        <f>MAX(AG15:AG29)-MIN(L15:L29)</f>
        <v>943.66856126153289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0.51545181706746623</v>
      </c>
      <c r="E16" s="74">
        <v>1.5292940874733933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41684.100683135308</v>
      </c>
      <c r="N16" s="12"/>
      <c r="O16" s="56">
        <v>0</v>
      </c>
      <c r="P16" s="58">
        <f t="shared" ref="P16:P29" si="1">M16+O16+1</f>
        <v>41685.100683135308</v>
      </c>
      <c r="Q16" s="58">
        <f>P16+VLOOKUP($B16,'Project Facts (User Inputs)'!$B$13:$BL$28,18,0)</f>
        <v>41737.412400453308</v>
      </c>
      <c r="R16" s="12"/>
      <c r="S16" s="56">
        <v>0</v>
      </c>
      <c r="T16" s="58">
        <f t="shared" ref="T16:T29" si="2">Q16+S16+1</f>
        <v>41738.412400453308</v>
      </c>
      <c r="U16" s="58">
        <f>T16+VLOOKUP($B16,'Project Facts (User Inputs)'!$B$13:$BL$28,23,0)</f>
        <v>41750.967212609627</v>
      </c>
      <c r="V16" s="12"/>
      <c r="W16" s="32">
        <v>0</v>
      </c>
      <c r="X16" s="58">
        <f t="shared" ref="X16:X29" si="3">U16+W16+1</f>
        <v>41751.967212609627</v>
      </c>
      <c r="Y16" s="58">
        <f>X16+VLOOKUP($B16,'Project Facts (User Inputs)'!$B$13:$BL$28,28,0)</f>
        <v>41764.522024765945</v>
      </c>
      <c r="Z16" s="12"/>
      <c r="AA16" s="32">
        <v>2</v>
      </c>
      <c r="AB16" s="58">
        <f t="shared" ref="AB16:AB29" si="4">Y16+AA16+1</f>
        <v>41767.522024765945</v>
      </c>
      <c r="AC16" s="58">
        <f>AB16+VLOOKUP($B16,'Project Facts (User Inputs)'!$B$13:$BL$28,33,0)</f>
        <v>41780.076836922264</v>
      </c>
      <c r="AD16" s="12"/>
      <c r="AE16" s="32">
        <v>0</v>
      </c>
      <c r="AF16" s="58">
        <f t="shared" ref="AF16:AF29" si="5">AC16+AE16+1</f>
        <v>41781.076836922264</v>
      </c>
      <c r="AG16" s="58">
        <f>AF16+VLOOKUP($B16,'Project Facts (User Inputs)'!$B$13:$BL$28,38,0)</f>
        <v>41793.631649078583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2</v>
      </c>
      <c r="AR16" s="78">
        <f t="shared" ref="AR16:AR29" si="11">AE16</f>
        <v>0</v>
      </c>
      <c r="AS16" s="78">
        <f t="shared" ref="AS16:AS29" si="12">SUM(AM16:AR16)</f>
        <v>16</v>
      </c>
      <c r="AT16" s="60">
        <f t="shared" ref="AT16:AT29" si="13">AK16*AM16*$AK$36</f>
        <v>12.375930521091812</v>
      </c>
      <c r="AV16" s="60">
        <f t="shared" ref="AV16:AV29" si="14">AG16-L16</f>
        <v>138.631649078583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0.51329908765606114</v>
      </c>
      <c r="E17" s="74">
        <v>3.2763166467314275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41672.170910653789</v>
      </c>
      <c r="N17" s="12"/>
      <c r="O17" s="56">
        <v>0</v>
      </c>
      <c r="P17" s="58">
        <f t="shared" si="1"/>
        <v>41673.170910653789</v>
      </c>
      <c r="Q17" s="58">
        <f>P17+VLOOKUP($B17,'Project Facts (User Inputs)'!$B$13:$BL$28,18,0)</f>
        <v>41681.411872352939</v>
      </c>
      <c r="R17" s="12"/>
      <c r="S17" s="56">
        <v>0</v>
      </c>
      <c r="T17" s="58">
        <f t="shared" si="2"/>
        <v>41682.411872352939</v>
      </c>
      <c r="U17" s="58">
        <f>T17+VLOOKUP($B17,'Project Facts (User Inputs)'!$B$13:$BL$28,23,0)</f>
        <v>41689.892890909847</v>
      </c>
      <c r="V17" s="12"/>
      <c r="W17" s="32">
        <v>1</v>
      </c>
      <c r="X17" s="58">
        <f t="shared" si="3"/>
        <v>41691.892890909847</v>
      </c>
      <c r="Y17" s="58">
        <f>X17+VLOOKUP($B17,'Project Facts (User Inputs)'!$B$13:$BL$28,28,0)</f>
        <v>41699.373909466754</v>
      </c>
      <c r="Z17" s="12"/>
      <c r="AA17" s="32">
        <v>1</v>
      </c>
      <c r="AB17" s="58">
        <f t="shared" si="4"/>
        <v>41701.373909466754</v>
      </c>
      <c r="AC17" s="58">
        <f>AB17+VLOOKUP($B17,'Project Facts (User Inputs)'!$B$13:$BL$28,33,0)</f>
        <v>41708.854928023662</v>
      </c>
      <c r="AD17" s="12"/>
      <c r="AE17" s="32">
        <v>1</v>
      </c>
      <c r="AF17" s="58">
        <f t="shared" si="5"/>
        <v>41710.854928023662</v>
      </c>
      <c r="AG17" s="58">
        <f>AF17+VLOOKUP($B17,'Project Facts (User Inputs)'!$B$13:$BL$28,38,0)</f>
        <v>41718.33594658057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1</v>
      </c>
      <c r="AQ17" s="78">
        <f t="shared" si="10"/>
        <v>1</v>
      </c>
      <c r="AR17" s="78">
        <f t="shared" si="11"/>
        <v>1</v>
      </c>
      <c r="AS17" s="78">
        <f t="shared" si="12"/>
        <v>3</v>
      </c>
      <c r="AT17" s="60">
        <f t="shared" si="13"/>
        <v>0</v>
      </c>
      <c r="AV17" s="60">
        <f t="shared" si="14"/>
        <v>77.335946580569725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0.50918994427971342</v>
      </c>
      <c r="E18" s="74">
        <v>1.5669588062305571</v>
      </c>
      <c r="F18" s="5"/>
      <c r="G18" s="110"/>
      <c r="I18" s="57">
        <v>41640</v>
      </c>
      <c r="J18" s="12"/>
      <c r="K18" s="32">
        <v>40</v>
      </c>
      <c r="L18" s="58">
        <f t="shared" si="0"/>
        <v>41681</v>
      </c>
      <c r="M18" s="58">
        <f>L18+VLOOKUP($B18,'Project Facts (User Inputs)'!$B$13:$BL$28,13,0)</f>
        <v>41749.736628429513</v>
      </c>
      <c r="N18" s="12"/>
      <c r="O18" s="56">
        <v>0</v>
      </c>
      <c r="P18" s="58">
        <f t="shared" si="1"/>
        <v>41750.736628429513</v>
      </c>
      <c r="Q18" s="58">
        <f>P18+VLOOKUP($B18,'Project Facts (User Inputs)'!$B$13:$BL$28,18,0)</f>
        <v>41767.233419252596</v>
      </c>
      <c r="R18" s="12"/>
      <c r="S18" s="56">
        <v>0</v>
      </c>
      <c r="T18" s="58">
        <f t="shared" si="2"/>
        <v>41768.233419252596</v>
      </c>
      <c r="U18" s="58">
        <f>T18+VLOOKUP($B18,'Project Facts (User Inputs)'!$B$13:$BL$28,23,0)</f>
        <v>41784.730210075679</v>
      </c>
      <c r="V18" s="12"/>
      <c r="W18" s="32">
        <v>1</v>
      </c>
      <c r="X18" s="58">
        <f t="shared" si="3"/>
        <v>41786.730210075679</v>
      </c>
      <c r="Y18" s="58">
        <f>X18+VLOOKUP($B18,'Project Facts (User Inputs)'!$B$13:$BL$28,28,0)</f>
        <v>41803.227000898762</v>
      </c>
      <c r="Z18" s="12"/>
      <c r="AA18" s="32">
        <v>0</v>
      </c>
      <c r="AB18" s="58">
        <f t="shared" si="4"/>
        <v>41804.227000898762</v>
      </c>
      <c r="AC18" s="58">
        <f>AB18+VLOOKUP($B18,'Project Facts (User Inputs)'!$B$13:$BL$28,33,0)</f>
        <v>41820.723791721844</v>
      </c>
      <c r="AD18" s="12"/>
      <c r="AE18" s="32">
        <v>0</v>
      </c>
      <c r="AF18" s="58">
        <f t="shared" si="5"/>
        <v>41821.723791721844</v>
      </c>
      <c r="AG18" s="58">
        <f>AF18+VLOOKUP($B18,'Project Facts (User Inputs)'!$B$13:$BL$28,38,0)</f>
        <v>41838.220582544927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40</v>
      </c>
      <c r="AN18" s="78">
        <f t="shared" si="7"/>
        <v>0</v>
      </c>
      <c r="AO18" s="78">
        <f t="shared" si="8"/>
        <v>0</v>
      </c>
      <c r="AP18" s="78">
        <f t="shared" si="9"/>
        <v>1</v>
      </c>
      <c r="AQ18" s="78">
        <f t="shared" si="10"/>
        <v>0</v>
      </c>
      <c r="AR18" s="78">
        <f t="shared" si="11"/>
        <v>0</v>
      </c>
      <c r="AS18" s="78">
        <f t="shared" si="12"/>
        <v>41</v>
      </c>
      <c r="AT18" s="60">
        <f t="shared" si="13"/>
        <v>19.727047146401986</v>
      </c>
      <c r="AV18" s="60">
        <f t="shared" si="14"/>
        <v>157.22058254492731</v>
      </c>
      <c r="AW18" s="37"/>
      <c r="BM18" s="113"/>
    </row>
    <row r="19" spans="2:65">
      <c r="B19" s="16" t="str">
        <f>'Project Facts (User Inputs)'!B17</f>
        <v>Project-A05</v>
      </c>
      <c r="D19" s="74">
        <v>0.46824687185166308</v>
      </c>
      <c r="E19" s="74">
        <v>1.5057757735237458</v>
      </c>
      <c r="F19" s="5"/>
      <c r="G19" s="110"/>
      <c r="I19" s="57">
        <v>41640</v>
      </c>
      <c r="J19" s="12"/>
      <c r="K19" s="32">
        <v>46</v>
      </c>
      <c r="L19" s="58">
        <f t="shared" si="0"/>
        <v>41687</v>
      </c>
      <c r="M19" s="58">
        <f>L19+VLOOKUP($B19,'Project Facts (User Inputs)'!$B$13:$BL$28,13,0)</f>
        <v>41699.813753514834</v>
      </c>
      <c r="N19" s="12"/>
      <c r="O19" s="56">
        <v>0</v>
      </c>
      <c r="P19" s="58">
        <f t="shared" si="1"/>
        <v>41700.813753514834</v>
      </c>
      <c r="Q19" s="58">
        <f>P19+VLOOKUP($B19,'Project Facts (User Inputs)'!$B$13:$BL$28,18,0)</f>
        <v>41753.942513723792</v>
      </c>
      <c r="R19" s="12"/>
      <c r="S19" s="56">
        <v>0</v>
      </c>
      <c r="T19" s="58">
        <f t="shared" si="2"/>
        <v>41754.942513723792</v>
      </c>
      <c r="U19" s="58">
        <f>T19+VLOOKUP($B19,'Project Facts (User Inputs)'!$B$13:$BL$28,23,0)</f>
        <v>41767.693416173941</v>
      </c>
      <c r="V19" s="12"/>
      <c r="W19" s="32">
        <v>0</v>
      </c>
      <c r="X19" s="58">
        <f t="shared" si="3"/>
        <v>41768.693416173941</v>
      </c>
      <c r="Y19" s="58">
        <f>X19+VLOOKUP($B19,'Project Facts (User Inputs)'!$B$13:$BL$28,28,0)</f>
        <v>41781.44431862409</v>
      </c>
      <c r="Z19" s="12"/>
      <c r="AA19" s="32">
        <v>0</v>
      </c>
      <c r="AB19" s="58">
        <f t="shared" si="4"/>
        <v>41782.44431862409</v>
      </c>
      <c r="AC19" s="58">
        <f>AB19+VLOOKUP($B19,'Project Facts (User Inputs)'!$B$13:$BL$28,33,0)</f>
        <v>41795.195221074238</v>
      </c>
      <c r="AD19" s="12"/>
      <c r="AE19" s="32">
        <v>1</v>
      </c>
      <c r="AF19" s="58">
        <f t="shared" si="5"/>
        <v>41797.195221074238</v>
      </c>
      <c r="AG19" s="58">
        <f>AF19+VLOOKUP($B19,'Project Facts (User Inputs)'!$B$13:$BL$28,38,0)</f>
        <v>41809.946123524387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46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1</v>
      </c>
      <c r="AS19" s="78">
        <f t="shared" si="12"/>
        <v>47</v>
      </c>
      <c r="AT19" s="60">
        <f t="shared" si="13"/>
        <v>36.811414392059547</v>
      </c>
      <c r="AV19" s="60">
        <f t="shared" si="14"/>
        <v>122.94612352438708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0.563630783885812</v>
      </c>
      <c r="E20" s="74">
        <v>1.4744831625631458</v>
      </c>
      <c r="F20" s="5"/>
      <c r="G20" s="110"/>
      <c r="I20" s="57">
        <v>41640</v>
      </c>
      <c r="J20" s="12"/>
      <c r="K20" s="32">
        <v>363</v>
      </c>
      <c r="L20" s="58">
        <f t="shared" si="0"/>
        <v>42004</v>
      </c>
      <c r="M20" s="58">
        <f>L20+VLOOKUP($B20,'Project Facts (User Inputs)'!$B$13:$BL$28,13,0)</f>
        <v>42096.258977839178</v>
      </c>
      <c r="N20" s="12"/>
      <c r="O20" s="56">
        <v>0</v>
      </c>
      <c r="P20" s="58">
        <f t="shared" si="1"/>
        <v>42097.258977839178</v>
      </c>
      <c r="Q20" s="58">
        <f>P20+VLOOKUP($B20,'Project Facts (User Inputs)'!$B$13:$BL$28,18,0)</f>
        <v>42127.099942535926</v>
      </c>
      <c r="R20" s="12"/>
      <c r="S20" s="56">
        <v>0</v>
      </c>
      <c r="T20" s="58">
        <f t="shared" si="2"/>
        <v>42128.099942535926</v>
      </c>
      <c r="U20" s="58">
        <f>T20+VLOOKUP($B20,'Project Facts (User Inputs)'!$B$13:$BL$28,23,0)</f>
        <v>42150.242097217328</v>
      </c>
      <c r="V20" s="12"/>
      <c r="W20" s="32">
        <v>364</v>
      </c>
      <c r="X20" s="58">
        <f t="shared" si="3"/>
        <v>42515.242097217328</v>
      </c>
      <c r="Y20" s="58">
        <f>X20+VLOOKUP($B20,'Project Facts (User Inputs)'!$B$13:$BL$28,28,0)</f>
        <v>42537.384251898729</v>
      </c>
      <c r="Z20" s="12"/>
      <c r="AA20" s="32">
        <v>0</v>
      </c>
      <c r="AB20" s="58">
        <f t="shared" si="4"/>
        <v>42538.384251898729</v>
      </c>
      <c r="AC20" s="58">
        <f>AB20+VLOOKUP($B20,'Project Facts (User Inputs)'!$B$13:$BL$28,33,0)</f>
        <v>42560.526406580131</v>
      </c>
      <c r="AD20" s="12"/>
      <c r="AE20" s="32">
        <v>1</v>
      </c>
      <c r="AF20" s="58">
        <f t="shared" si="5"/>
        <v>42562.526406580131</v>
      </c>
      <c r="AG20" s="58">
        <f>AF20+VLOOKUP($B20,'Project Facts (User Inputs)'!$B$13:$BL$28,38,0)</f>
        <v>42584.668561261533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363</v>
      </c>
      <c r="AN20" s="78">
        <f t="shared" si="7"/>
        <v>0</v>
      </c>
      <c r="AO20" s="78">
        <f t="shared" si="8"/>
        <v>0</v>
      </c>
      <c r="AP20" s="78">
        <f t="shared" si="9"/>
        <v>364</v>
      </c>
      <c r="AQ20" s="78">
        <f t="shared" si="10"/>
        <v>0</v>
      </c>
      <c r="AR20" s="78">
        <f t="shared" si="11"/>
        <v>1</v>
      </c>
      <c r="AS20" s="78">
        <f t="shared" si="12"/>
        <v>728</v>
      </c>
      <c r="AT20" s="60">
        <f t="shared" si="13"/>
        <v>324.26799007444168</v>
      </c>
      <c r="AV20" s="60">
        <f t="shared" si="14"/>
        <v>580.66856126153289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0.54777256527139395</v>
      </c>
      <c r="E21" s="74">
        <v>0.30365531262280682</v>
      </c>
      <c r="F21" s="5"/>
      <c r="G21" s="110"/>
      <c r="I21" s="57">
        <v>41640</v>
      </c>
      <c r="J21" s="12"/>
      <c r="K21" s="32">
        <v>69</v>
      </c>
      <c r="L21" s="58">
        <f t="shared" si="0"/>
        <v>41710</v>
      </c>
      <c r="M21" s="58">
        <f>L21+VLOOKUP($B21,'Project Facts (User Inputs)'!$B$13:$BL$28,13,0)</f>
        <v>41879.778491834331</v>
      </c>
      <c r="N21" s="12"/>
      <c r="O21" s="56">
        <v>0</v>
      </c>
      <c r="P21" s="58">
        <f t="shared" si="1"/>
        <v>41880.778491834331</v>
      </c>
      <c r="Q21" s="58">
        <f>P21+VLOOKUP($B21,'Project Facts (User Inputs)'!$B$13:$BL$28,18,0)</f>
        <v>42154.114727196364</v>
      </c>
      <c r="R21" s="12"/>
      <c r="S21" s="56">
        <v>0</v>
      </c>
      <c r="T21" s="58">
        <f t="shared" si="2"/>
        <v>42155.114727196364</v>
      </c>
      <c r="U21" s="58">
        <f>T21+VLOOKUP($B21,'Project Facts (User Inputs)'!$B$13:$BL$28,23,0)</f>
        <v>42220.71542368325</v>
      </c>
      <c r="V21" s="12"/>
      <c r="W21" s="32">
        <v>3</v>
      </c>
      <c r="X21" s="58">
        <f t="shared" si="3"/>
        <v>42224.71542368325</v>
      </c>
      <c r="Y21" s="58">
        <f>X21+VLOOKUP($B21,'Project Facts (User Inputs)'!$B$13:$BL$28,28,0)</f>
        <v>42290.316120170137</v>
      </c>
      <c r="Z21" s="12"/>
      <c r="AA21" s="32">
        <v>1</v>
      </c>
      <c r="AB21" s="58">
        <f t="shared" si="4"/>
        <v>42292.316120170137</v>
      </c>
      <c r="AC21" s="58">
        <f>AB21+VLOOKUP($B21,'Project Facts (User Inputs)'!$B$13:$BL$28,33,0)</f>
        <v>42357.916816657023</v>
      </c>
      <c r="AD21" s="12"/>
      <c r="AE21" s="32">
        <v>1</v>
      </c>
      <c r="AF21" s="58">
        <f t="shared" si="5"/>
        <v>42359.916816657023</v>
      </c>
      <c r="AG21" s="58">
        <f>AF21+VLOOKUP($B21,'Project Facts (User Inputs)'!$B$13:$BL$28,38,0)</f>
        <v>42425.51751314391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69</v>
      </c>
      <c r="AN21" s="78">
        <f t="shared" si="7"/>
        <v>0</v>
      </c>
      <c r="AO21" s="78">
        <f t="shared" si="8"/>
        <v>0</v>
      </c>
      <c r="AP21" s="78">
        <f t="shared" si="9"/>
        <v>3</v>
      </c>
      <c r="AQ21" s="78">
        <f t="shared" si="10"/>
        <v>1</v>
      </c>
      <c r="AR21" s="78">
        <f t="shared" si="11"/>
        <v>1</v>
      </c>
      <c r="AS21" s="78">
        <f t="shared" si="12"/>
        <v>74</v>
      </c>
      <c r="AT21" s="60">
        <f t="shared" si="13"/>
        <v>113.00248138957818</v>
      </c>
      <c r="AV21" s="60">
        <f t="shared" si="14"/>
        <v>715.51751314391004</v>
      </c>
      <c r="AW21" s="37"/>
      <c r="BM21" s="113"/>
    </row>
    <row r="22" spans="2:65">
      <c r="B22" s="16" t="str">
        <f>'Project Facts (User Inputs)'!B20</f>
        <v>Project-A08</v>
      </c>
      <c r="D22" s="74">
        <v>0.46757170237802403</v>
      </c>
      <c r="E22" s="74">
        <v>1.9394090305703016</v>
      </c>
      <c r="F22" s="5"/>
      <c r="G22" s="110"/>
      <c r="I22" s="57">
        <v>41640</v>
      </c>
      <c r="J22" s="12"/>
      <c r="K22" s="32">
        <v>1</v>
      </c>
      <c r="L22" s="58">
        <f t="shared" si="0"/>
        <v>41642</v>
      </c>
      <c r="M22" s="58">
        <f>L22+VLOOKUP($B22,'Project Facts (User Inputs)'!$B$13:$BL$28,13,0)</f>
        <v>41652.693547052935</v>
      </c>
      <c r="N22" s="12"/>
      <c r="O22" s="56">
        <v>0</v>
      </c>
      <c r="P22" s="58">
        <f t="shared" si="1"/>
        <v>41653.693547052935</v>
      </c>
      <c r="Q22" s="58">
        <f>P22+VLOOKUP($B22,'Project Facts (User Inputs)'!$B$13:$BL$28,18,0)</f>
        <v>41659.36537791822</v>
      </c>
      <c r="R22" s="12"/>
      <c r="S22" s="56">
        <v>0</v>
      </c>
      <c r="T22" s="58">
        <f t="shared" si="2"/>
        <v>41660.36537791822</v>
      </c>
      <c r="U22" s="58">
        <f>T22+VLOOKUP($B22,'Project Facts (User Inputs)'!$B$13:$BL$28,23,0)</f>
        <v>41662.931829210924</v>
      </c>
      <c r="V22" s="12"/>
      <c r="W22" s="32">
        <v>0</v>
      </c>
      <c r="X22" s="58">
        <f t="shared" si="3"/>
        <v>41663.931829210924</v>
      </c>
      <c r="Y22" s="58">
        <f>X22+VLOOKUP($B22,'Project Facts (User Inputs)'!$B$13:$BL$28,28,0)</f>
        <v>41666.498280503627</v>
      </c>
      <c r="Z22" s="12"/>
      <c r="AA22" s="32">
        <v>0</v>
      </c>
      <c r="AB22" s="58">
        <f t="shared" si="4"/>
        <v>41667.498280503627</v>
      </c>
      <c r="AC22" s="58">
        <f>AB22+VLOOKUP($B22,'Project Facts (User Inputs)'!$B$13:$BL$28,33,0)</f>
        <v>41670.06473179633</v>
      </c>
      <c r="AD22" s="12"/>
      <c r="AE22" s="32">
        <v>1</v>
      </c>
      <c r="AF22" s="58">
        <f t="shared" si="5"/>
        <v>41672.06473179633</v>
      </c>
      <c r="AG22" s="58">
        <f>AF22+VLOOKUP($B22,'Project Facts (User Inputs)'!$B$13:$BL$28,38,0)</f>
        <v>41674.631183089034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1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1</v>
      </c>
      <c r="AS22" s="78">
        <f t="shared" si="12"/>
        <v>2</v>
      </c>
      <c r="AT22" s="60">
        <f t="shared" si="13"/>
        <v>0.14888337468982629</v>
      </c>
      <c r="AV22" s="60">
        <f t="shared" si="14"/>
        <v>32.631183089033584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0.52378674798710834</v>
      </c>
      <c r="E23" s="74">
        <v>0.28623739635440343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41746.549522183035</v>
      </c>
      <c r="N23" s="12"/>
      <c r="O23" s="56">
        <v>0</v>
      </c>
      <c r="P23" s="58">
        <f t="shared" si="1"/>
        <v>41747.549522183035</v>
      </c>
      <c r="Q23" s="58">
        <f>P23+VLOOKUP($B23,'Project Facts (User Inputs)'!$B$13:$BL$28,18,0)</f>
        <v>42047.999432276265</v>
      </c>
      <c r="R23" s="12"/>
      <c r="S23" s="56">
        <v>0</v>
      </c>
      <c r="T23" s="58">
        <f t="shared" si="2"/>
        <v>42048.999432276265</v>
      </c>
      <c r="U23" s="58">
        <f>T23+VLOOKUP($B23,'Project Facts (User Inputs)'!$B$13:$BL$28,23,0)</f>
        <v>42121.107410698642</v>
      </c>
      <c r="V23" s="12"/>
      <c r="W23" s="32">
        <v>0</v>
      </c>
      <c r="X23" s="58">
        <f t="shared" si="3"/>
        <v>42122.107410698642</v>
      </c>
      <c r="Y23" s="58">
        <f>X23+VLOOKUP($B23,'Project Facts (User Inputs)'!$B$13:$BL$28,28,0)</f>
        <v>42194.215389121018</v>
      </c>
      <c r="Z23" s="12"/>
      <c r="AA23" s="32">
        <v>0</v>
      </c>
      <c r="AB23" s="58">
        <f t="shared" si="4"/>
        <v>42195.215389121018</v>
      </c>
      <c r="AC23" s="58">
        <f>AB23+VLOOKUP($B23,'Project Facts (User Inputs)'!$B$13:$BL$28,33,0)</f>
        <v>42267.323367543395</v>
      </c>
      <c r="AD23" s="12"/>
      <c r="AE23" s="32">
        <v>0</v>
      </c>
      <c r="AF23" s="58">
        <f t="shared" si="5"/>
        <v>42268.323367543395</v>
      </c>
      <c r="AG23" s="58">
        <f>AF23+VLOOKUP($B23,'Project Facts (User Inputs)'!$B$13:$BL$28,38,0)</f>
        <v>42340.431345965771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687.43134596577147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0.51802465468486236</v>
      </c>
      <c r="E24" s="74">
        <v>1.5260726046642556</v>
      </c>
      <c r="F24" s="5"/>
      <c r="G24" s="110"/>
      <c r="I24" s="57">
        <v>41640</v>
      </c>
      <c r="J24" s="12"/>
      <c r="K24" s="32">
        <v>22</v>
      </c>
      <c r="L24" s="58">
        <f t="shared" si="0"/>
        <v>41663</v>
      </c>
      <c r="M24" s="58">
        <f>L24+VLOOKUP($B24,'Project Facts (User Inputs)'!$B$13:$BL$28,13,0)</f>
        <v>41732.494761831171</v>
      </c>
      <c r="N24" s="12"/>
      <c r="O24" s="56">
        <v>0</v>
      </c>
      <c r="P24" s="58">
        <f t="shared" si="1"/>
        <v>41733.494761831171</v>
      </c>
      <c r="Q24" s="58">
        <f>P24+VLOOKUP($B24,'Project Facts (User Inputs)'!$B$13:$BL$28,18,0)</f>
        <v>41790.503844973151</v>
      </c>
      <c r="R24" s="12"/>
      <c r="S24" s="56">
        <v>0</v>
      </c>
      <c r="T24" s="58">
        <f t="shared" si="2"/>
        <v>41791.503844973151</v>
      </c>
      <c r="U24" s="58">
        <f>T24+VLOOKUP($B24,'Project Facts (User Inputs)'!$B$13:$BL$28,23,0)</f>
        <v>41808.182587812633</v>
      </c>
      <c r="V24" s="12"/>
      <c r="W24" s="32">
        <v>1</v>
      </c>
      <c r="X24" s="58">
        <f t="shared" si="3"/>
        <v>41810.182587812633</v>
      </c>
      <c r="Y24" s="58">
        <f>X24+VLOOKUP($B24,'Project Facts (User Inputs)'!$B$13:$BL$28,28,0)</f>
        <v>41826.861330652115</v>
      </c>
      <c r="Z24" s="12"/>
      <c r="AA24" s="32">
        <v>0</v>
      </c>
      <c r="AB24" s="58">
        <f t="shared" si="4"/>
        <v>41827.861330652115</v>
      </c>
      <c r="AC24" s="58">
        <f>AB24+VLOOKUP($B24,'Project Facts (User Inputs)'!$B$13:$BL$28,33,0)</f>
        <v>41844.540073491597</v>
      </c>
      <c r="AD24" s="12"/>
      <c r="AE24" s="32">
        <v>3</v>
      </c>
      <c r="AF24" s="58">
        <f t="shared" si="5"/>
        <v>41848.540073491597</v>
      </c>
      <c r="AG24" s="58">
        <f>AF24+VLOOKUP($B24,'Project Facts (User Inputs)'!$B$13:$BL$28,38,0)</f>
        <v>41865.218816331078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22</v>
      </c>
      <c r="AN24" s="78">
        <f t="shared" si="7"/>
        <v>0</v>
      </c>
      <c r="AO24" s="78">
        <f t="shared" si="8"/>
        <v>0</v>
      </c>
      <c r="AP24" s="78">
        <f t="shared" si="9"/>
        <v>1</v>
      </c>
      <c r="AQ24" s="78">
        <f t="shared" si="10"/>
        <v>0</v>
      </c>
      <c r="AR24" s="78">
        <f t="shared" si="11"/>
        <v>3</v>
      </c>
      <c r="AS24" s="78">
        <f t="shared" si="12"/>
        <v>26</v>
      </c>
      <c r="AT24" s="60">
        <f t="shared" si="13"/>
        <v>25.179900744416866</v>
      </c>
      <c r="AV24" s="60">
        <f t="shared" si="14"/>
        <v>202.21881633107841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0.2595438457635153</v>
      </c>
      <c r="E25" s="74">
        <v>1.5252248795983838</v>
      </c>
      <c r="F25" s="5"/>
      <c r="G25" s="110"/>
      <c r="I25" s="57">
        <v>41640</v>
      </c>
      <c r="J25" s="12"/>
      <c r="K25" s="32">
        <v>35</v>
      </c>
      <c r="L25" s="58">
        <f t="shared" si="0"/>
        <v>41676</v>
      </c>
      <c r="M25" s="58">
        <f>L25+VLOOKUP($B25,'Project Facts (User Inputs)'!$B$13:$BL$28,13,0)</f>
        <v>41918.733553610829</v>
      </c>
      <c r="N25" s="12"/>
      <c r="O25" s="56">
        <v>0</v>
      </c>
      <c r="P25" s="58">
        <f t="shared" si="1"/>
        <v>41919.733553610829</v>
      </c>
      <c r="Q25" s="58">
        <f>P25+VLOOKUP($B25,'Project Facts (User Inputs)'!$B$13:$BL$28,18,0)</f>
        <v>41977.989606477429</v>
      </c>
      <c r="R25" s="12"/>
      <c r="S25" s="56">
        <v>0</v>
      </c>
      <c r="T25" s="58">
        <f t="shared" si="2"/>
        <v>41978.989606477429</v>
      </c>
      <c r="U25" s="58">
        <f>T25+VLOOKUP($B25,'Project Facts (User Inputs)'!$B$13:$BL$28,23,0)</f>
        <v>42037.245659344029</v>
      </c>
      <c r="V25" s="12"/>
      <c r="W25" s="32">
        <v>0</v>
      </c>
      <c r="X25" s="58">
        <f t="shared" si="3"/>
        <v>42038.245659344029</v>
      </c>
      <c r="Y25" s="58">
        <f>X25+VLOOKUP($B25,'Project Facts (User Inputs)'!$B$13:$BL$28,28,0)</f>
        <v>42096.501712210629</v>
      </c>
      <c r="Z25" s="12"/>
      <c r="AA25" s="32">
        <v>1</v>
      </c>
      <c r="AB25" s="58">
        <f t="shared" si="4"/>
        <v>42098.501712210629</v>
      </c>
      <c r="AC25" s="58">
        <f>AB25+VLOOKUP($B25,'Project Facts (User Inputs)'!$B$13:$BL$28,33,0)</f>
        <v>42156.757765077229</v>
      </c>
      <c r="AD25" s="12"/>
      <c r="AE25" s="32">
        <v>2</v>
      </c>
      <c r="AF25" s="58">
        <f t="shared" si="5"/>
        <v>42159.757765077229</v>
      </c>
      <c r="AG25" s="58">
        <f>AF25+VLOOKUP($B25,'Project Facts (User Inputs)'!$B$13:$BL$28,38,0)</f>
        <v>42218.013817943829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1</v>
      </c>
      <c r="AR25" s="78">
        <f t="shared" si="11"/>
        <v>2</v>
      </c>
      <c r="AS25" s="78">
        <f t="shared" si="12"/>
        <v>38</v>
      </c>
      <c r="AT25" s="60">
        <f t="shared" si="13"/>
        <v>46.572580645161281</v>
      </c>
      <c r="AV25" s="60">
        <f t="shared" si="14"/>
        <v>542.01381794382905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0.51414831677128414</v>
      </c>
      <c r="E26" s="74">
        <v>1.494979696572762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41812.422664199665</v>
      </c>
      <c r="N26" s="12"/>
      <c r="O26" s="56">
        <v>0</v>
      </c>
      <c r="P26" s="58">
        <f t="shared" si="1"/>
        <v>41813.422664199665</v>
      </c>
      <c r="Q26" s="58">
        <f>P26+VLOOKUP($B26,'Project Facts (User Inputs)'!$B$13:$BL$28,18,0)</f>
        <v>41874.293056091017</v>
      </c>
      <c r="R26" s="12"/>
      <c r="S26" s="56">
        <v>0</v>
      </c>
      <c r="T26" s="58">
        <f t="shared" si="2"/>
        <v>41875.293056091017</v>
      </c>
      <c r="U26" s="58">
        <f>T26+VLOOKUP($B26,'Project Facts (User Inputs)'!$B$13:$BL$28,23,0)</f>
        <v>41905.63449549894</v>
      </c>
      <c r="V26" s="12"/>
      <c r="W26" s="32">
        <v>0</v>
      </c>
      <c r="X26" s="58">
        <f t="shared" si="3"/>
        <v>41906.63449549894</v>
      </c>
      <c r="Y26" s="58">
        <f>X26+VLOOKUP($B26,'Project Facts (User Inputs)'!$B$13:$BL$28,28,0)</f>
        <v>41936.975934906863</v>
      </c>
      <c r="Z26" s="12"/>
      <c r="AA26" s="32">
        <v>0</v>
      </c>
      <c r="AB26" s="58">
        <f t="shared" si="4"/>
        <v>41937.975934906863</v>
      </c>
      <c r="AC26" s="58">
        <f>AB26+VLOOKUP($B26,'Project Facts (User Inputs)'!$B$13:$BL$28,33,0)</f>
        <v>41968.317374314785</v>
      </c>
      <c r="AD26" s="12"/>
      <c r="AE26" s="32">
        <v>0</v>
      </c>
      <c r="AF26" s="58">
        <f t="shared" si="5"/>
        <v>41969.317374314785</v>
      </c>
      <c r="AG26" s="58">
        <f>AF26+VLOOKUP($B26,'Project Facts (User Inputs)'!$B$13:$BL$28,38,0)</f>
        <v>41999.658813722708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313.65881372270815</v>
      </c>
      <c r="AW26" s="37"/>
      <c r="BM26" s="115"/>
    </row>
    <row r="27" spans="2:65">
      <c r="B27" s="16" t="str">
        <f>'Project Facts (User Inputs)'!B25</f>
        <v>Project-A13</v>
      </c>
      <c r="D27" s="74">
        <v>0.51152774173448656</v>
      </c>
      <c r="E27" s="74">
        <v>2.042826487682897</v>
      </c>
      <c r="F27" s="5"/>
      <c r="G27" s="110"/>
      <c r="I27" s="57">
        <v>41640</v>
      </c>
      <c r="J27" s="12"/>
      <c r="K27" s="32">
        <v>58</v>
      </c>
      <c r="L27" s="58">
        <f t="shared" si="0"/>
        <v>41699</v>
      </c>
      <c r="M27" s="58">
        <f>L27+VLOOKUP($B27,'Project Facts (User Inputs)'!$B$13:$BL$28,13,0)</f>
        <v>41886.673105811395</v>
      </c>
      <c r="N27" s="12"/>
      <c r="O27" s="56">
        <v>0</v>
      </c>
      <c r="P27" s="58">
        <f t="shared" si="1"/>
        <v>41887.673105811395</v>
      </c>
      <c r="Q27" s="58">
        <f>P27+VLOOKUP($B27,'Project Facts (User Inputs)'!$B$13:$BL$28,18,0)</f>
        <v>41932.71465120613</v>
      </c>
      <c r="R27" s="12"/>
      <c r="S27" s="56">
        <v>0</v>
      </c>
      <c r="T27" s="58">
        <f t="shared" si="2"/>
        <v>41933.71465120613</v>
      </c>
      <c r="U27" s="58">
        <f>T27+VLOOKUP($B27,'Project Facts (User Inputs)'!$B$13:$BL$28,23,0)</f>
        <v>41978.756196600865</v>
      </c>
      <c r="V27" s="12"/>
      <c r="W27" s="32">
        <v>0</v>
      </c>
      <c r="X27" s="58">
        <f t="shared" si="3"/>
        <v>41979.756196600865</v>
      </c>
      <c r="Y27" s="58">
        <f>X27+VLOOKUP($B27,'Project Facts (User Inputs)'!$B$13:$BL$28,28,0)</f>
        <v>42024.797741995601</v>
      </c>
      <c r="Z27" s="12"/>
      <c r="AA27" s="32">
        <v>1</v>
      </c>
      <c r="AB27" s="58">
        <f t="shared" si="4"/>
        <v>42026.797741995601</v>
      </c>
      <c r="AC27" s="58">
        <f>AB27+VLOOKUP($B27,'Project Facts (User Inputs)'!$B$13:$BL$28,33,0)</f>
        <v>42071.839287390336</v>
      </c>
      <c r="AD27" s="12"/>
      <c r="AE27" s="32">
        <v>0</v>
      </c>
      <c r="AF27" s="58">
        <f t="shared" si="5"/>
        <v>42072.839287390336</v>
      </c>
      <c r="AG27" s="58">
        <f>AF27+VLOOKUP($B27,'Project Facts (User Inputs)'!$B$13:$BL$28,38,0)</f>
        <v>42117.880832785071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58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1</v>
      </c>
      <c r="AR27" s="78">
        <f t="shared" si="11"/>
        <v>0</v>
      </c>
      <c r="AS27" s="78">
        <f t="shared" si="12"/>
        <v>59</v>
      </c>
      <c r="AT27" s="60">
        <f t="shared" si="13"/>
        <v>73.399503722084347</v>
      </c>
      <c r="AV27" s="60">
        <f t="shared" si="14"/>
        <v>418.88083278507111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0.52603926417997626</v>
      </c>
      <c r="E28" s="74">
        <v>2.0412032041936814</v>
      </c>
      <c r="F28" s="5"/>
      <c r="G28" s="110"/>
      <c r="I28" s="57">
        <v>41640</v>
      </c>
      <c r="J28" s="12"/>
      <c r="K28" s="32">
        <v>66</v>
      </c>
      <c r="L28" s="58">
        <f t="shared" si="0"/>
        <v>41707</v>
      </c>
      <c r="M28" s="58">
        <f>L28+VLOOKUP($B28,'Project Facts (User Inputs)'!$B$13:$BL$28,13,0)</f>
        <v>41781.138952461646</v>
      </c>
      <c r="N28" s="12"/>
      <c r="O28" s="56">
        <v>0</v>
      </c>
      <c r="P28" s="58">
        <f t="shared" si="1"/>
        <v>41782.138952461646</v>
      </c>
      <c r="Q28" s="58">
        <f>P28+VLOOKUP($B28,'Project Facts (User Inputs)'!$B$13:$BL$28,18,0)</f>
        <v>41808.104030260423</v>
      </c>
      <c r="R28" s="12"/>
      <c r="S28" s="56">
        <v>0</v>
      </c>
      <c r="T28" s="58">
        <f t="shared" si="2"/>
        <v>41809.104030260423</v>
      </c>
      <c r="U28" s="58">
        <f>T28+VLOOKUP($B28,'Project Facts (User Inputs)'!$B$13:$BL$28,23,0)</f>
        <v>41826.897378851216</v>
      </c>
      <c r="V28" s="12"/>
      <c r="W28" s="32">
        <v>0</v>
      </c>
      <c r="X28" s="58">
        <f t="shared" si="3"/>
        <v>41827.897378851216</v>
      </c>
      <c r="Y28" s="58">
        <f>X28+VLOOKUP($B28,'Project Facts (User Inputs)'!$B$13:$BL$28,28,0)</f>
        <v>41845.690727442008</v>
      </c>
      <c r="Z28" s="12"/>
      <c r="AA28" s="32">
        <v>1</v>
      </c>
      <c r="AB28" s="58">
        <f t="shared" si="4"/>
        <v>41847.690727442008</v>
      </c>
      <c r="AC28" s="58">
        <f>AB28+VLOOKUP($B28,'Project Facts (User Inputs)'!$B$13:$BL$28,33,0)</f>
        <v>41865.484076032801</v>
      </c>
      <c r="AD28" s="12"/>
      <c r="AE28" s="32">
        <v>0</v>
      </c>
      <c r="AF28" s="58">
        <f t="shared" si="5"/>
        <v>41866.484076032801</v>
      </c>
      <c r="AG28" s="58">
        <f>AF28+VLOOKUP($B28,'Project Facts (User Inputs)'!$B$13:$BL$28,38,0)</f>
        <v>41884.277424623593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66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1</v>
      </c>
      <c r="AR28" s="78">
        <f t="shared" si="11"/>
        <v>0</v>
      </c>
      <c r="AS28" s="78">
        <f t="shared" si="12"/>
        <v>67</v>
      </c>
      <c r="AT28" s="60">
        <f t="shared" si="13"/>
        <v>56.501240694789075</v>
      </c>
      <c r="AV28" s="60">
        <f t="shared" si="14"/>
        <v>177.27742462359311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1.0249585988649579</v>
      </c>
      <c r="E29" s="74">
        <v>1.9849729832508543</v>
      </c>
      <c r="F29" s="5"/>
      <c r="G29" s="110"/>
      <c r="I29" s="57">
        <v>41640</v>
      </c>
      <c r="J29" s="12"/>
      <c r="K29" s="32">
        <v>77</v>
      </c>
      <c r="L29" s="58">
        <f t="shared" si="0"/>
        <v>41718</v>
      </c>
      <c r="M29" s="58">
        <f>L29+VLOOKUP($B29,'Project Facts (User Inputs)'!$B$13:$BL$28,13,0)</f>
        <v>41788.246739799768</v>
      </c>
      <c r="N29" s="12"/>
      <c r="O29" s="56">
        <v>0</v>
      </c>
      <c r="P29" s="58">
        <f t="shared" si="1"/>
        <v>41789.246739799768</v>
      </c>
      <c r="Q29" s="58">
        <f>P29+VLOOKUP($B29,'Project Facts (User Inputs)'!$B$13:$BL$28,18,0)</f>
        <v>41839.121474033112</v>
      </c>
      <c r="R29" s="12"/>
      <c r="S29" s="56">
        <v>0</v>
      </c>
      <c r="T29" s="58">
        <f t="shared" si="2"/>
        <v>41840.121474033112</v>
      </c>
      <c r="U29" s="58">
        <f>T29+VLOOKUP($B29,'Project Facts (User Inputs)'!$B$13:$BL$28,23,0)</f>
        <v>41856.980691585057</v>
      </c>
      <c r="V29" s="12"/>
      <c r="W29" s="32">
        <v>0</v>
      </c>
      <c r="X29" s="58">
        <f t="shared" si="3"/>
        <v>41857.980691585057</v>
      </c>
      <c r="Y29" s="58">
        <f>X29+VLOOKUP($B29,'Project Facts (User Inputs)'!$B$13:$BL$28,28,0)</f>
        <v>41874.839909137001</v>
      </c>
      <c r="Z29" s="12"/>
      <c r="AA29" s="32">
        <v>0</v>
      </c>
      <c r="AB29" s="58">
        <f t="shared" si="4"/>
        <v>41875.839909137001</v>
      </c>
      <c r="AC29" s="58">
        <f>AB29+VLOOKUP($B29,'Project Facts (User Inputs)'!$B$13:$BL$28,33,0)</f>
        <v>41892.699126688945</v>
      </c>
      <c r="AD29" s="12"/>
      <c r="AE29" s="32">
        <v>1</v>
      </c>
      <c r="AF29" s="58">
        <f t="shared" si="5"/>
        <v>41894.699126688945</v>
      </c>
      <c r="AG29" s="58">
        <f>AF29+VLOOKUP($B29,'Project Facts (User Inputs)'!$B$13:$BL$28,38,0)</f>
        <v>41911.55834424089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77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1</v>
      </c>
      <c r="AS29" s="78">
        <f t="shared" si="12"/>
        <v>78</v>
      </c>
      <c r="AT29" s="60">
        <f t="shared" si="13"/>
        <v>122.52171215880891</v>
      </c>
      <c r="AV29" s="60">
        <f t="shared" si="14"/>
        <v>193.55834424088971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56.666666666666664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24.733333333333334</v>
      </c>
      <c r="X32" s="53"/>
      <c r="Y32" s="53"/>
      <c r="Z32" s="49"/>
      <c r="AA32" s="54">
        <f>AVERAGE(AA15:AA29)</f>
        <v>0.53333333333333333</v>
      </c>
      <c r="AB32" s="53"/>
      <c r="AC32" s="53"/>
      <c r="AD32" s="49"/>
      <c r="AE32" s="54">
        <f>AVERAGE(AE15:AE29)</f>
        <v>0.8666666666666667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56.666666666666664</v>
      </c>
      <c r="AN32" s="54">
        <f t="shared" si="15"/>
        <v>0</v>
      </c>
      <c r="AO32" s="54">
        <f t="shared" si="15"/>
        <v>0</v>
      </c>
      <c r="AP32" s="54">
        <f t="shared" si="15"/>
        <v>24.733333333333334</v>
      </c>
      <c r="AQ32" s="54">
        <f t="shared" si="15"/>
        <v>0.53333333333333333</v>
      </c>
      <c r="AR32" s="54">
        <f t="shared" si="15"/>
        <v>0.8666666666666667</v>
      </c>
      <c r="AS32" s="54">
        <f t="shared" ref="AS32:AT32" si="16">AVERAGE(AS15:AS29)</f>
        <v>82.8</v>
      </c>
      <c r="AT32" s="82">
        <f t="shared" si="16"/>
        <v>60.839950372208428</v>
      </c>
      <c r="AU32" s="8" t="s">
        <v>56</v>
      </c>
      <c r="AV32" s="82">
        <f t="shared" ref="AV32" si="17">AVERAGE(AV15:AV29)</f>
        <v>299.81241990554702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850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371</v>
      </c>
      <c r="X33" s="53"/>
      <c r="Y33" s="53"/>
      <c r="Z33" s="49"/>
      <c r="AA33" s="54">
        <f>SUM(AA15:AA29)</f>
        <v>8</v>
      </c>
      <c r="AB33" s="53"/>
      <c r="AC33" s="53"/>
      <c r="AD33" s="49"/>
      <c r="AE33" s="54">
        <f>SUM(AE15:AE29)</f>
        <v>13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850</v>
      </c>
      <c r="AN33" s="54">
        <f t="shared" si="18"/>
        <v>0</v>
      </c>
      <c r="AO33" s="54">
        <f t="shared" si="18"/>
        <v>0</v>
      </c>
      <c r="AP33" s="54">
        <f t="shared" si="18"/>
        <v>371</v>
      </c>
      <c r="AQ33" s="54">
        <f t="shared" si="18"/>
        <v>8</v>
      </c>
      <c r="AR33" s="54">
        <f t="shared" si="18"/>
        <v>13</v>
      </c>
      <c r="AS33" s="54">
        <f t="shared" ref="AS33:AT33" si="19">SUM(AS15:AS29)</f>
        <v>1242</v>
      </c>
      <c r="AT33" s="35">
        <f t="shared" si="19"/>
        <v>912.59925558312636</v>
      </c>
      <c r="AU33" s="8" t="s">
        <v>55</v>
      </c>
      <c r="AV33" s="35">
        <f t="shared" ref="AV33" si="20">SUM(AV15:AV29)</f>
        <v>4497.1862985832049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41725.916975459513</v>
      </c>
      <c r="E21" s="85">
        <f>'Project Release Optimizer (GA)'!U15</f>
        <v>41737.736567531465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41738.412400453308</v>
      </c>
      <c r="E22" s="85">
        <f>'Project Release Optimizer (GA)'!U16</f>
        <v>41750.967212609627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41682.411872352939</v>
      </c>
      <c r="E23" s="85">
        <f>'Project Release Optimizer (GA)'!U17</f>
        <v>41689.892890909847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41768.233419252596</v>
      </c>
      <c r="E24" s="85">
        <f>'Project Release Optimizer (GA)'!U18</f>
        <v>41784.730210075679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41754.942513723792</v>
      </c>
      <c r="E25" s="85">
        <f>'Project Release Optimizer (GA)'!U19</f>
        <v>41767.693416173941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42128.099942535926</v>
      </c>
      <c r="E26" s="85">
        <f>'Project Release Optimizer (GA)'!U20</f>
        <v>42150.242097217328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42155.114727196364</v>
      </c>
      <c r="E27" s="85">
        <f>'Project Release Optimizer (GA)'!U21</f>
        <v>42220.71542368325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41660.36537791822</v>
      </c>
      <c r="E28" s="85">
        <f>'Project Release Optimizer (GA)'!U22</f>
        <v>41662.931829210924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42048.999432276265</v>
      </c>
      <c r="E29" s="85">
        <f>'Project Release Optimizer (GA)'!U23</f>
        <v>42121.107410698642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41791.503844973151</v>
      </c>
      <c r="E30" s="85">
        <f>'Project Release Optimizer (GA)'!U24</f>
        <v>41808.182587812633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41978.989606477429</v>
      </c>
      <c r="E31" s="85">
        <f>'Project Release Optimizer (GA)'!U25</f>
        <v>42037.245659344029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41875.293056091017</v>
      </c>
      <c r="E32" s="85">
        <f>'Project Release Optimizer (GA)'!U26</f>
        <v>41905.63449549894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41933.71465120613</v>
      </c>
      <c r="E33" s="85">
        <f>'Project Release Optimizer (GA)'!U27</f>
        <v>41978.756196600865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41809.104030260423</v>
      </c>
      <c r="E34" s="85">
        <f>'Project Release Optimizer (GA)'!U28</f>
        <v>41826.897378851216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41840.121474033112</v>
      </c>
      <c r="E35" s="85">
        <f>'Project Release Optimizer (GA)'!U29</f>
        <v>41856.980691585057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41739.736567531465</v>
      </c>
      <c r="E43" s="85">
        <f>'Project Release Optimizer (GA)'!Y15</f>
        <v>41751.556159603417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41751.967212609627</v>
      </c>
      <c r="E44" s="85">
        <f>'Project Release Optimizer (GA)'!Y16</f>
        <v>41764.522024765945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41691.892890909847</v>
      </c>
      <c r="E45" s="85">
        <f>'Project Release Optimizer (GA)'!Y17</f>
        <v>41699.373909466754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41786.730210075679</v>
      </c>
      <c r="E46" s="85">
        <f>'Project Release Optimizer (GA)'!Y18</f>
        <v>41803.227000898762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41768.693416173941</v>
      </c>
      <c r="E47" s="85">
        <f>'Project Release Optimizer (GA)'!Y19</f>
        <v>41781.44431862409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42515.242097217328</v>
      </c>
      <c r="E48" s="85">
        <f>'Project Release Optimizer (GA)'!Y20</f>
        <v>42537.384251898729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42224.71542368325</v>
      </c>
      <c r="E49" s="85">
        <f>'Project Release Optimizer (GA)'!Y21</f>
        <v>42290.316120170137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41663.931829210924</v>
      </c>
      <c r="E50" s="85">
        <f>'Project Release Optimizer (GA)'!Y22</f>
        <v>41666.498280503627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42122.107410698642</v>
      </c>
      <c r="E51" s="85">
        <f>'Project Release Optimizer (GA)'!Y23</f>
        <v>42194.215389121018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41810.182587812633</v>
      </c>
      <c r="E52" s="85">
        <f>'Project Release Optimizer (GA)'!Y24</f>
        <v>41826.861330652115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42038.245659344029</v>
      </c>
      <c r="E53" s="85">
        <f>'Project Release Optimizer (GA)'!Y25</f>
        <v>42096.501712210629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41906.63449549894</v>
      </c>
      <c r="E54" s="85">
        <f>'Project Release Optimizer (GA)'!Y26</f>
        <v>41936.975934906863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41979.756196600865</v>
      </c>
      <c r="E55" s="85">
        <f>'Project Release Optimizer (GA)'!Y27</f>
        <v>42024.797741995601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41827.897378851216</v>
      </c>
      <c r="E56" s="85">
        <f>'Project Release Optimizer (GA)'!Y28</f>
        <v>41845.690727442008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41857.980691585057</v>
      </c>
      <c r="E57" s="85">
        <f>'Project Release Optimizer (GA)'!Y29</f>
        <v>41874.839909137001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41753.556159603417</v>
      </c>
      <c r="E65" s="85">
        <f>'Project Release Optimizer (GA)'!AC15</f>
        <v>41765.375751675369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41767.522024765945</v>
      </c>
      <c r="E66" s="85">
        <f>'Project Release Optimizer (GA)'!AC16</f>
        <v>41780.076836922264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41701.373909466754</v>
      </c>
      <c r="E67" s="85">
        <f>'Project Release Optimizer (GA)'!AC17</f>
        <v>41708.854928023662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41804.227000898762</v>
      </c>
      <c r="E68" s="85">
        <f>'Project Release Optimizer (GA)'!AC18</f>
        <v>41820.723791721844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41782.44431862409</v>
      </c>
      <c r="E69" s="85">
        <f>'Project Release Optimizer (GA)'!AC19</f>
        <v>41795.195221074238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42538.384251898729</v>
      </c>
      <c r="E70" s="85">
        <f>'Project Release Optimizer (GA)'!AC20</f>
        <v>42560.526406580131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42292.316120170137</v>
      </c>
      <c r="E71" s="85">
        <f>'Project Release Optimizer (GA)'!AC21</f>
        <v>42357.916816657023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41667.498280503627</v>
      </c>
      <c r="E72" s="85">
        <f>'Project Release Optimizer (GA)'!AC22</f>
        <v>41670.06473179633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42195.215389121018</v>
      </c>
      <c r="E73" s="85">
        <f>'Project Release Optimizer (GA)'!AC23</f>
        <v>42267.323367543395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41827.861330652115</v>
      </c>
      <c r="E74" s="85">
        <f>'Project Release Optimizer (GA)'!AC24</f>
        <v>41844.540073491597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42098.501712210629</v>
      </c>
      <c r="E75" s="85">
        <f>'Project Release Optimizer (GA)'!AC25</f>
        <v>42156.757765077229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41937.975934906863</v>
      </c>
      <c r="E76" s="85">
        <f>'Project Release Optimizer (GA)'!AC26</f>
        <v>41968.317374314785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42026.797741995601</v>
      </c>
      <c r="E77" s="85">
        <f>'Project Release Optimizer (GA)'!AC27</f>
        <v>42071.839287390336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41847.690727442008</v>
      </c>
      <c r="E78" s="85">
        <f>'Project Release Optimizer (GA)'!AC28</f>
        <v>41865.484076032801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41875.839909137001</v>
      </c>
      <c r="E79" s="85">
        <f>'Project Release Optimizer (GA)'!AC29</f>
        <v>41892.699126688945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41768.375751675369</v>
      </c>
      <c r="E87" s="85">
        <f>'Project Release Optimizer (GA)'!AG15</f>
        <v>41780.19534374732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41781.076836922264</v>
      </c>
      <c r="E88" s="85">
        <f>'Project Release Optimizer (GA)'!AG16</f>
        <v>41793.631649078583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41710.854928023662</v>
      </c>
      <c r="E89" s="85">
        <f>'Project Release Optimizer (GA)'!AG17</f>
        <v>41718.33594658057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41821.723791721844</v>
      </c>
      <c r="E90" s="85">
        <f>'Project Release Optimizer (GA)'!AG18</f>
        <v>41838.220582544927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41797.195221074238</v>
      </c>
      <c r="E91" s="85">
        <f>'Project Release Optimizer (GA)'!AG19</f>
        <v>41809.946123524387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42562.526406580131</v>
      </c>
      <c r="E92" s="85">
        <f>'Project Release Optimizer (GA)'!AG20</f>
        <v>42584.668561261533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42359.916816657023</v>
      </c>
      <c r="E93" s="85">
        <f>'Project Release Optimizer (GA)'!AG21</f>
        <v>42425.51751314391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41672.06473179633</v>
      </c>
      <c r="E94" s="85">
        <f>'Project Release Optimizer (GA)'!AG22</f>
        <v>41674.631183089034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42268.323367543395</v>
      </c>
      <c r="E95" s="85">
        <f>'Project Release Optimizer (GA)'!AG23</f>
        <v>42340.431345965771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41848.540073491597</v>
      </c>
      <c r="E96" s="85">
        <f>'Project Release Optimizer (GA)'!AG24</f>
        <v>41865.218816331078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42159.757765077229</v>
      </c>
      <c r="E97" s="85">
        <f>'Project Release Optimizer (GA)'!AG25</f>
        <v>42218.013817943829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41969.317374314785</v>
      </c>
      <c r="E98" s="85">
        <f>'Project Release Optimizer (GA)'!AG26</f>
        <v>41999.658813722708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42072.839287390336</v>
      </c>
      <c r="E99" s="85">
        <f>'Project Release Optimizer (GA)'!AG27</f>
        <v>42117.880832785071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41866.484076032801</v>
      </c>
      <c r="E100" s="85">
        <f>'Project Release Optimizer (GA)'!AG28</f>
        <v>41884.277424623593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41894.699126688945</v>
      </c>
      <c r="E101" s="85">
        <f>'Project Release Optimizer (GA)'!AG29</f>
        <v>41911.55834424089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0.85516715200363258</v>
      </c>
      <c r="B2" s="107">
        <f ca="1">A2*100</f>
        <v>85.516715200363251</v>
      </c>
      <c r="C2" s="107">
        <f ca="1">INT(B2)</f>
        <v>85</v>
      </c>
    </row>
    <row r="3" spans="1:3">
      <c r="A3" s="107">
        <f t="shared" ref="A3:A40" ca="1" si="0">RAND()</f>
        <v>0.36574589070898389</v>
      </c>
      <c r="B3" s="107">
        <f t="shared" ref="B3:B40" ca="1" si="1">A3*100</f>
        <v>36.574589070898391</v>
      </c>
      <c r="C3" s="107">
        <f t="shared" ref="C3:C40" ca="1" si="2">INT(B3)</f>
        <v>36</v>
      </c>
    </row>
    <row r="4" spans="1:3">
      <c r="A4" s="107">
        <f t="shared" ca="1" si="0"/>
        <v>0.64704229854727147</v>
      </c>
      <c r="B4" s="107">
        <f t="shared" ca="1" si="1"/>
        <v>64.704229854727146</v>
      </c>
      <c r="C4" s="107">
        <f t="shared" ca="1" si="2"/>
        <v>64</v>
      </c>
    </row>
    <row r="5" spans="1:3">
      <c r="A5" s="107">
        <f t="shared" ca="1" si="0"/>
        <v>0.79272610335615523</v>
      </c>
      <c r="B5" s="107">
        <f t="shared" ca="1" si="1"/>
        <v>79.272610335615525</v>
      </c>
      <c r="C5" s="107">
        <f t="shared" ca="1" si="2"/>
        <v>79</v>
      </c>
    </row>
    <row r="6" spans="1:3">
      <c r="A6" s="107">
        <f t="shared" ca="1" si="0"/>
        <v>0.84655642829483946</v>
      </c>
      <c r="B6" s="107">
        <f t="shared" ca="1" si="1"/>
        <v>84.655642829483952</v>
      </c>
      <c r="C6" s="107">
        <f t="shared" ca="1" si="2"/>
        <v>84</v>
      </c>
    </row>
    <row r="7" spans="1:3">
      <c r="A7" s="107">
        <f t="shared" ca="1" si="0"/>
        <v>0.97509559855506223</v>
      </c>
      <c r="B7" s="107">
        <f t="shared" ca="1" si="1"/>
        <v>97.509559855506225</v>
      </c>
      <c r="C7" s="107">
        <f t="shared" ca="1" si="2"/>
        <v>97</v>
      </c>
    </row>
    <row r="8" spans="1:3">
      <c r="A8" s="107">
        <f t="shared" ca="1" si="0"/>
        <v>0.22147871382705642</v>
      </c>
      <c r="B8" s="107">
        <f t="shared" ca="1" si="1"/>
        <v>22.147871382705642</v>
      </c>
      <c r="C8" s="107">
        <f t="shared" ca="1" si="2"/>
        <v>22</v>
      </c>
    </row>
    <row r="9" spans="1:3">
      <c r="A9" s="107">
        <f t="shared" ca="1" si="0"/>
        <v>0.4894661613496134</v>
      </c>
      <c r="B9" s="107">
        <f t="shared" ca="1" si="1"/>
        <v>48.946616134961339</v>
      </c>
      <c r="C9" s="107">
        <f t="shared" ca="1" si="2"/>
        <v>48</v>
      </c>
    </row>
    <row r="10" spans="1:3">
      <c r="A10" s="107">
        <f t="shared" ca="1" si="0"/>
        <v>0.97106174604874074</v>
      </c>
      <c r="B10" s="107">
        <f t="shared" ca="1" si="1"/>
        <v>97.10617460487407</v>
      </c>
      <c r="C10" s="107">
        <f t="shared" ca="1" si="2"/>
        <v>97</v>
      </c>
    </row>
    <row r="11" spans="1:3">
      <c r="A11" s="107">
        <f t="shared" ca="1" si="0"/>
        <v>0.8450413293747463</v>
      </c>
      <c r="B11" s="107">
        <f t="shared" ca="1" si="1"/>
        <v>84.504132937474623</v>
      </c>
      <c r="C11" s="107">
        <f t="shared" ca="1" si="2"/>
        <v>84</v>
      </c>
    </row>
    <row r="12" spans="1:3">
      <c r="A12" s="107">
        <f t="shared" ca="1" si="0"/>
        <v>8.4312158335638099E-2</v>
      </c>
      <c r="B12" s="107">
        <f t="shared" ca="1" si="1"/>
        <v>8.4312158335638099</v>
      </c>
      <c r="C12" s="107">
        <f t="shared" ca="1" si="2"/>
        <v>8</v>
      </c>
    </row>
    <row r="13" spans="1:3">
      <c r="A13" s="107">
        <f t="shared" ca="1" si="0"/>
        <v>0.42349305435796958</v>
      </c>
      <c r="B13" s="107">
        <f t="shared" ca="1" si="1"/>
        <v>42.349305435796957</v>
      </c>
      <c r="C13" s="107">
        <f t="shared" ca="1" si="2"/>
        <v>42</v>
      </c>
    </row>
    <row r="14" spans="1:3">
      <c r="A14" s="107">
        <f t="shared" ca="1" si="0"/>
        <v>0.79183635084936377</v>
      </c>
      <c r="B14" s="107">
        <f t="shared" ca="1" si="1"/>
        <v>79.183635084936384</v>
      </c>
      <c r="C14" s="107">
        <f t="shared" ca="1" si="2"/>
        <v>79</v>
      </c>
    </row>
    <row r="15" spans="1:3">
      <c r="A15" s="107">
        <f t="shared" ca="1" si="0"/>
        <v>9.5850021995519619E-2</v>
      </c>
      <c r="B15" s="107">
        <f t="shared" ca="1" si="1"/>
        <v>9.5850021995519619</v>
      </c>
      <c r="C15" s="107">
        <f t="shared" ca="1" si="2"/>
        <v>9</v>
      </c>
    </row>
    <row r="16" spans="1:3">
      <c r="A16" s="107">
        <f t="shared" ca="1" si="0"/>
        <v>0.10002531365253486</v>
      </c>
      <c r="B16" s="107">
        <f t="shared" ca="1" si="1"/>
        <v>10.002531365253486</v>
      </c>
      <c r="C16" s="107">
        <f t="shared" ca="1" si="2"/>
        <v>10</v>
      </c>
    </row>
    <row r="17" spans="1:3">
      <c r="A17" s="107">
        <f t="shared" ca="1" si="0"/>
        <v>0.54091793107375796</v>
      </c>
      <c r="B17" s="107">
        <f t="shared" ca="1" si="1"/>
        <v>54.091793107375793</v>
      </c>
      <c r="C17" s="107">
        <f t="shared" ca="1" si="2"/>
        <v>54</v>
      </c>
    </row>
    <row r="18" spans="1:3">
      <c r="A18" s="107">
        <f t="shared" ca="1" si="0"/>
        <v>0.16994816388177636</v>
      </c>
      <c r="B18" s="107">
        <f t="shared" ca="1" si="1"/>
        <v>16.994816388177636</v>
      </c>
      <c r="C18" s="107">
        <f t="shared" ca="1" si="2"/>
        <v>16</v>
      </c>
    </row>
    <row r="19" spans="1:3">
      <c r="A19" s="107">
        <f t="shared" ca="1" si="0"/>
        <v>0.34171631929707758</v>
      </c>
      <c r="B19" s="107">
        <f t="shared" ca="1" si="1"/>
        <v>34.171631929707758</v>
      </c>
      <c r="C19" s="107">
        <f t="shared" ca="1" si="2"/>
        <v>34</v>
      </c>
    </row>
    <row r="20" spans="1:3">
      <c r="A20" s="107">
        <f t="shared" ca="1" si="0"/>
        <v>0.98231520883043011</v>
      </c>
      <c r="B20" s="107">
        <f t="shared" ca="1" si="1"/>
        <v>98.231520883043004</v>
      </c>
      <c r="C20" s="107">
        <f t="shared" ca="1" si="2"/>
        <v>98</v>
      </c>
    </row>
    <row r="21" spans="1:3">
      <c r="A21" s="107">
        <f t="shared" ca="1" si="0"/>
        <v>0.54813117973092851</v>
      </c>
      <c r="B21" s="107">
        <f t="shared" ca="1" si="1"/>
        <v>54.813117973092851</v>
      </c>
      <c r="C21" s="107">
        <f t="shared" ca="1" si="2"/>
        <v>54</v>
      </c>
    </row>
    <row r="22" spans="1:3">
      <c r="A22" s="107">
        <f t="shared" ca="1" si="0"/>
        <v>0.83855224139000595</v>
      </c>
      <c r="B22" s="107">
        <f t="shared" ca="1" si="1"/>
        <v>83.855224139000597</v>
      </c>
      <c r="C22" s="107">
        <f t="shared" ca="1" si="2"/>
        <v>83</v>
      </c>
    </row>
    <row r="23" spans="1:3">
      <c r="A23" s="107">
        <f t="shared" ca="1" si="0"/>
        <v>2.0138575767504996E-2</v>
      </c>
      <c r="B23" s="107">
        <f t="shared" ca="1" si="1"/>
        <v>2.0138575767504996</v>
      </c>
      <c r="C23" s="107">
        <f t="shared" ca="1" si="2"/>
        <v>2</v>
      </c>
    </row>
    <row r="24" spans="1:3">
      <c r="A24" s="107">
        <f t="shared" ca="1" si="0"/>
        <v>0.88453811249270142</v>
      </c>
      <c r="B24" s="107">
        <f t="shared" ca="1" si="1"/>
        <v>88.453811249270146</v>
      </c>
      <c r="C24" s="107">
        <f t="shared" ca="1" si="2"/>
        <v>88</v>
      </c>
    </row>
    <row r="25" spans="1:3">
      <c r="A25" s="107">
        <f t="shared" ca="1" si="0"/>
        <v>0.11809498423794818</v>
      </c>
      <c r="B25" s="107">
        <f t="shared" ca="1" si="1"/>
        <v>11.809498423794818</v>
      </c>
      <c r="C25" s="107">
        <f t="shared" ca="1" si="2"/>
        <v>11</v>
      </c>
    </row>
    <row r="26" spans="1:3">
      <c r="A26" s="107">
        <f t="shared" ca="1" si="0"/>
        <v>0.20215206657747409</v>
      </c>
      <c r="B26" s="107">
        <f t="shared" ca="1" si="1"/>
        <v>20.215206657747409</v>
      </c>
      <c r="C26" s="107">
        <f t="shared" ca="1" si="2"/>
        <v>20</v>
      </c>
    </row>
    <row r="27" spans="1:3">
      <c r="A27" s="107">
        <f t="shared" ca="1" si="0"/>
        <v>0.49795113626229015</v>
      </c>
      <c r="B27" s="107">
        <f t="shared" ca="1" si="1"/>
        <v>49.795113626229018</v>
      </c>
      <c r="C27" s="107">
        <f t="shared" ca="1" si="2"/>
        <v>49</v>
      </c>
    </row>
    <row r="28" spans="1:3">
      <c r="A28" s="107">
        <f t="shared" ca="1" si="0"/>
        <v>0.18340525166668886</v>
      </c>
      <c r="B28" s="107">
        <f t="shared" ca="1" si="1"/>
        <v>18.340525166668886</v>
      </c>
      <c r="C28" s="107">
        <f t="shared" ca="1" si="2"/>
        <v>18</v>
      </c>
    </row>
    <row r="29" spans="1:3">
      <c r="A29" s="107">
        <f t="shared" ca="1" si="0"/>
        <v>8.8529655652522798E-2</v>
      </c>
      <c r="B29" s="107">
        <f t="shared" ca="1" si="1"/>
        <v>8.8529655652522798</v>
      </c>
      <c r="C29" s="107">
        <f t="shared" ca="1" si="2"/>
        <v>8</v>
      </c>
    </row>
    <row r="30" spans="1:3">
      <c r="A30" s="107">
        <f t="shared" ca="1" si="0"/>
        <v>0.91885321566407097</v>
      </c>
      <c r="B30" s="107">
        <f t="shared" ca="1" si="1"/>
        <v>91.8853215664071</v>
      </c>
      <c r="C30" s="107">
        <f t="shared" ca="1" si="2"/>
        <v>91</v>
      </c>
    </row>
    <row r="31" spans="1:3">
      <c r="A31" s="107">
        <f t="shared" ca="1" si="0"/>
        <v>0.75343682473062756</v>
      </c>
      <c r="B31" s="107">
        <f t="shared" ca="1" si="1"/>
        <v>75.343682473062756</v>
      </c>
      <c r="C31" s="107">
        <f t="shared" ca="1" si="2"/>
        <v>75</v>
      </c>
    </row>
    <row r="32" spans="1:3">
      <c r="A32" s="107">
        <f t="shared" ca="1" si="0"/>
        <v>0.87271159931189324</v>
      </c>
      <c r="B32" s="107">
        <f t="shared" ca="1" si="1"/>
        <v>87.271159931189317</v>
      </c>
      <c r="C32" s="107">
        <f t="shared" ca="1" si="2"/>
        <v>87</v>
      </c>
    </row>
    <row r="33" spans="1:3">
      <c r="A33" s="107">
        <f t="shared" ca="1" si="0"/>
        <v>0.38507951686161412</v>
      </c>
      <c r="B33" s="107">
        <f t="shared" ca="1" si="1"/>
        <v>38.507951686161412</v>
      </c>
      <c r="C33" s="107">
        <f t="shared" ca="1" si="2"/>
        <v>38</v>
      </c>
    </row>
    <row r="34" spans="1:3">
      <c r="A34" s="107">
        <f t="shared" ca="1" si="0"/>
        <v>5.8118548623304012E-2</v>
      </c>
      <c r="B34" s="107">
        <f t="shared" ca="1" si="1"/>
        <v>5.8118548623304012</v>
      </c>
      <c r="C34" s="107">
        <f t="shared" ca="1" si="2"/>
        <v>5</v>
      </c>
    </row>
    <row r="35" spans="1:3">
      <c r="A35" s="107">
        <f t="shared" ca="1" si="0"/>
        <v>0.8405438243497696</v>
      </c>
      <c r="B35" s="107">
        <f t="shared" ca="1" si="1"/>
        <v>84.054382434976958</v>
      </c>
      <c r="C35" s="107">
        <f t="shared" ca="1" si="2"/>
        <v>84</v>
      </c>
    </row>
    <row r="36" spans="1:3">
      <c r="A36" s="107">
        <f t="shared" ca="1" si="0"/>
        <v>0.58231760902265517</v>
      </c>
      <c r="B36" s="107">
        <f t="shared" ca="1" si="1"/>
        <v>58.23176090226552</v>
      </c>
      <c r="C36" s="107">
        <f t="shared" ca="1" si="2"/>
        <v>58</v>
      </c>
    </row>
    <row r="37" spans="1:3">
      <c r="A37" s="107">
        <f t="shared" ca="1" si="0"/>
        <v>0.36522757106550241</v>
      </c>
      <c r="B37" s="107">
        <f t="shared" ca="1" si="1"/>
        <v>36.522757106550245</v>
      </c>
      <c r="C37" s="107">
        <f t="shared" ca="1" si="2"/>
        <v>36</v>
      </c>
    </row>
    <row r="38" spans="1:3">
      <c r="A38" s="107">
        <f t="shared" ca="1" si="0"/>
        <v>0.71223801818522636</v>
      </c>
      <c r="B38" s="107">
        <f t="shared" ca="1" si="1"/>
        <v>71.223801818522631</v>
      </c>
      <c r="C38" s="107">
        <f t="shared" ca="1" si="2"/>
        <v>71</v>
      </c>
    </row>
    <row r="39" spans="1:3">
      <c r="A39" s="107">
        <f t="shared" ca="1" si="0"/>
        <v>0.81015175113853588</v>
      </c>
      <c r="B39" s="107">
        <f t="shared" ca="1" si="1"/>
        <v>81.015175113853587</v>
      </c>
      <c r="C39" s="107">
        <f t="shared" ca="1" si="2"/>
        <v>81</v>
      </c>
    </row>
    <row r="40" spans="1:3">
      <c r="A40" s="107">
        <f t="shared" ca="1" si="0"/>
        <v>0.58495545728401055</v>
      </c>
      <c r="B40" s="107">
        <f t="shared" ca="1" si="1"/>
        <v>58.495545728401055</v>
      </c>
      <c r="C40" s="107">
        <f t="shared" ca="1" si="2"/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1304.3209315392883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60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2014-09-28T05:00:33Z</dcterms:modified>
</cp:coreProperties>
</file>