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<sst xmlns="http://schemas.openxmlformats.org/spreadsheetml/2006/main" count="511" uniqueCount="265">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</sst>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</v>
      </c>
      <c r="G13" s="35">
        <f>'Project Release Optimizer (GA)'!E15</f>
        <v>1.5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34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49.333333333333336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11.839999999999998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11.839999999999998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11.839999999999998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11.839999999999998</v>
      </c>
      <c r="AN13" s="37"/>
      <c r="AO13" s="39">
        <f>M13+R13+W13+AB13+AG13+AL13</f>
        <v>200.20000000000002</v>
      </c>
      <c r="AP13" s="39">
        <f>N13+S13+X13+AC13+AH13+AM13</f>
        <v>130.69333333333336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74.799999999999983</v>
      </c>
      <c r="AY13" s="39">
        <f t="shared" ref="AY13:AY27" si="1">AV13/G13</f>
        <v>108.5333333333333</v>
      </c>
      <c r="AZ13" s="39">
        <f>MAX(AX13,AY13)</f>
        <v>108.5333333333333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</v>
      </c>
      <c r="G14" s="35">
        <f>'Project Release Optimizer (GA)'!E16</f>
        <v>1.5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30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53.333333333333336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12.799999999999999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12.799999999999999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12.799999999999999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12.799999999999999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134.53333333333333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66.000000000000014</v>
      </c>
      <c r="AY14" s="39">
        <f t="shared" si="1"/>
        <v>117.33333333333331</v>
      </c>
      <c r="AZ14" s="39">
        <f t="shared" ref="AZ14:AZ27" si="29">MAX(AX14,AY14)</f>
        <v>117.33333333333331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</v>
      </c>
      <c r="G15" s="35">
        <f>'Project Release Optimizer (GA)'!E17</f>
        <v>1.5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18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7.68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7.68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7.68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7.68</v>
      </c>
      <c r="AN15" s="37"/>
      <c r="AO15" s="39">
        <f t="shared" si="24"/>
        <v>94.6</v>
      </c>
      <c r="AP15" s="39">
        <f t="shared" si="25"/>
        <v>80.72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70.400000000000006</v>
      </c>
      <c r="AY15" s="39">
        <f t="shared" si="1"/>
        <v>39.599999999999987</v>
      </c>
      <c r="AZ15" s="39">
        <f t="shared" si="29"/>
        <v>70.400000000000006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</v>
      </c>
      <c r="G16" s="35">
        <f>'Project Release Optimizer (GA)'!E18</f>
        <v>1.5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70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16.8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16.8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16.8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16.8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16.8</v>
      </c>
      <c r="AN16" s="37"/>
      <c r="AO16" s="39">
        <f t="shared" si="24"/>
        <v>116.6</v>
      </c>
      <c r="AP16" s="39">
        <f t="shared" si="25"/>
        <v>154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154</v>
      </c>
      <c r="AY16" s="39">
        <f t="shared" si="1"/>
        <v>26.400000000000002</v>
      </c>
      <c r="AZ16" s="39">
        <f t="shared" si="29"/>
        <v>154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</v>
      </c>
      <c r="G17" s="35">
        <f>'Project Release Optimizer (GA)'!E19</f>
        <v>1.5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12.799999999999999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53.333333333333336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12.799999999999999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12.799999999999999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12.799999999999999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12.799999999999999</v>
      </c>
      <c r="AN17" s="37"/>
      <c r="AO17" s="39">
        <f t="shared" si="24"/>
        <v>189.2</v>
      </c>
      <c r="AP17" s="39">
        <f t="shared" si="25"/>
        <v>117.33333333333333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26.399999999999995</v>
      </c>
      <c r="AY17" s="39">
        <f t="shared" si="1"/>
        <v>117.33333333333331</v>
      </c>
      <c r="AZ17" s="39">
        <f t="shared" si="29"/>
        <v>117.33333333333331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</v>
      </c>
      <c r="G18" s="35">
        <f>'Project Release Optimizer (GA)'!E20</f>
        <v>1.5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104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29.333333333333332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24.96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24.96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24.96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24.96</v>
      </c>
      <c r="AN18" s="37"/>
      <c r="AO18" s="39">
        <f t="shared" si="24"/>
        <v>211.2</v>
      </c>
      <c r="AP18" s="39">
        <f t="shared" si="25"/>
        <v>233.17333333333337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228.80000000000004</v>
      </c>
      <c r="AY18" s="39">
        <f t="shared" si="1"/>
        <v>64.533333333333346</v>
      </c>
      <c r="AZ18" s="39">
        <f t="shared" si="29"/>
        <v>228.80000000000004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</v>
      </c>
      <c r="G19" s="35">
        <f>'Project Release Optimizer (GA)'!E21</f>
        <v>1.5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186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55.333333333333336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44.64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44.64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44.64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44.64</v>
      </c>
      <c r="AN19" s="37"/>
      <c r="AO19" s="39">
        <f t="shared" si="24"/>
        <v>387.20000000000005</v>
      </c>
      <c r="AP19" s="39">
        <f t="shared" si="25"/>
        <v>419.89333333333332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409.19999999999993</v>
      </c>
      <c r="AY19" s="39">
        <f t="shared" si="1"/>
        <v>121.73333333333331</v>
      </c>
      <c r="AZ19" s="39">
        <f t="shared" si="29"/>
        <v>409.19999999999993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</v>
      </c>
      <c r="G20" s="35">
        <f>'Project Release Optimizer (GA)'!E22</f>
        <v>1.5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7.333333333333333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2.4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2.4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2.4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2.4</v>
      </c>
      <c r="AN20" s="37"/>
      <c r="AO20" s="39">
        <f t="shared" si="24"/>
        <v>35.200000000000003</v>
      </c>
      <c r="AP20" s="39">
        <f t="shared" si="25"/>
        <v>26.933333333333326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21.999999999999996</v>
      </c>
      <c r="AY20" s="39">
        <f t="shared" si="1"/>
        <v>16.133333333333336</v>
      </c>
      <c r="AZ20" s="39">
        <f t="shared" si="29"/>
        <v>21.999999999999996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</v>
      </c>
      <c r="G21" s="35">
        <f>'Project Release Optimizer (GA)'!E23</f>
        <v>1.5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98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57.333333333333336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23.52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23.52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23.52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23.52</v>
      </c>
      <c r="AN21" s="37"/>
      <c r="AO21" s="39">
        <f t="shared" si="24"/>
        <v>297</v>
      </c>
      <c r="AP21" s="39">
        <f t="shared" si="25"/>
        <v>249.41333333333338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215.60000000000002</v>
      </c>
      <c r="AY21" s="39">
        <f t="shared" si="1"/>
        <v>126.13333333333333</v>
      </c>
      <c r="AZ21" s="39">
        <f t="shared" si="29"/>
        <v>215.60000000000002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</v>
      </c>
      <c r="G22" s="35">
        <f>'Project Release Optimizer (GA)'!E24</f>
        <v>1.5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72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17.279999999999998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17.279999999999998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17.279999999999998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17.279999999999998</v>
      </c>
      <c r="AN22" s="37"/>
      <c r="AO22" s="39">
        <f t="shared" si="24"/>
        <v>270.59999999999991</v>
      </c>
      <c r="AP22" s="39">
        <f t="shared" si="25"/>
        <v>199.12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158.4</v>
      </c>
      <c r="AY22" s="39">
        <f t="shared" si="1"/>
        <v>127.59999999999998</v>
      </c>
      <c r="AZ22" s="39">
        <f t="shared" si="29"/>
        <v>158.4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</v>
      </c>
      <c r="G23" s="35">
        <f>'Project Release Optimizer (GA)'!E25</f>
        <v>1.5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126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53.333333333333336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30.24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30.24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30.24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30.24</v>
      </c>
      <c r="AN23" s="37"/>
      <c r="AO23" s="39">
        <f t="shared" si="24"/>
        <v>314.59999999999997</v>
      </c>
      <c r="AP23" s="39">
        <f t="shared" si="25"/>
        <v>300.29333333333335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277.20000000000005</v>
      </c>
      <c r="AY23" s="39">
        <f t="shared" si="1"/>
        <v>117.33333333333331</v>
      </c>
      <c r="AZ23" s="39">
        <f t="shared" si="29"/>
        <v>277.20000000000005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</v>
      </c>
      <c r="G24" s="35">
        <f>'Project Release Optimizer (GA)'!E26</f>
        <v>1.5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130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60.666666666666664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31.2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31.2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31.2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31.2</v>
      </c>
      <c r="AN24" s="37"/>
      <c r="AO24" s="39">
        <f t="shared" si="24"/>
        <v>343.2</v>
      </c>
      <c r="AP24" s="39">
        <f t="shared" si="25"/>
        <v>315.46666666666664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285.99999999999994</v>
      </c>
      <c r="AY24" s="39">
        <f t="shared" si="1"/>
        <v>133.46666666666667</v>
      </c>
      <c r="AZ24" s="39">
        <f t="shared" si="29"/>
        <v>285.99999999999994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</v>
      </c>
      <c r="G25" s="35">
        <f>'Project Release Optimizer (GA)'!E27</f>
        <v>2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192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46.08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46.08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46.08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46.08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46.08</v>
      </c>
      <c r="AN25" s="37"/>
      <c r="AO25" s="39">
        <f t="shared" si="24"/>
        <v>299.19999999999993</v>
      </c>
      <c r="AP25" s="39">
        <f t="shared" si="25"/>
        <v>422.39999999999992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422.39999999999992</v>
      </c>
      <c r="AY25" s="39">
        <f t="shared" si="1"/>
        <v>43.999999999999993</v>
      </c>
      <c r="AZ25" s="39">
        <f t="shared" si="29"/>
        <v>422.39999999999992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</v>
      </c>
      <c r="G26" s="35">
        <f>'Project Release Optimizer (GA)'!E28</f>
        <v>2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26.5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18.72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18.72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18.72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18.72</v>
      </c>
      <c r="AN26" s="37"/>
      <c r="AO26" s="39">
        <f t="shared" si="24"/>
        <v>202.39999999999998</v>
      </c>
      <c r="AP26" s="39">
        <f t="shared" si="25"/>
        <v>179.38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171.6</v>
      </c>
      <c r="AY26" s="39">
        <f t="shared" si="1"/>
        <v>58.3</v>
      </c>
      <c r="AZ26" s="39">
        <f t="shared" si="29"/>
        <v>171.6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</v>
      </c>
      <c r="G27" s="35">
        <f>'Project Release Optimizer (GA)'!E29</f>
        <v>2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72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49.5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17.279999999999998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17.279999999999998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17.279999999999998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17.279999999999998</v>
      </c>
      <c r="AN27" s="37"/>
      <c r="AO27" s="39">
        <f t="shared" si="24"/>
        <v>376.19999999999993</v>
      </c>
      <c r="AP27" s="39">
        <f t="shared" si="25"/>
        <v>190.62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158.4</v>
      </c>
      <c r="AY27" s="39">
        <f t="shared" si="1"/>
        <v>108.89999999999998</v>
      </c>
      <c r="AZ27" s="39">
        <f t="shared" si="29"/>
        <v>158.4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83.11999999999999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42.280888888888889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21.216000000000001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21.216000000000001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21.216000000000001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21.216000000000001</v>
      </c>
      <c r="AN30" s="47"/>
      <c r="AO30" s="35">
        <f t="shared" ref="AO30:AQ30" si="36">AVERAGE(AO13:AO27)</f>
        <v>236.42666666666665</v>
      </c>
      <c r="AP30" s="35">
        <f t="shared" si="36"/>
        <v>210.26488888888889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182.74666666666664</v>
      </c>
      <c r="AY30" s="35">
        <f t="shared" si="39"/>
        <v>88.488888888888866</v>
      </c>
      <c r="AZ30" s="167">
        <f t="shared" ref="AZ30" si="40">AVERAGE(AZ13:AZ27)</f>
        <v>194.48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1246.8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634.21333333333337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318.24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318.24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318.24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318.24</v>
      </c>
      <c r="AN31" s="47"/>
      <c r="AO31" s="35">
        <f t="shared" ref="AO31:AQ31" si="47">SUM(AO13:AO27)</f>
        <v>3546.3999999999996</v>
      </c>
      <c r="AP31" s="35">
        <f t="shared" si="47"/>
        <v>3153.9733333333334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2741.2</v>
      </c>
      <c r="AY31" s="35">
        <f t="shared" si="50"/>
        <v>1327.333333333333</v>
      </c>
      <c r="AZ31" s="35">
        <f t="shared" ref="AZ31" si="51">SUM(AZ13:AZ27)</f>
        <v>2917.2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B1" sqref="B1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492.89333333333343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216.73155555555664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194.48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43.217121588089327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15195.333333334929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15948.175343811909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</v>
      </c>
      <c r="E15" s="74">
        <v>1.5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41675</v>
      </c>
      <c r="N15" s="12"/>
      <c r="O15" s="56">
        <v>0</v>
      </c>
      <c r="P15" s="58">
        <f>M15+O15+1</f>
        <v>41676</v>
      </c>
      <c r="Q15" s="58">
        <f>P15+VLOOKUP($B15,'Project Facts (User Inputs)'!$B$13:$BL$28,18,0)</f>
        <v>41725.333333333336</v>
      </c>
      <c r="R15" s="12"/>
      <c r="S15" s="56">
        <v>0</v>
      </c>
      <c r="T15" s="58">
        <f>Q15+S15+1</f>
        <v>41726.333333333336</v>
      </c>
      <c r="U15" s="58">
        <f>T15+VLOOKUP($B15,'Project Facts (User Inputs)'!$B$13:$BL$28,23,0)</f>
        <v>41738.173333333332</v>
      </c>
      <c r="V15" s="12"/>
      <c r="W15" s="32">
        <v>0</v>
      </c>
      <c r="X15" s="58">
        <f>U15+W15+1</f>
        <v>41739.173333333332</v>
      </c>
      <c r="Y15" s="58">
        <f>X15+VLOOKUP($B15,'Project Facts (User Inputs)'!$B$13:$BL$28,28,0)</f>
        <v>41751.013333333329</v>
      </c>
      <c r="Z15" s="12"/>
      <c r="AA15" s="32">
        <v>1</v>
      </c>
      <c r="AB15" s="58">
        <f>Y15+AA15+1</f>
        <v>41753.013333333329</v>
      </c>
      <c r="AC15" s="58">
        <f>AB15+VLOOKUP($B15,'Project Facts (User Inputs)'!$B$13:$BL$28,33,0)</f>
        <v>41764.853333333325</v>
      </c>
      <c r="AD15" s="12"/>
      <c r="AE15" s="32">
        <v>0</v>
      </c>
      <c r="AF15" s="58">
        <f>AC15+AE15+1</f>
        <v>41765.853333333325</v>
      </c>
      <c r="AG15" s="58">
        <f>AF15+VLOOKUP($B15,'Project Facts (User Inputs)'!$B$13:$BL$28,38,0)</f>
        <v>41777.693333333322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1</v>
      </c>
      <c r="AR15" s="78">
        <f>AE15</f>
        <v>0</v>
      </c>
      <c r="AS15" s="78">
        <f>SUM(AM15:AR15)</f>
        <v>1</v>
      </c>
      <c r="AT15" s="60">
        <f>AK15*AM15*$AK$36</f>
        <v>0</v>
      </c>
      <c r="AV15" s="60">
        <f>AG15-L15</f>
        <v>136.69333333332179</v>
      </c>
      <c r="AW15" s="83">
        <f>MAX(AG15:AG29)-MIN(L15:L29)</f>
        <v>492.89333333333343</v>
      </c>
      <c r="BM15" s="113" t="s">
        <v>126</v>
      </c>
    </row>
    <row r="16" spans="2:65">
      <c r="B16" s="16" t="str">
        <f>'Project Facts (User Inputs)'!B14</f>
        <v>Project-A02</v>
      </c>
      <c r="D16" s="74">
        <v>0.5</v>
      </c>
      <c r="E16" s="74">
        <v>1.5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41683</v>
      </c>
      <c r="N16" s="12"/>
      <c r="O16" s="56">
        <v>0</v>
      </c>
      <c r="P16" s="58">
        <f t="shared" ref="P16:P29" si="1">M16+O16+1</f>
        <v>41684</v>
      </c>
      <c r="Q16" s="58">
        <f>P16+VLOOKUP($B16,'Project Facts (User Inputs)'!$B$13:$BL$28,18,0)</f>
        <v>41737.333333333336</v>
      </c>
      <c r="R16" s="12"/>
      <c r="S16" s="56">
        <v>0</v>
      </c>
      <c r="T16" s="58">
        <f t="shared" ref="T16:T29" si="2">Q16+S16+1</f>
        <v>41738.333333333336</v>
      </c>
      <c r="U16" s="58">
        <f>T16+VLOOKUP($B16,'Project Facts (User Inputs)'!$B$13:$BL$28,23,0)</f>
        <v>41751.133333333339</v>
      </c>
      <c r="V16" s="12"/>
      <c r="W16" s="32">
        <v>1</v>
      </c>
      <c r="X16" s="58">
        <f t="shared" ref="X16:X29" si="3">U16+W16+1</f>
        <v>41753.133333333339</v>
      </c>
      <c r="Y16" s="58">
        <f>X16+VLOOKUP($B16,'Project Facts (User Inputs)'!$B$13:$BL$28,28,0)</f>
        <v>41765.933333333342</v>
      </c>
      <c r="Z16" s="12"/>
      <c r="AA16" s="32">
        <v>0</v>
      </c>
      <c r="AB16" s="58">
        <f t="shared" ref="AB16:AB29" si="4">Y16+AA16+1</f>
        <v>41766.933333333342</v>
      </c>
      <c r="AC16" s="58">
        <f>AB16+VLOOKUP($B16,'Project Facts (User Inputs)'!$B$13:$BL$28,33,0)</f>
        <v>41779.733333333344</v>
      </c>
      <c r="AD16" s="12"/>
      <c r="AE16" s="32">
        <v>1</v>
      </c>
      <c r="AF16" s="58">
        <f t="shared" ref="AF16:AF29" si="5">AC16+AE16+1</f>
        <v>41781.733333333344</v>
      </c>
      <c r="AG16" s="58">
        <f>AF16+VLOOKUP($B16,'Project Facts (User Inputs)'!$B$13:$BL$28,38,0)</f>
        <v>41794.533333333347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1</v>
      </c>
      <c r="AQ16" s="78">
        <f t="shared" ref="AQ16:AQ29" si="10">AA16</f>
        <v>0</v>
      </c>
      <c r="AR16" s="78">
        <f t="shared" ref="AR16:AR29" si="11">AE16</f>
        <v>1</v>
      </c>
      <c r="AS16" s="78">
        <f t="shared" ref="AS16:AS29" si="12">SUM(AM16:AR16)</f>
        <v>14</v>
      </c>
      <c r="AT16" s="60">
        <f t="shared" ref="AT16:AT29" si="13">AK16*AM16*$AK$36</f>
        <v>10.607940446650126</v>
      </c>
      <c r="AV16" s="60">
        <f t="shared" ref="AV16:AV29" si="14">AG16-L16</f>
        <v>141.5333333333474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</v>
      </c>
      <c r="E17" s="74">
        <v>1.5</v>
      </c>
      <c r="F17" s="5"/>
      <c r="G17" s="110"/>
      <c r="I17" s="57">
        <v>41640</v>
      </c>
      <c r="J17" s="12"/>
      <c r="K17" s="32">
        <v>23</v>
      </c>
      <c r="L17" s="58">
        <f t="shared" si="0"/>
        <v>41664</v>
      </c>
      <c r="M17" s="58">
        <f>L17+VLOOKUP($B17,'Project Facts (User Inputs)'!$B$13:$BL$28,13,0)</f>
        <v>41696</v>
      </c>
      <c r="N17" s="12"/>
      <c r="O17" s="56">
        <v>0</v>
      </c>
      <c r="P17" s="58">
        <f t="shared" si="1"/>
        <v>41697</v>
      </c>
      <c r="Q17" s="58">
        <f>P17+VLOOKUP($B17,'Project Facts (User Inputs)'!$B$13:$BL$28,18,0)</f>
        <v>41715</v>
      </c>
      <c r="R17" s="12"/>
      <c r="S17" s="56">
        <v>0</v>
      </c>
      <c r="T17" s="58">
        <f t="shared" si="2"/>
        <v>41716</v>
      </c>
      <c r="U17" s="58">
        <f>T17+VLOOKUP($B17,'Project Facts (User Inputs)'!$B$13:$BL$28,23,0)</f>
        <v>41723.68</v>
      </c>
      <c r="V17" s="12"/>
      <c r="W17" s="32">
        <v>0</v>
      </c>
      <c r="X17" s="58">
        <f t="shared" si="3"/>
        <v>41724.68</v>
      </c>
      <c r="Y17" s="58">
        <f>X17+VLOOKUP($B17,'Project Facts (User Inputs)'!$B$13:$BL$28,28,0)</f>
        <v>41732.36</v>
      </c>
      <c r="Z17" s="12"/>
      <c r="AA17" s="32">
        <v>1</v>
      </c>
      <c r="AB17" s="58">
        <f t="shared" si="4"/>
        <v>41734.36</v>
      </c>
      <c r="AC17" s="58">
        <f>AB17+VLOOKUP($B17,'Project Facts (User Inputs)'!$B$13:$BL$28,33,0)</f>
        <v>41742.04</v>
      </c>
      <c r="AD17" s="12"/>
      <c r="AE17" s="32">
        <v>0</v>
      </c>
      <c r="AF17" s="58">
        <f t="shared" si="5"/>
        <v>41743.040000000001</v>
      </c>
      <c r="AG17" s="58">
        <f>AF17+VLOOKUP($B17,'Project Facts (User Inputs)'!$B$13:$BL$28,38,0)</f>
        <v>41750.720000000001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23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1</v>
      </c>
      <c r="AR17" s="78">
        <f t="shared" si="11"/>
        <v>0</v>
      </c>
      <c r="AS17" s="78">
        <f t="shared" si="12"/>
        <v>24</v>
      </c>
      <c r="AT17" s="60">
        <f t="shared" si="13"/>
        <v>9.2028535980148867</v>
      </c>
      <c r="AV17" s="60">
        <f t="shared" si="14"/>
        <v>86.720000000001164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</v>
      </c>
      <c r="E18" s="74">
        <v>1.5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41745</v>
      </c>
      <c r="N18" s="12"/>
      <c r="O18" s="56">
        <v>0</v>
      </c>
      <c r="P18" s="58">
        <f t="shared" si="1"/>
        <v>41746</v>
      </c>
      <c r="Q18" s="58">
        <f>P18+VLOOKUP($B18,'Project Facts (User Inputs)'!$B$13:$BL$28,18,0)</f>
        <v>41762.800000000003</v>
      </c>
      <c r="R18" s="12"/>
      <c r="S18" s="56">
        <v>0</v>
      </c>
      <c r="T18" s="58">
        <f t="shared" si="2"/>
        <v>41763.800000000003</v>
      </c>
      <c r="U18" s="58">
        <f>T18+VLOOKUP($B18,'Project Facts (User Inputs)'!$B$13:$BL$28,23,0)</f>
        <v>41780.600000000006</v>
      </c>
      <c r="V18" s="12"/>
      <c r="W18" s="32">
        <v>1</v>
      </c>
      <c r="X18" s="58">
        <f t="shared" si="3"/>
        <v>41782.600000000006</v>
      </c>
      <c r="Y18" s="58">
        <f>X18+VLOOKUP($B18,'Project Facts (User Inputs)'!$B$13:$BL$28,28,0)</f>
        <v>41799.400000000009</v>
      </c>
      <c r="Z18" s="12"/>
      <c r="AA18" s="32">
        <v>0</v>
      </c>
      <c r="AB18" s="58">
        <f t="shared" si="4"/>
        <v>41800.400000000009</v>
      </c>
      <c r="AC18" s="58">
        <f>AB18+VLOOKUP($B18,'Project Facts (User Inputs)'!$B$13:$BL$28,33,0)</f>
        <v>41817.200000000012</v>
      </c>
      <c r="AD18" s="12"/>
      <c r="AE18" s="32">
        <v>1</v>
      </c>
      <c r="AF18" s="58">
        <f t="shared" si="5"/>
        <v>41819.200000000012</v>
      </c>
      <c r="AG18" s="58">
        <f>AF18+VLOOKUP($B18,'Project Facts (User Inputs)'!$B$13:$BL$28,38,0)</f>
        <v>41836.000000000015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1</v>
      </c>
      <c r="AQ18" s="78">
        <f t="shared" si="10"/>
        <v>0</v>
      </c>
      <c r="AR18" s="78">
        <f t="shared" si="11"/>
        <v>1</v>
      </c>
      <c r="AS18" s="78">
        <f t="shared" si="12"/>
        <v>36</v>
      </c>
      <c r="AT18" s="60">
        <f t="shared" si="13"/>
        <v>16.767990074441688</v>
      </c>
      <c r="AV18" s="60">
        <f t="shared" si="14"/>
        <v>161.00000000001455</v>
      </c>
      <c r="AW18" s="37"/>
      <c r="BM18" s="113"/>
    </row>
    <row r="19" spans="2:65">
      <c r="B19" s="16" t="str">
        <f>'Project Facts (User Inputs)'!B17</f>
        <v>Project-A05</v>
      </c>
      <c r="D19" s="74">
        <v>0.5</v>
      </c>
      <c r="E19" s="74">
        <v>1.5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41698.800000000003</v>
      </c>
      <c r="N19" s="12"/>
      <c r="O19" s="56">
        <v>0</v>
      </c>
      <c r="P19" s="58">
        <f t="shared" si="1"/>
        <v>41699.800000000003</v>
      </c>
      <c r="Q19" s="58">
        <f>P19+VLOOKUP($B19,'Project Facts (User Inputs)'!$B$13:$BL$28,18,0)</f>
        <v>41753.133333333339</v>
      </c>
      <c r="R19" s="12"/>
      <c r="S19" s="56">
        <v>0</v>
      </c>
      <c r="T19" s="58">
        <f t="shared" si="2"/>
        <v>41754.133333333339</v>
      </c>
      <c r="U19" s="58">
        <f>T19+VLOOKUP($B19,'Project Facts (User Inputs)'!$B$13:$BL$28,23,0)</f>
        <v>41766.933333333342</v>
      </c>
      <c r="V19" s="12"/>
      <c r="W19" s="32">
        <v>0</v>
      </c>
      <c r="X19" s="58">
        <f t="shared" si="3"/>
        <v>41767.933333333342</v>
      </c>
      <c r="Y19" s="58">
        <f>X19+VLOOKUP($B19,'Project Facts (User Inputs)'!$B$13:$BL$28,28,0)</f>
        <v>41780.733333333344</v>
      </c>
      <c r="Z19" s="12"/>
      <c r="AA19" s="32">
        <v>1</v>
      </c>
      <c r="AB19" s="58">
        <f t="shared" si="4"/>
        <v>41782.733333333344</v>
      </c>
      <c r="AC19" s="58">
        <f>AB19+VLOOKUP($B19,'Project Facts (User Inputs)'!$B$13:$BL$28,33,0)</f>
        <v>41795.533333333347</v>
      </c>
      <c r="AD19" s="12"/>
      <c r="AE19" s="32">
        <v>0</v>
      </c>
      <c r="AF19" s="58">
        <f t="shared" si="5"/>
        <v>41796.533333333347</v>
      </c>
      <c r="AG19" s="58">
        <f>AF19+VLOOKUP($B19,'Project Facts (User Inputs)'!$B$13:$BL$28,38,0)</f>
        <v>41809.33333333335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1</v>
      </c>
      <c r="AR19" s="78">
        <f t="shared" si="11"/>
        <v>0</v>
      </c>
      <c r="AS19" s="78">
        <f t="shared" si="12"/>
        <v>46</v>
      </c>
      <c r="AT19" s="60">
        <f t="shared" si="13"/>
        <v>36.011166253101734</v>
      </c>
      <c r="AV19" s="60">
        <f t="shared" si="14"/>
        <v>123.33333333335031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</v>
      </c>
      <c r="E20" s="74">
        <v>1.5</v>
      </c>
      <c r="F20" s="5"/>
      <c r="G20" s="110"/>
      <c r="I20" s="57">
        <v>41640</v>
      </c>
      <c r="J20" s="12"/>
      <c r="K20" s="32">
        <v>56</v>
      </c>
      <c r="L20" s="58">
        <f t="shared" si="0"/>
        <v>41697</v>
      </c>
      <c r="M20" s="58">
        <f>L20+VLOOKUP($B20,'Project Facts (User Inputs)'!$B$13:$BL$28,13,0)</f>
        <v>41801</v>
      </c>
      <c r="N20" s="12"/>
      <c r="O20" s="56">
        <v>0</v>
      </c>
      <c r="P20" s="58">
        <f t="shared" si="1"/>
        <v>41802</v>
      </c>
      <c r="Q20" s="58">
        <f>P20+VLOOKUP($B20,'Project Facts (User Inputs)'!$B$13:$BL$28,18,0)</f>
        <v>41831.333333333336</v>
      </c>
      <c r="R20" s="12"/>
      <c r="S20" s="56">
        <v>0</v>
      </c>
      <c r="T20" s="58">
        <f t="shared" si="2"/>
        <v>41832.333333333336</v>
      </c>
      <c r="U20" s="58">
        <f>T20+VLOOKUP($B20,'Project Facts (User Inputs)'!$B$13:$BL$28,23,0)</f>
        <v>41857.293333333335</v>
      </c>
      <c r="V20" s="12"/>
      <c r="W20" s="32">
        <v>1</v>
      </c>
      <c r="X20" s="58">
        <f t="shared" si="3"/>
        <v>41859.293333333335</v>
      </c>
      <c r="Y20" s="58">
        <f>X20+VLOOKUP($B20,'Project Facts (User Inputs)'!$B$13:$BL$28,28,0)</f>
        <v>41884.253333333334</v>
      </c>
      <c r="Z20" s="12"/>
      <c r="AA20" s="32">
        <v>0</v>
      </c>
      <c r="AB20" s="58">
        <f t="shared" si="4"/>
        <v>41885.253333333334</v>
      </c>
      <c r="AC20" s="58">
        <f>AB20+VLOOKUP($B20,'Project Facts (User Inputs)'!$B$13:$BL$28,33,0)</f>
        <v>41910.213333333333</v>
      </c>
      <c r="AD20" s="12"/>
      <c r="AE20" s="32">
        <v>1</v>
      </c>
      <c r="AF20" s="58">
        <f t="shared" si="5"/>
        <v>41912.213333333333</v>
      </c>
      <c r="AG20" s="58">
        <f>AF20+VLOOKUP($B20,'Project Facts (User Inputs)'!$B$13:$BL$28,38,0)</f>
        <v>41937.173333333332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56</v>
      </c>
      <c r="AN20" s="78">
        <f t="shared" si="7"/>
        <v>0</v>
      </c>
      <c r="AO20" s="78">
        <f t="shared" si="8"/>
        <v>0</v>
      </c>
      <c r="AP20" s="78">
        <f t="shared" si="9"/>
        <v>1</v>
      </c>
      <c r="AQ20" s="78">
        <f t="shared" si="10"/>
        <v>0</v>
      </c>
      <c r="AR20" s="78">
        <f t="shared" si="11"/>
        <v>1</v>
      </c>
      <c r="AS20" s="78">
        <f t="shared" si="12"/>
        <v>58</v>
      </c>
      <c r="AT20" s="60">
        <f t="shared" si="13"/>
        <v>50.024813895781634</v>
      </c>
      <c r="AV20" s="60">
        <f t="shared" si="14"/>
        <v>240.17333333333227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</v>
      </c>
      <c r="E21" s="74">
        <v>1.5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41894</v>
      </c>
      <c r="N21" s="12"/>
      <c r="O21" s="56">
        <v>0</v>
      </c>
      <c r="P21" s="58">
        <f t="shared" si="1"/>
        <v>41895</v>
      </c>
      <c r="Q21" s="58">
        <f>P21+VLOOKUP($B21,'Project Facts (User Inputs)'!$B$13:$BL$28,18,0)</f>
        <v>41950.333333333336</v>
      </c>
      <c r="R21" s="12"/>
      <c r="S21" s="56">
        <v>0</v>
      </c>
      <c r="T21" s="58">
        <f t="shared" si="2"/>
        <v>41951.333333333336</v>
      </c>
      <c r="U21" s="58">
        <f>T21+VLOOKUP($B21,'Project Facts (User Inputs)'!$B$13:$BL$28,23,0)</f>
        <v>41995.973333333335</v>
      </c>
      <c r="V21" s="12"/>
      <c r="W21" s="32">
        <v>0</v>
      </c>
      <c r="X21" s="58">
        <f t="shared" si="3"/>
        <v>41996.973333333335</v>
      </c>
      <c r="Y21" s="58">
        <f>X21+VLOOKUP($B21,'Project Facts (User Inputs)'!$B$13:$BL$28,28,0)</f>
        <v>42041.613333333335</v>
      </c>
      <c r="Z21" s="12"/>
      <c r="AA21" s="32">
        <v>1</v>
      </c>
      <c r="AB21" s="58">
        <f t="shared" si="4"/>
        <v>42043.613333333335</v>
      </c>
      <c r="AC21" s="58">
        <f>AB21+VLOOKUP($B21,'Project Facts (User Inputs)'!$B$13:$BL$28,33,0)</f>
        <v>42088.253333333334</v>
      </c>
      <c r="AD21" s="12"/>
      <c r="AE21" s="32">
        <v>0</v>
      </c>
      <c r="AF21" s="58">
        <f t="shared" si="5"/>
        <v>42089.253333333334</v>
      </c>
      <c r="AG21" s="58">
        <f>AF21+VLOOKUP($B21,'Project Facts (User Inputs)'!$B$13:$BL$28,38,0)</f>
        <v>42133.893333333333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1</v>
      </c>
      <c r="AR21" s="78">
        <f t="shared" si="11"/>
        <v>0</v>
      </c>
      <c r="AS21" s="78">
        <f t="shared" si="12"/>
        <v>68</v>
      </c>
      <c r="AT21" s="60">
        <f t="shared" si="13"/>
        <v>109.727047146402</v>
      </c>
      <c r="AV21" s="60">
        <f t="shared" si="14"/>
        <v>425.89333333333343</v>
      </c>
      <c r="AW21" s="37"/>
      <c r="BM21" s="113"/>
    </row>
    <row r="22" spans="2:65">
      <c r="B22" s="16" t="str">
        <f>'Project Facts (User Inputs)'!B20</f>
        <v>Project-A08</v>
      </c>
      <c r="D22" s="74">
        <v>0.5</v>
      </c>
      <c r="E22" s="74">
        <v>1.5</v>
      </c>
      <c r="F22" s="5"/>
      <c r="G22" s="110"/>
      <c r="I22" s="57">
        <v>41640</v>
      </c>
      <c r="J22" s="12"/>
      <c r="K22" s="32">
        <v>78</v>
      </c>
      <c r="L22" s="58">
        <f t="shared" si="0"/>
        <v>41719</v>
      </c>
      <c r="M22" s="58">
        <f>L22+VLOOKUP($B22,'Project Facts (User Inputs)'!$B$13:$BL$28,13,0)</f>
        <v>41729</v>
      </c>
      <c r="N22" s="12"/>
      <c r="O22" s="56">
        <v>0</v>
      </c>
      <c r="P22" s="58">
        <f t="shared" si="1"/>
        <v>41730</v>
      </c>
      <c r="Q22" s="58">
        <f>P22+VLOOKUP($B22,'Project Facts (User Inputs)'!$B$13:$BL$28,18,0)</f>
        <v>41737.333333333336</v>
      </c>
      <c r="R22" s="12"/>
      <c r="S22" s="56">
        <v>0</v>
      </c>
      <c r="T22" s="58">
        <f t="shared" si="2"/>
        <v>41738.333333333336</v>
      </c>
      <c r="U22" s="58">
        <f>T22+VLOOKUP($B22,'Project Facts (User Inputs)'!$B$13:$BL$28,23,0)</f>
        <v>41740.733333333337</v>
      </c>
      <c r="V22" s="12"/>
      <c r="W22" s="32">
        <v>1</v>
      </c>
      <c r="X22" s="58">
        <f t="shared" si="3"/>
        <v>41742.733333333337</v>
      </c>
      <c r="Y22" s="58">
        <f>X22+VLOOKUP($B22,'Project Facts (User Inputs)'!$B$13:$BL$28,28,0)</f>
        <v>41745.133333333339</v>
      </c>
      <c r="Z22" s="12"/>
      <c r="AA22" s="32">
        <v>0</v>
      </c>
      <c r="AB22" s="58">
        <f t="shared" si="4"/>
        <v>41746.133333333339</v>
      </c>
      <c r="AC22" s="58">
        <f>AB22+VLOOKUP($B22,'Project Facts (User Inputs)'!$B$13:$BL$28,33,0)</f>
        <v>41748.53333333334</v>
      </c>
      <c r="AD22" s="12"/>
      <c r="AE22" s="32">
        <v>1</v>
      </c>
      <c r="AF22" s="58">
        <f t="shared" si="5"/>
        <v>41750.53333333334</v>
      </c>
      <c r="AG22" s="58">
        <f>AF22+VLOOKUP($B22,'Project Facts (User Inputs)'!$B$13:$BL$28,38,0)</f>
        <v>41752.933333333342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78</v>
      </c>
      <c r="AN22" s="78">
        <f t="shared" si="7"/>
        <v>0</v>
      </c>
      <c r="AO22" s="78">
        <f t="shared" si="8"/>
        <v>0</v>
      </c>
      <c r="AP22" s="78">
        <f t="shared" si="9"/>
        <v>1</v>
      </c>
      <c r="AQ22" s="78">
        <f t="shared" si="10"/>
        <v>0</v>
      </c>
      <c r="AR22" s="78">
        <f t="shared" si="11"/>
        <v>1</v>
      </c>
      <c r="AS22" s="78">
        <f t="shared" si="12"/>
        <v>80</v>
      </c>
      <c r="AT22" s="60">
        <f t="shared" si="13"/>
        <v>11.612903225806452</v>
      </c>
      <c r="AV22" s="60">
        <f t="shared" si="14"/>
        <v>33.933333333341579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</v>
      </c>
      <c r="E23" s="74">
        <v>1.5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41751</v>
      </c>
      <c r="N23" s="12"/>
      <c r="O23" s="56">
        <v>0</v>
      </c>
      <c r="P23" s="58">
        <f t="shared" si="1"/>
        <v>41752</v>
      </c>
      <c r="Q23" s="58">
        <f>P23+VLOOKUP($B23,'Project Facts (User Inputs)'!$B$13:$BL$28,18,0)</f>
        <v>41809.333333333336</v>
      </c>
      <c r="R23" s="12"/>
      <c r="S23" s="56">
        <v>0</v>
      </c>
      <c r="T23" s="58">
        <f t="shared" si="2"/>
        <v>41810.333333333336</v>
      </c>
      <c r="U23" s="58">
        <f>T23+VLOOKUP($B23,'Project Facts (User Inputs)'!$B$13:$BL$28,23,0)</f>
        <v>41833.853333333333</v>
      </c>
      <c r="V23" s="12"/>
      <c r="W23" s="32">
        <v>0</v>
      </c>
      <c r="X23" s="58">
        <f t="shared" si="3"/>
        <v>41834.853333333333</v>
      </c>
      <c r="Y23" s="58">
        <f>X23+VLOOKUP($B23,'Project Facts (User Inputs)'!$B$13:$BL$28,28,0)</f>
        <v>41858.373333333329</v>
      </c>
      <c r="Z23" s="12"/>
      <c r="AA23" s="32">
        <v>1</v>
      </c>
      <c r="AB23" s="58">
        <f t="shared" si="4"/>
        <v>41860.373333333329</v>
      </c>
      <c r="AC23" s="58">
        <f>AB23+VLOOKUP($B23,'Project Facts (User Inputs)'!$B$13:$BL$28,33,0)</f>
        <v>41883.893333333326</v>
      </c>
      <c r="AD23" s="12"/>
      <c r="AE23" s="32">
        <v>0</v>
      </c>
      <c r="AF23" s="58">
        <f t="shared" si="5"/>
        <v>41884.893333333326</v>
      </c>
      <c r="AG23" s="58">
        <f>AF23+VLOOKUP($B23,'Project Facts (User Inputs)'!$B$13:$BL$28,38,0)</f>
        <v>41908.413333333323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1</v>
      </c>
      <c r="AR23" s="78">
        <f t="shared" si="11"/>
        <v>0</v>
      </c>
      <c r="AS23" s="78">
        <f t="shared" si="12"/>
        <v>13</v>
      </c>
      <c r="AT23" s="60">
        <f t="shared" si="13"/>
        <v>15.074441687344914</v>
      </c>
      <c r="AV23" s="60">
        <f t="shared" si="14"/>
        <v>255.41333333332295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</v>
      </c>
      <c r="E24" s="74">
        <v>1.5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41736</v>
      </c>
      <c r="N24" s="12"/>
      <c r="O24" s="56">
        <v>0</v>
      </c>
      <c r="P24" s="58">
        <f t="shared" si="1"/>
        <v>41737</v>
      </c>
      <c r="Q24" s="58">
        <f>P24+VLOOKUP($B24,'Project Facts (User Inputs)'!$B$13:$BL$28,18,0)</f>
        <v>41795</v>
      </c>
      <c r="R24" s="12"/>
      <c r="S24" s="56">
        <v>0</v>
      </c>
      <c r="T24" s="58">
        <f t="shared" si="2"/>
        <v>41796</v>
      </c>
      <c r="U24" s="58">
        <f>T24+VLOOKUP($B24,'Project Facts (User Inputs)'!$B$13:$BL$28,23,0)</f>
        <v>41813.279999999999</v>
      </c>
      <c r="V24" s="12"/>
      <c r="W24" s="32">
        <v>1</v>
      </c>
      <c r="X24" s="58">
        <f t="shared" si="3"/>
        <v>41815.279999999999</v>
      </c>
      <c r="Y24" s="58">
        <f>X24+VLOOKUP($B24,'Project Facts (User Inputs)'!$B$13:$BL$28,28,0)</f>
        <v>41832.559999999998</v>
      </c>
      <c r="Z24" s="12"/>
      <c r="AA24" s="32">
        <v>0</v>
      </c>
      <c r="AB24" s="58">
        <f t="shared" si="4"/>
        <v>41833.56</v>
      </c>
      <c r="AC24" s="58">
        <f>AB24+VLOOKUP($B24,'Project Facts (User Inputs)'!$B$13:$BL$28,33,0)</f>
        <v>41850.839999999997</v>
      </c>
      <c r="AD24" s="12"/>
      <c r="AE24" s="32">
        <v>1</v>
      </c>
      <c r="AF24" s="58">
        <f t="shared" si="5"/>
        <v>41852.839999999997</v>
      </c>
      <c r="AG24" s="58">
        <f>AF24+VLOOKUP($B24,'Project Facts (User Inputs)'!$B$13:$BL$28,38,0)</f>
        <v>41870.119999999995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1</v>
      </c>
      <c r="AQ24" s="78">
        <f t="shared" si="10"/>
        <v>0</v>
      </c>
      <c r="AR24" s="78">
        <f t="shared" si="11"/>
        <v>1</v>
      </c>
      <c r="AS24" s="78">
        <f t="shared" si="12"/>
        <v>25</v>
      </c>
      <c r="AT24" s="60">
        <f t="shared" si="13"/>
        <v>26.324441687344905</v>
      </c>
      <c r="AV24" s="60">
        <f t="shared" si="14"/>
        <v>206.11999999999534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</v>
      </c>
      <c r="E25" s="74">
        <v>1.5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41801</v>
      </c>
      <c r="N25" s="12"/>
      <c r="O25" s="56">
        <v>0</v>
      </c>
      <c r="P25" s="58">
        <f t="shared" si="1"/>
        <v>41802</v>
      </c>
      <c r="Q25" s="58">
        <f>P25+VLOOKUP($B25,'Project Facts (User Inputs)'!$B$13:$BL$28,18,0)</f>
        <v>41855.333333333336</v>
      </c>
      <c r="R25" s="12"/>
      <c r="S25" s="56">
        <v>0</v>
      </c>
      <c r="T25" s="58">
        <f t="shared" si="2"/>
        <v>41856.333333333336</v>
      </c>
      <c r="U25" s="58">
        <f>T25+VLOOKUP($B25,'Project Facts (User Inputs)'!$B$13:$BL$28,23,0)</f>
        <v>41886.573333333334</v>
      </c>
      <c r="V25" s="12"/>
      <c r="W25" s="32">
        <v>0</v>
      </c>
      <c r="X25" s="58">
        <f t="shared" si="3"/>
        <v>41887.573333333334</v>
      </c>
      <c r="Y25" s="58">
        <f>X25+VLOOKUP($B25,'Project Facts (User Inputs)'!$B$13:$BL$28,28,0)</f>
        <v>41917.813333333332</v>
      </c>
      <c r="Z25" s="12"/>
      <c r="AA25" s="32">
        <v>1</v>
      </c>
      <c r="AB25" s="58">
        <f t="shared" si="4"/>
        <v>41919.813333333332</v>
      </c>
      <c r="AC25" s="58">
        <f>AB25+VLOOKUP($B25,'Project Facts (User Inputs)'!$B$13:$BL$28,33,0)</f>
        <v>41950.05333333333</v>
      </c>
      <c r="AD25" s="12"/>
      <c r="AE25" s="32">
        <v>0</v>
      </c>
      <c r="AF25" s="58">
        <f t="shared" si="5"/>
        <v>41951.05333333333</v>
      </c>
      <c r="AG25" s="58">
        <f>AF25+VLOOKUP($B25,'Project Facts (User Inputs)'!$B$13:$BL$28,38,0)</f>
        <v>41981.293333333328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1</v>
      </c>
      <c r="AR25" s="78">
        <f t="shared" si="11"/>
        <v>0</v>
      </c>
      <c r="AS25" s="78">
        <f t="shared" si="12"/>
        <v>35</v>
      </c>
      <c r="AT25" s="60">
        <f t="shared" si="13"/>
        <v>45.241935483870954</v>
      </c>
      <c r="AV25" s="60">
        <f t="shared" si="14"/>
        <v>306.29333333332761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</v>
      </c>
      <c r="E26" s="74">
        <v>1.5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41816</v>
      </c>
      <c r="N26" s="12"/>
      <c r="O26" s="56">
        <v>0</v>
      </c>
      <c r="P26" s="58">
        <f t="shared" si="1"/>
        <v>41817</v>
      </c>
      <c r="Q26" s="58">
        <f>P26+VLOOKUP($B26,'Project Facts (User Inputs)'!$B$13:$BL$28,18,0)</f>
        <v>41877.666666666664</v>
      </c>
      <c r="R26" s="12"/>
      <c r="S26" s="56">
        <v>0</v>
      </c>
      <c r="T26" s="58">
        <f t="shared" si="2"/>
        <v>41878.666666666664</v>
      </c>
      <c r="U26" s="58">
        <f>T26+VLOOKUP($B26,'Project Facts (User Inputs)'!$B$13:$BL$28,23,0)</f>
        <v>41909.866666666661</v>
      </c>
      <c r="V26" s="12"/>
      <c r="W26" s="32">
        <v>1</v>
      </c>
      <c r="X26" s="58">
        <f t="shared" si="3"/>
        <v>41911.866666666661</v>
      </c>
      <c r="Y26" s="58">
        <f>X26+VLOOKUP($B26,'Project Facts (User Inputs)'!$B$13:$BL$28,28,0)</f>
        <v>41943.066666666658</v>
      </c>
      <c r="Z26" s="12"/>
      <c r="AA26" s="32">
        <v>0</v>
      </c>
      <c r="AB26" s="58">
        <f t="shared" si="4"/>
        <v>41944.066666666658</v>
      </c>
      <c r="AC26" s="58">
        <f>AB26+VLOOKUP($B26,'Project Facts (User Inputs)'!$B$13:$BL$28,33,0)</f>
        <v>41975.266666666656</v>
      </c>
      <c r="AD26" s="12"/>
      <c r="AE26" s="32">
        <v>1</v>
      </c>
      <c r="AF26" s="58">
        <f t="shared" si="5"/>
        <v>41977.266666666656</v>
      </c>
      <c r="AG26" s="58">
        <f>AF26+VLOOKUP($B26,'Project Facts (User Inputs)'!$B$13:$BL$28,38,0)</f>
        <v>42008.466666666653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1</v>
      </c>
      <c r="AQ26" s="78">
        <f t="shared" si="10"/>
        <v>0</v>
      </c>
      <c r="AR26" s="78">
        <f t="shared" si="11"/>
        <v>1</v>
      </c>
      <c r="AS26" s="78">
        <f t="shared" si="12"/>
        <v>47</v>
      </c>
      <c r="AT26" s="60">
        <f t="shared" si="13"/>
        <v>65.322580645161281</v>
      </c>
      <c r="AV26" s="60">
        <f t="shared" si="14"/>
        <v>322.4666666666526</v>
      </c>
      <c r="AW26" s="37"/>
      <c r="BM26" s="115"/>
    </row>
    <row r="27" spans="2:65">
      <c r="B27" s="16" t="str">
        <f>'Project Facts (User Inputs)'!B25</f>
        <v>Project-A13</v>
      </c>
      <c r="D27" s="74">
        <v>0.5</v>
      </c>
      <c r="E27" s="74">
        <v>2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41889</v>
      </c>
      <c r="N27" s="12"/>
      <c r="O27" s="56">
        <v>0</v>
      </c>
      <c r="P27" s="58">
        <f t="shared" si="1"/>
        <v>41890</v>
      </c>
      <c r="Q27" s="58">
        <f>P27+VLOOKUP($B27,'Project Facts (User Inputs)'!$B$13:$BL$28,18,0)</f>
        <v>41936.080000000002</v>
      </c>
      <c r="R27" s="12"/>
      <c r="S27" s="56">
        <v>0</v>
      </c>
      <c r="T27" s="58">
        <f t="shared" si="2"/>
        <v>41937.08</v>
      </c>
      <c r="U27" s="58">
        <f>T27+VLOOKUP($B27,'Project Facts (User Inputs)'!$B$13:$BL$28,23,0)</f>
        <v>41983.16</v>
      </c>
      <c r="V27" s="12"/>
      <c r="W27" s="32">
        <v>0</v>
      </c>
      <c r="X27" s="58">
        <f t="shared" si="3"/>
        <v>41984.160000000003</v>
      </c>
      <c r="Y27" s="58">
        <f>X27+VLOOKUP($B27,'Project Facts (User Inputs)'!$B$13:$BL$28,28,0)</f>
        <v>42030.240000000005</v>
      </c>
      <c r="Z27" s="12"/>
      <c r="AA27" s="32">
        <v>1</v>
      </c>
      <c r="AB27" s="58">
        <f t="shared" si="4"/>
        <v>42032.240000000005</v>
      </c>
      <c r="AC27" s="58">
        <f>AB27+VLOOKUP($B27,'Project Facts (User Inputs)'!$B$13:$BL$28,33,0)</f>
        <v>42078.320000000007</v>
      </c>
      <c r="AD27" s="12"/>
      <c r="AE27" s="32">
        <v>0</v>
      </c>
      <c r="AF27" s="58">
        <f t="shared" si="5"/>
        <v>42079.320000000007</v>
      </c>
      <c r="AG27" s="58">
        <f>AF27+VLOOKUP($B27,'Project Facts (User Inputs)'!$B$13:$BL$28,38,0)</f>
        <v>42125.400000000009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1</v>
      </c>
      <c r="AR27" s="78">
        <f t="shared" si="11"/>
        <v>0</v>
      </c>
      <c r="AS27" s="78">
        <f t="shared" si="12"/>
        <v>57</v>
      </c>
      <c r="AT27" s="60">
        <f t="shared" si="13"/>
        <v>70.868486352357294</v>
      </c>
      <c r="AV27" s="60">
        <f t="shared" si="14"/>
        <v>428.40000000000873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</v>
      </c>
      <c r="E28" s="74">
        <v>2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</v>
      </c>
      <c r="N28" s="12"/>
      <c r="O28" s="56">
        <v>0</v>
      </c>
      <c r="P28" s="58">
        <f t="shared" si="1"/>
        <v>41787</v>
      </c>
      <c r="Q28" s="58">
        <f>P28+VLOOKUP($B28,'Project Facts (User Inputs)'!$B$13:$BL$28,18,0)</f>
        <v>41813.5</v>
      </c>
      <c r="R28" s="12"/>
      <c r="S28" s="56">
        <v>0</v>
      </c>
      <c r="T28" s="58">
        <f t="shared" si="2"/>
        <v>41814.5</v>
      </c>
      <c r="U28" s="58">
        <f>T28+VLOOKUP($B28,'Project Facts (User Inputs)'!$B$13:$BL$28,23,0)</f>
        <v>41833.22</v>
      </c>
      <c r="V28" s="12"/>
      <c r="W28" s="32">
        <v>1</v>
      </c>
      <c r="X28" s="58">
        <f t="shared" si="3"/>
        <v>41835.22</v>
      </c>
      <c r="Y28" s="58">
        <f>X28+VLOOKUP($B28,'Project Facts (User Inputs)'!$B$13:$BL$28,28,0)</f>
        <v>41853.94</v>
      </c>
      <c r="Z28" s="12"/>
      <c r="AA28" s="32">
        <v>0</v>
      </c>
      <c r="AB28" s="58">
        <f t="shared" si="4"/>
        <v>41854.94</v>
      </c>
      <c r="AC28" s="58">
        <f>AB28+VLOOKUP($B28,'Project Facts (User Inputs)'!$B$13:$BL$28,33,0)</f>
        <v>41873.660000000003</v>
      </c>
      <c r="AD28" s="12"/>
      <c r="AE28" s="32">
        <v>1</v>
      </c>
      <c r="AF28" s="58">
        <f t="shared" si="5"/>
        <v>41875.660000000003</v>
      </c>
      <c r="AG28" s="58">
        <f>AF28+VLOOKUP($B28,'Project Facts (User Inputs)'!$B$13:$BL$28,38,0)</f>
        <v>41894.380000000005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1</v>
      </c>
      <c r="AQ28" s="78">
        <f t="shared" si="10"/>
        <v>0</v>
      </c>
      <c r="AR28" s="78">
        <f t="shared" si="11"/>
        <v>1</v>
      </c>
      <c r="AS28" s="78">
        <f t="shared" si="12"/>
        <v>69</v>
      </c>
      <c r="AT28" s="60">
        <f t="shared" si="13"/>
        <v>57.357320099255574</v>
      </c>
      <c r="AV28" s="60">
        <f t="shared" si="14"/>
        <v>186.38000000000466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</v>
      </c>
      <c r="E29" s="74">
        <v>2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41791</v>
      </c>
      <c r="N29" s="12"/>
      <c r="O29" s="56">
        <v>0</v>
      </c>
      <c r="P29" s="58">
        <f t="shared" si="1"/>
        <v>41792</v>
      </c>
      <c r="Q29" s="58">
        <f>P29+VLOOKUP($B29,'Project Facts (User Inputs)'!$B$13:$BL$28,18,0)</f>
        <v>41841.5</v>
      </c>
      <c r="R29" s="12"/>
      <c r="S29" s="56">
        <v>0</v>
      </c>
      <c r="T29" s="58">
        <f t="shared" si="2"/>
        <v>41842.5</v>
      </c>
      <c r="U29" s="58">
        <f>T29+VLOOKUP($B29,'Project Facts (User Inputs)'!$B$13:$BL$28,23,0)</f>
        <v>41859.78</v>
      </c>
      <c r="V29" s="12"/>
      <c r="W29" s="32">
        <v>0</v>
      </c>
      <c r="X29" s="58">
        <f t="shared" si="3"/>
        <v>41860.78</v>
      </c>
      <c r="Y29" s="58">
        <f>X29+VLOOKUP($B29,'Project Facts (User Inputs)'!$B$13:$BL$28,28,0)</f>
        <v>41878.06</v>
      </c>
      <c r="Z29" s="12"/>
      <c r="AA29" s="32">
        <v>1</v>
      </c>
      <c r="AB29" s="58">
        <f t="shared" si="4"/>
        <v>41880.06</v>
      </c>
      <c r="AC29" s="58">
        <f>AB29+VLOOKUP($B29,'Project Facts (User Inputs)'!$B$13:$BL$28,33,0)</f>
        <v>41897.339999999997</v>
      </c>
      <c r="AD29" s="12"/>
      <c r="AE29" s="32">
        <v>0</v>
      </c>
      <c r="AF29" s="58">
        <f t="shared" si="5"/>
        <v>41898.339999999997</v>
      </c>
      <c r="AG29" s="58">
        <f>AF29+VLOOKUP($B29,'Project Facts (User Inputs)'!$B$13:$BL$28,38,0)</f>
        <v>41915.619999999995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1</v>
      </c>
      <c r="AR29" s="78">
        <f t="shared" si="11"/>
        <v>0</v>
      </c>
      <c r="AS29" s="78">
        <f t="shared" si="12"/>
        <v>79</v>
      </c>
      <c r="AT29" s="60">
        <f t="shared" si="13"/>
        <v>124.11290322580643</v>
      </c>
      <c r="AV29" s="60">
        <f t="shared" si="14"/>
        <v>196.61999999999534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1.6</v>
      </c>
      <c r="F32" s="25"/>
      <c r="G32" s="9"/>
      <c r="I32" s="25"/>
      <c r="J32" s="3"/>
      <c r="K32" s="54">
        <f>AVERAGE(K15:K29)</f>
        <v>42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0.46666666666666667</v>
      </c>
      <c r="X32" s="53"/>
      <c r="Y32" s="53"/>
      <c r="Z32" s="49"/>
      <c r="AA32" s="54">
        <f>AVERAGE(AA15:AA29)</f>
        <v>0.53333333333333333</v>
      </c>
      <c r="AB32" s="53"/>
      <c r="AC32" s="53"/>
      <c r="AD32" s="49"/>
      <c r="AE32" s="54">
        <f>AVERAGE(AE15:AE29)</f>
        <v>0.46666666666666667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42</v>
      </c>
      <c r="AN32" s="54">
        <f t="shared" si="15"/>
        <v>0</v>
      </c>
      <c r="AO32" s="54">
        <f t="shared" si="15"/>
        <v>0</v>
      </c>
      <c r="AP32" s="54">
        <f t="shared" si="15"/>
        <v>0.46666666666666667</v>
      </c>
      <c r="AQ32" s="54">
        <f t="shared" si="15"/>
        <v>0.53333333333333333</v>
      </c>
      <c r="AR32" s="54">
        <f t="shared" si="15"/>
        <v>0.46666666666666667</v>
      </c>
      <c r="AS32" s="54">
        <f t="shared" ref="AS32:AT32" si="16">AVERAGE(AS15:AS29)</f>
        <v>43.466666666666669</v>
      </c>
      <c r="AT32" s="82">
        <f t="shared" si="16"/>
        <v>43.217121588089327</v>
      </c>
      <c r="AU32" s="8" t="s">
        <v>56</v>
      </c>
      <c r="AV32" s="82">
        <f t="shared" ref="AV32" si="17">AVERAGE(AV15:AV29)</f>
        <v>216.73155555555664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24</v>
      </c>
      <c r="F33" s="69"/>
      <c r="G33" s="9"/>
      <c r="I33" s="25"/>
      <c r="J33" s="3"/>
      <c r="K33" s="54">
        <f>SUM(K15:K29)</f>
        <v>630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7</v>
      </c>
      <c r="X33" s="53"/>
      <c r="Y33" s="53"/>
      <c r="Z33" s="49"/>
      <c r="AA33" s="54">
        <f>SUM(AA15:AA29)</f>
        <v>8</v>
      </c>
      <c r="AB33" s="53"/>
      <c r="AC33" s="53"/>
      <c r="AD33" s="49"/>
      <c r="AE33" s="54">
        <f>SUM(AE15:AE29)</f>
        <v>7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630</v>
      </c>
      <c r="AN33" s="54">
        <f t="shared" si="18"/>
        <v>0</v>
      </c>
      <c r="AO33" s="54">
        <f t="shared" si="18"/>
        <v>0</v>
      </c>
      <c r="AP33" s="54">
        <f t="shared" si="18"/>
        <v>7</v>
      </c>
      <c r="AQ33" s="54">
        <f t="shared" si="18"/>
        <v>8</v>
      </c>
      <c r="AR33" s="54">
        <f t="shared" si="18"/>
        <v>7</v>
      </c>
      <c r="AS33" s="54">
        <f t="shared" ref="AS33:AT33" si="19">SUM(AS15:AS29)</f>
        <v>652</v>
      </c>
      <c r="AT33" s="35">
        <f t="shared" si="19"/>
        <v>648.25682382133994</v>
      </c>
      <c r="AU33" s="8" t="s">
        <v>55</v>
      </c>
      <c r="AV33" s="35">
        <f t="shared" ref="AV33" si="20">SUM(AV15:AV29)</f>
        <v>3250.9733333333497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26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303.90666666669858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10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87.653333333335468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41726.333333333336</v>
      </c>
      <c r="E21" s="85">
        <f>'Project Release Optimizer (GA)'!U15</f>
        <v>41738.173333333332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41738.333333333336</v>
      </c>
      <c r="E22" s="85">
        <f>'Project Release Optimizer (GA)'!U16</f>
        <v>41751.133333333339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1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2.4000000000014552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41716</v>
      </c>
      <c r="E23" s="85">
        <f>'Project Release Optimizer (GA)'!U17</f>
        <v>41723.68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41763.800000000003</v>
      </c>
      <c r="E24" s="85">
        <f>'Project Release Optimizer (GA)'!U18</f>
        <v>41780.600000000006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1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3.133333333338669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41754.133333333339</v>
      </c>
      <c r="E25" s="85">
        <f>'Project Release Optimizer (GA)'!U19</f>
        <v>41766.933333333342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41832.333333333336</v>
      </c>
      <c r="E26" s="85">
        <f>'Project Release Optimizer (GA)'!U20</f>
        <v>41857.293333333335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1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1</v>
      </c>
      <c r="V26" s="16">
        <f>IF(AND($E26&gt;$D35,$D26&lt;$E35,$F26&lt;&gt;$F35),1,0)</f>
        <v>1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0.95999999999912689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0.8866666666654055</v>
      </c>
      <c r="AL26" s="16">
        <f>IF(V26,MIN($E26-$D35,$E35-$D26),0)</f>
        <v>14.793333333334886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41951.333333333336</v>
      </c>
      <c r="E27" s="85">
        <f>'Project Release Optimizer (GA)'!U21</f>
        <v>41995.973333333335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1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31.826666666667734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41738.333333333336</v>
      </c>
      <c r="E28" s="85">
        <f>'Project Release Optimizer (GA)'!U22</f>
        <v>41740.733333333337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41810.333333333336</v>
      </c>
      <c r="E29" s="85">
        <f>'Project Release Optimizer (GA)'!U23</f>
        <v>41833.853333333333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1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1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2.9466666666630772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19.353333333332557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41796</v>
      </c>
      <c r="E30" s="85">
        <f>'Project Release Optimizer (GA)'!U24</f>
        <v>41813.279999999999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41856.333333333336</v>
      </c>
      <c r="E31" s="85">
        <f>'Project Release Optimizer (GA)'!U25</f>
        <v>41886.573333333334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1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7.90666666666948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3.4466666666630772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41878.666666666664</v>
      </c>
      <c r="E32" s="85">
        <f>'Project Release Optimizer (GA)'!U26</f>
        <v>41909.866666666661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41937.08</v>
      </c>
      <c r="E33" s="85">
        <f>'Project Release Optimizer (GA)'!U27</f>
        <v>41983.16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41814.5</v>
      </c>
      <c r="E34" s="85">
        <f>'Project Release Optimizer (GA)'!U28</f>
        <v>41833.22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41842.5</v>
      </c>
      <c r="E35" s="85">
        <f>'Project Release Optimizer (GA)'!U29</f>
        <v>41859.78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5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83.026666666679375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41739.173333333332</v>
      </c>
      <c r="E43" s="85">
        <f>'Project Release Optimizer (GA)'!Y15</f>
        <v>41751.013333333329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1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5.9600000000064028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41753.133333333339</v>
      </c>
      <c r="E44" s="85">
        <f>'Project Release Optimizer (GA)'!Y16</f>
        <v>41765.933333333342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41724.68</v>
      </c>
      <c r="E45" s="85">
        <f>'Project Release Optimizer (GA)'!Y17</f>
        <v>41732.36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41782.600000000006</v>
      </c>
      <c r="E46" s="85">
        <f>'Project Release Optimizer (GA)'!Y18</f>
        <v>41799.400000000009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41767.933333333342</v>
      </c>
      <c r="E47" s="85">
        <f>'Project Release Optimizer (GA)'!Y19</f>
        <v>41780.733333333344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41859.293333333335</v>
      </c>
      <c r="E48" s="85">
        <f>'Project Release Optimizer (GA)'!Y20</f>
        <v>41884.253333333334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1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18.766666666662786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41996.973333333335</v>
      </c>
      <c r="E49" s="85">
        <f>'Project Release Optimizer (GA)'!Y21</f>
        <v>42041.613333333335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1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33.266666666670062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41742.733333333337</v>
      </c>
      <c r="E50" s="85">
        <f>'Project Release Optimizer (GA)'!Y22</f>
        <v>41745.133333333339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41834.853333333333</v>
      </c>
      <c r="E51" s="85">
        <f>'Project Release Optimizer (GA)'!Y23</f>
        <v>41858.373333333329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1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19.086666666669771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41815.279999999999</v>
      </c>
      <c r="E52" s="85">
        <f>'Project Release Optimizer (GA)'!Y24</f>
        <v>41832.559999999998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41887.573333333334</v>
      </c>
      <c r="E53" s="85">
        <f>'Project Release Optimizer (GA)'!Y25</f>
        <v>41917.813333333332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1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5.9466666666703532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41911.866666666661</v>
      </c>
      <c r="E54" s="85">
        <f>'Project Release Optimizer (GA)'!Y26</f>
        <v>41943.066666666658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41984.160000000003</v>
      </c>
      <c r="E55" s="85">
        <f>'Project Release Optimizer (GA)'!Y27</f>
        <v>42030.240000000005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41835.22</v>
      </c>
      <c r="E56" s="85">
        <f>'Project Release Optimizer (GA)'!Y28</f>
        <v>41853.94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41860.78</v>
      </c>
      <c r="E57" s="85">
        <f>'Project Release Optimizer (GA)'!Y29</f>
        <v>41878.06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5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69.900000000008731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41753.013333333329</v>
      </c>
      <c r="E65" s="85">
        <f>'Project Release Optimizer (GA)'!AC15</f>
        <v>41764.853333333325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41766.933333333342</v>
      </c>
      <c r="E66" s="85">
        <f>'Project Release Optimizer (GA)'!AC16</f>
        <v>41779.733333333344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41734.36</v>
      </c>
      <c r="E67" s="85">
        <f>'Project Release Optimizer (GA)'!AC17</f>
        <v>41742.04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41800.400000000009</v>
      </c>
      <c r="E68" s="85">
        <f>'Project Release Optimizer (GA)'!AC18</f>
        <v>41817.200000000012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41782.733333333344</v>
      </c>
      <c r="E69" s="85">
        <f>'Project Release Optimizer (GA)'!AC19</f>
        <v>41795.533333333347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41885.253333333334</v>
      </c>
      <c r="E70" s="85">
        <f>'Project Release Optimizer (GA)'!AC20</f>
        <v>41910.213333333333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1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12.086666666662495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42043.613333333335</v>
      </c>
      <c r="E71" s="85">
        <f>'Project Release Optimizer (GA)'!AC21</f>
        <v>42088.253333333334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1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34.70666666667239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41746.133333333339</v>
      </c>
      <c r="E72" s="85">
        <f>'Project Release Optimizer (GA)'!AC22</f>
        <v>41748.53333333334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41860.373333333329</v>
      </c>
      <c r="E73" s="85">
        <f>'Project Release Optimizer (GA)'!AC23</f>
        <v>41883.893333333326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1</v>
      </c>
      <c r="V73" s="16">
        <f>IF(AND($E73&gt;$D79,$D73&lt;$E79,$F73&lt;&gt;$F79),1,0)</f>
        <v>1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13.286666666674137</v>
      </c>
      <c r="AL73" s="16">
        <f>IF(V73,MIN($E73-$D79,$E79-$D73),0)</f>
        <v>3.8333333333284827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41833.56</v>
      </c>
      <c r="E74" s="85">
        <f>'Project Release Optimizer (GA)'!AC24</f>
        <v>41850.839999999997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41919.813333333332</v>
      </c>
      <c r="E75" s="85">
        <f>'Project Release Optimizer (GA)'!AC25</f>
        <v>41950.05333333333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1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5.9866666666712263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41944.066666666658</v>
      </c>
      <c r="E76" s="85">
        <f>'Project Release Optimizer (GA)'!AC26</f>
        <v>41975.266666666656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42032.240000000005</v>
      </c>
      <c r="E77" s="85">
        <f>'Project Release Optimizer (GA)'!AC27</f>
        <v>42078.320000000007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41854.94</v>
      </c>
      <c r="E78" s="85">
        <f>'Project Release Optimizer (GA)'!AC28</f>
        <v>41873.660000000003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41880.06</v>
      </c>
      <c r="E79" s="85">
        <f>'Project Release Optimizer (GA)'!AC29</f>
        <v>41897.339999999997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6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63.32666666667501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41765.853333333325</v>
      </c>
      <c r="E87" s="85">
        <f>'Project Release Optimizer (GA)'!AG15</f>
        <v>41777.693333333322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41781.733333333344</v>
      </c>
      <c r="E88" s="85">
        <f>'Project Release Optimizer (GA)'!AG16</f>
        <v>41794.533333333347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41743.040000000001</v>
      </c>
      <c r="E89" s="85">
        <f>'Project Release Optimizer (GA)'!AG17</f>
        <v>41750.720000000001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1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0.18666666666103993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41819.200000000012</v>
      </c>
      <c r="E90" s="85">
        <f>'Project Release Optimizer (GA)'!AG18</f>
        <v>41836.000000000015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41796.533333333347</v>
      </c>
      <c r="E91" s="85">
        <f>'Project Release Optimizer (GA)'!AG19</f>
        <v>41809.33333333335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41912.213333333333</v>
      </c>
      <c r="E92" s="85">
        <f>'Project Release Optimizer (GA)'!AG20</f>
        <v>41937.173333333332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1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3.4066666666622041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42089.253333333334</v>
      </c>
      <c r="E93" s="85">
        <f>'Project Release Optimizer (GA)'!AG21</f>
        <v>42133.893333333333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1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36.146666666674719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41750.53333333334</v>
      </c>
      <c r="E94" s="85">
        <f>'Project Release Optimizer (GA)'!AG22</f>
        <v>41752.933333333342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41884.893333333326</v>
      </c>
      <c r="E95" s="85">
        <f>'Project Release Optimizer (GA)'!AG23</f>
        <v>41908.413333333323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1</v>
      </c>
      <c r="V95" s="16">
        <f>IF(AND($E95&gt;$D101,$D95&lt;$E101,$F95&lt;&gt;$F101),1,0)</f>
        <v>1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9.4866666666785022</v>
      </c>
      <c r="AL95" s="16">
        <f>IF(V95,MIN($E95-$D101,$E101-$D95),0)</f>
        <v>10.073333333326445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41852.839999999997</v>
      </c>
      <c r="E96" s="85">
        <f>'Project Release Optimizer (GA)'!AG24</f>
        <v>41870.119999999995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41951.05333333333</v>
      </c>
      <c r="E97" s="85">
        <f>'Project Release Optimizer (GA)'!AG25</f>
        <v>41981.293333333328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1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4.0266666666720994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41977.266666666656</v>
      </c>
      <c r="E98" s="85">
        <f>'Project Release Optimizer (GA)'!AG26</f>
        <v>42008.466666666653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42079.320000000007</v>
      </c>
      <c r="E99" s="85">
        <f>'Project Release Optimizer (GA)'!AG27</f>
        <v>42125.400000000009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41875.660000000003</v>
      </c>
      <c r="E100" s="85">
        <f>'Project Release Optimizer (GA)'!AG28</f>
        <v>41894.380000000005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41898.339999999997</v>
      </c>
      <c r="E101" s="85">
        <f>'Project Release Optimizer (GA)'!AG29</f>
        <v>41915.619999999995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1.469582523616797E-2</v>
      </c>
      <c r="B2" s="107">
        <f ca="1">A2*100</f>
        <v>1.469582523616797</v>
      </c>
      <c r="C2" s="107">
        <f ca="1">INT(B2)</f>
        <v>1</v>
      </c>
    </row>
    <row r="3" spans="1:3">
      <c r="A3" s="107">
        <f t="shared" ref="A3:A40" ca="1" si="0">RAND()</f>
        <v>0.20005080125795494</v>
      </c>
      <c r="B3" s="107">
        <f t="shared" ref="B3:B40" ca="1" si="1">A3*100</f>
        <v>20.005080125795494</v>
      </c>
      <c r="C3" s="107">
        <f t="shared" ref="C3:C40" ca="1" si="2">INT(B3)</f>
        <v>20</v>
      </c>
    </row>
    <row r="4" spans="1:3">
      <c r="A4" s="107">
        <f t="shared" ca="1" si="0"/>
        <v>0.84111685812265624</v>
      </c>
      <c r="B4" s="107">
        <f t="shared" ca="1" si="1"/>
        <v>84.11168581226562</v>
      </c>
      <c r="C4" s="107">
        <f t="shared" ca="1" si="2"/>
        <v>84</v>
      </c>
    </row>
    <row r="5" spans="1:3">
      <c r="A5" s="107">
        <f t="shared" ca="1" si="0"/>
        <v>0.31243054967308037</v>
      </c>
      <c r="B5" s="107">
        <f t="shared" ca="1" si="1"/>
        <v>31.243054967308037</v>
      </c>
      <c r="C5" s="107">
        <f t="shared" ca="1" si="2"/>
        <v>31</v>
      </c>
    </row>
    <row r="6" spans="1:3">
      <c r="A6" s="107">
        <f t="shared" ca="1" si="0"/>
        <v>0.74578756441660321</v>
      </c>
      <c r="B6" s="107">
        <f t="shared" ca="1" si="1"/>
        <v>74.578756441660317</v>
      </c>
      <c r="C6" s="107">
        <f t="shared" ca="1" si="2"/>
        <v>74</v>
      </c>
    </row>
    <row r="7" spans="1:3">
      <c r="A7" s="107">
        <f t="shared" ca="1" si="0"/>
        <v>2.0077277419283668E-3</v>
      </c>
      <c r="B7" s="107">
        <f t="shared" ca="1" si="1"/>
        <v>0.20077277419283668</v>
      </c>
      <c r="C7" s="107">
        <f t="shared" ca="1" si="2"/>
        <v>0</v>
      </c>
    </row>
    <row r="8" spans="1:3">
      <c r="A8" s="107">
        <f t="shared" ca="1" si="0"/>
        <v>3.8636640054392268E-2</v>
      </c>
      <c r="B8" s="107">
        <f t="shared" ca="1" si="1"/>
        <v>3.8636640054392268</v>
      </c>
      <c r="C8" s="107">
        <f t="shared" ca="1" si="2"/>
        <v>3</v>
      </c>
    </row>
    <row r="9" spans="1:3">
      <c r="A9" s="107">
        <f t="shared" ca="1" si="0"/>
        <v>0.17748807321103133</v>
      </c>
      <c r="B9" s="107">
        <f t="shared" ca="1" si="1"/>
        <v>17.748807321103133</v>
      </c>
      <c r="C9" s="107">
        <f t="shared" ca="1" si="2"/>
        <v>17</v>
      </c>
    </row>
    <row r="10" spans="1:3">
      <c r="A10" s="107">
        <f t="shared" ca="1" si="0"/>
        <v>0.89913189901354729</v>
      </c>
      <c r="B10" s="107">
        <f t="shared" ca="1" si="1"/>
        <v>89.913189901354727</v>
      </c>
      <c r="C10" s="107">
        <f t="shared" ca="1" si="2"/>
        <v>89</v>
      </c>
    </row>
    <row r="11" spans="1:3">
      <c r="A11" s="107">
        <f t="shared" ca="1" si="0"/>
        <v>0.28789610193708404</v>
      </c>
      <c r="B11" s="107">
        <f t="shared" ca="1" si="1"/>
        <v>28.789610193708405</v>
      </c>
      <c r="C11" s="107">
        <f t="shared" ca="1" si="2"/>
        <v>28</v>
      </c>
    </row>
    <row r="12" spans="1:3">
      <c r="A12" s="107">
        <f t="shared" ca="1" si="0"/>
        <v>0.20414882885298002</v>
      </c>
      <c r="B12" s="107">
        <f t="shared" ca="1" si="1"/>
        <v>20.414882885298002</v>
      </c>
      <c r="C12" s="107">
        <f t="shared" ca="1" si="2"/>
        <v>20</v>
      </c>
    </row>
    <row r="13" spans="1:3">
      <c r="A13" s="107">
        <f t="shared" ca="1" si="0"/>
        <v>0.67461633949301181</v>
      </c>
      <c r="B13" s="107">
        <f t="shared" ca="1" si="1"/>
        <v>67.461633949301188</v>
      </c>
      <c r="C13" s="107">
        <f t="shared" ca="1" si="2"/>
        <v>67</v>
      </c>
    </row>
    <row r="14" spans="1:3">
      <c r="A14" s="107">
        <f t="shared" ca="1" si="0"/>
        <v>1.6091545072671742E-3</v>
      </c>
      <c r="B14" s="107">
        <f t="shared" ca="1" si="1"/>
        <v>0.16091545072671742</v>
      </c>
      <c r="C14" s="107">
        <f t="shared" ca="1" si="2"/>
        <v>0</v>
      </c>
    </row>
    <row r="15" spans="1:3">
      <c r="A15" s="107">
        <f t="shared" ca="1" si="0"/>
        <v>0.93623151701163865</v>
      </c>
      <c r="B15" s="107">
        <f t="shared" ca="1" si="1"/>
        <v>93.623151701163863</v>
      </c>
      <c r="C15" s="107">
        <f t="shared" ca="1" si="2"/>
        <v>93</v>
      </c>
    </row>
    <row r="16" spans="1:3">
      <c r="A16" s="107">
        <f t="shared" ca="1" si="0"/>
        <v>0.55896269351993766</v>
      </c>
      <c r="B16" s="107">
        <f t="shared" ca="1" si="1"/>
        <v>55.896269351993766</v>
      </c>
      <c r="C16" s="107">
        <f t="shared" ca="1" si="2"/>
        <v>55</v>
      </c>
    </row>
    <row r="17" spans="1:3">
      <c r="A17" s="107">
        <f t="shared" ca="1" si="0"/>
        <v>0.67748076326913687</v>
      </c>
      <c r="B17" s="107">
        <f t="shared" ca="1" si="1"/>
        <v>67.74807632691369</v>
      </c>
      <c r="C17" s="107">
        <f t="shared" ca="1" si="2"/>
        <v>67</v>
      </c>
    </row>
    <row r="18" spans="1:3">
      <c r="A18" s="107">
        <f t="shared" ca="1" si="0"/>
        <v>0.37844205778622175</v>
      </c>
      <c r="B18" s="107">
        <f t="shared" ca="1" si="1"/>
        <v>37.844205778622175</v>
      </c>
      <c r="C18" s="107">
        <f t="shared" ca="1" si="2"/>
        <v>37</v>
      </c>
    </row>
    <row r="19" spans="1:3">
      <c r="A19" s="107">
        <f t="shared" ca="1" si="0"/>
        <v>0.97582934395285248</v>
      </c>
      <c r="B19" s="107">
        <f t="shared" ca="1" si="1"/>
        <v>97.58293439528525</v>
      </c>
      <c r="C19" s="107">
        <f t="shared" ca="1" si="2"/>
        <v>97</v>
      </c>
    </row>
    <row r="20" spans="1:3">
      <c r="A20" s="107">
        <f t="shared" ca="1" si="0"/>
        <v>0.30129926546051466</v>
      </c>
      <c r="B20" s="107">
        <f t="shared" ca="1" si="1"/>
        <v>30.129926546051465</v>
      </c>
      <c r="C20" s="107">
        <f t="shared" ca="1" si="2"/>
        <v>30</v>
      </c>
    </row>
    <row r="21" spans="1:3">
      <c r="A21" s="107">
        <f t="shared" ca="1" si="0"/>
        <v>0.33446131107163879</v>
      </c>
      <c r="B21" s="107">
        <f t="shared" ca="1" si="1"/>
        <v>33.446131107163879</v>
      </c>
      <c r="C21" s="107">
        <f t="shared" ca="1" si="2"/>
        <v>33</v>
      </c>
    </row>
    <row r="22" spans="1:3">
      <c r="A22" s="107">
        <f t="shared" ca="1" si="0"/>
        <v>0.94532896251545862</v>
      </c>
      <c r="B22" s="107">
        <f t="shared" ca="1" si="1"/>
        <v>94.532896251545864</v>
      </c>
      <c r="C22" s="107">
        <f t="shared" ca="1" si="2"/>
        <v>94</v>
      </c>
    </row>
    <row r="23" spans="1:3">
      <c r="A23" s="107">
        <f t="shared" ca="1" si="0"/>
        <v>0.5471086156285534</v>
      </c>
      <c r="B23" s="107">
        <f t="shared" ca="1" si="1"/>
        <v>54.710861562855342</v>
      </c>
      <c r="C23" s="107">
        <f t="shared" ca="1" si="2"/>
        <v>54</v>
      </c>
    </row>
    <row r="24" spans="1:3">
      <c r="A24" s="107">
        <f t="shared" ca="1" si="0"/>
        <v>0.41838577148550216</v>
      </c>
      <c r="B24" s="107">
        <f t="shared" ca="1" si="1"/>
        <v>41.838577148550215</v>
      </c>
      <c r="C24" s="107">
        <f t="shared" ca="1" si="2"/>
        <v>41</v>
      </c>
    </row>
    <row r="25" spans="1:3">
      <c r="A25" s="107">
        <f t="shared" ca="1" si="0"/>
        <v>0.71830083646591891</v>
      </c>
      <c r="B25" s="107">
        <f t="shared" ca="1" si="1"/>
        <v>71.830083646591888</v>
      </c>
      <c r="C25" s="107">
        <f t="shared" ca="1" si="2"/>
        <v>71</v>
      </c>
    </row>
    <row r="26" spans="1:3">
      <c r="A26" s="107">
        <f t="shared" ca="1" si="0"/>
        <v>0.38818315990406127</v>
      </c>
      <c r="B26" s="107">
        <f t="shared" ca="1" si="1"/>
        <v>38.818315990406127</v>
      </c>
      <c r="C26" s="107">
        <f t="shared" ca="1" si="2"/>
        <v>38</v>
      </c>
    </row>
    <row r="27" spans="1:3">
      <c r="A27" s="107">
        <f t="shared" ca="1" si="0"/>
        <v>0.92958302000800863</v>
      </c>
      <c r="B27" s="107">
        <f t="shared" ca="1" si="1"/>
        <v>92.95830200080087</v>
      </c>
      <c r="C27" s="107">
        <f t="shared" ca="1" si="2"/>
        <v>92</v>
      </c>
    </row>
    <row r="28" spans="1:3">
      <c r="A28" s="107">
        <f t="shared" ca="1" si="0"/>
        <v>4.7332825669803569E-3</v>
      </c>
      <c r="B28" s="107">
        <f t="shared" ca="1" si="1"/>
        <v>0.47332825669803569</v>
      </c>
      <c r="C28" s="107">
        <f t="shared" ca="1" si="2"/>
        <v>0</v>
      </c>
    </row>
    <row r="29" spans="1:3">
      <c r="A29" s="107">
        <f t="shared" ca="1" si="0"/>
        <v>0.57760080218897425</v>
      </c>
      <c r="B29" s="107">
        <f t="shared" ca="1" si="1"/>
        <v>57.760080218897428</v>
      </c>
      <c r="C29" s="107">
        <f t="shared" ca="1" si="2"/>
        <v>57</v>
      </c>
    </row>
    <row r="30" spans="1:3">
      <c r="A30" s="107">
        <f t="shared" ca="1" si="0"/>
        <v>0.30713851555529015</v>
      </c>
      <c r="B30" s="107">
        <f t="shared" ca="1" si="1"/>
        <v>30.713851555529015</v>
      </c>
      <c r="C30" s="107">
        <f t="shared" ca="1" si="2"/>
        <v>30</v>
      </c>
    </row>
    <row r="31" spans="1:3">
      <c r="A31" s="107">
        <f t="shared" ca="1" si="0"/>
        <v>0.1907744937236977</v>
      </c>
      <c r="B31" s="107">
        <f t="shared" ca="1" si="1"/>
        <v>19.07744937236977</v>
      </c>
      <c r="C31" s="107">
        <f t="shared" ca="1" si="2"/>
        <v>19</v>
      </c>
    </row>
    <row r="32" spans="1:3">
      <c r="A32" s="107">
        <f t="shared" ca="1" si="0"/>
        <v>0.45324649750165591</v>
      </c>
      <c r="B32" s="107">
        <f t="shared" ca="1" si="1"/>
        <v>45.324649750165591</v>
      </c>
      <c r="C32" s="107">
        <f t="shared" ca="1" si="2"/>
        <v>45</v>
      </c>
    </row>
    <row r="33" spans="1:3">
      <c r="A33" s="107">
        <f t="shared" ca="1" si="0"/>
        <v>0.76770835305838503</v>
      </c>
      <c r="B33" s="107">
        <f t="shared" ca="1" si="1"/>
        <v>76.770835305838503</v>
      </c>
      <c r="C33" s="107">
        <f t="shared" ca="1" si="2"/>
        <v>76</v>
      </c>
    </row>
    <row r="34" spans="1:3">
      <c r="A34" s="107">
        <f t="shared" ca="1" si="0"/>
        <v>0.45528096456761102</v>
      </c>
      <c r="B34" s="107">
        <f t="shared" ca="1" si="1"/>
        <v>45.528096456761105</v>
      </c>
      <c r="C34" s="107">
        <f t="shared" ca="1" si="2"/>
        <v>45</v>
      </c>
    </row>
    <row r="35" spans="1:3">
      <c r="A35" s="107">
        <f t="shared" ca="1" si="0"/>
        <v>0.42547423644424942</v>
      </c>
      <c r="B35" s="107">
        <f t="shared" ca="1" si="1"/>
        <v>42.547423644424939</v>
      </c>
      <c r="C35" s="107">
        <f t="shared" ca="1" si="2"/>
        <v>42</v>
      </c>
    </row>
    <row r="36" spans="1:3">
      <c r="A36" s="107">
        <f t="shared" ca="1" si="0"/>
        <v>0.18394937598961736</v>
      </c>
      <c r="B36" s="107">
        <f t="shared" ca="1" si="1"/>
        <v>18.394937598961736</v>
      </c>
      <c r="C36" s="107">
        <f t="shared" ca="1" si="2"/>
        <v>18</v>
      </c>
    </row>
    <row r="37" spans="1:3">
      <c r="A37" s="107">
        <f t="shared" ca="1" si="0"/>
        <v>0.4714664312355572</v>
      </c>
      <c r="B37" s="107">
        <f t="shared" ca="1" si="1"/>
        <v>47.14664312355572</v>
      </c>
      <c r="C37" s="107">
        <f t="shared" ca="1" si="2"/>
        <v>47</v>
      </c>
    </row>
    <row r="38" spans="1:3">
      <c r="A38" s="107">
        <f t="shared" ca="1" si="0"/>
        <v>0.71535509023848465</v>
      </c>
      <c r="B38" s="107">
        <f t="shared" ca="1" si="1"/>
        <v>71.535509023848462</v>
      </c>
      <c r="C38" s="107">
        <f t="shared" ca="1" si="2"/>
        <v>71</v>
      </c>
    </row>
    <row r="39" spans="1:3">
      <c r="A39" s="107">
        <f t="shared" ca="1" si="0"/>
        <v>0.35448433428879333</v>
      </c>
      <c r="B39" s="107">
        <f t="shared" ca="1" si="1"/>
        <v>35.448433428879333</v>
      </c>
      <c r="C39" s="107">
        <f t="shared" ca="1" si="2"/>
        <v>35</v>
      </c>
    </row>
    <row r="40" spans="1:3">
      <c r="A40" s="107">
        <f t="shared" ca="1" si="0"/>
        <v>5.9068732573397398E-3</v>
      </c>
      <c r="B40" s="107">
        <f t="shared" ca="1" si="1"/>
        <v>0.59068732573397398</v>
      </c>
      <c r="C40" s="107">
        <f t="shared" ca="1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15948.175343811909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10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2014-09-26T14:18:16Z</dcterms:modified>
</cp:coreProperties>
</file>