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472a4e12-43b4-4275-931f-5f14eb409f8f\"/>
    </mc:Choice>
  </mc:AlternateContent>
  <xr:revisionPtr revIDLastSave="0" documentId="8_{3756F6C1-1625-4D21-8ACB-A3A0EB2DF464}" xr6:coauthVersionLast="47" xr6:coauthVersionMax="47" xr10:uidLastSave="{00000000-0000-0000-0000-000000000000}"/>
  <bookViews>
    <workbookView xWindow="-120" yWindow="-120" windowWidth="15600" windowHeight="111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6" l="1"/>
  <c r="G36" i="6" s="1"/>
  <c r="H63" i="6"/>
  <c r="I63" i="6" s="1"/>
  <c r="H64" i="6"/>
  <c r="I64" i="6" s="1"/>
  <c r="H65" i="6"/>
  <c r="I65" i="6" s="1"/>
  <c r="H66" i="6"/>
  <c r="I66" i="6" s="1"/>
  <c r="H67" i="6"/>
  <c r="I67" i="6" s="1"/>
  <c r="H68" i="6"/>
  <c r="I68" i="6" s="1"/>
  <c r="H69" i="6"/>
  <c r="I69" i="6" s="1"/>
  <c r="H70" i="6"/>
  <c r="I70" i="6" s="1"/>
  <c r="H71" i="6"/>
  <c r="I71" i="6" s="1"/>
  <c r="H72" i="6"/>
  <c r="I72" i="6" s="1"/>
  <c r="H73" i="6"/>
  <c r="I73" i="6" s="1"/>
  <c r="H74" i="6"/>
  <c r="I74" i="6" s="1"/>
  <c r="H75" i="6"/>
  <c r="I75" i="6" s="1"/>
  <c r="H76" i="6"/>
  <c r="I76" i="6" s="1"/>
  <c r="H77" i="6"/>
  <c r="I77" i="6" s="1"/>
  <c r="H78" i="6"/>
  <c r="I78" i="6" s="1"/>
  <c r="H79" i="6"/>
  <c r="I79" i="6" s="1"/>
  <c r="H62" i="6"/>
  <c r="I62" i="6" s="1"/>
  <c r="K64" i="3"/>
  <c r="F53" i="6"/>
  <c r="G53" i="6" s="1"/>
  <c r="F52" i="6"/>
  <c r="G52" i="6" s="1"/>
  <c r="F51" i="6"/>
  <c r="G51" i="6"/>
  <c r="F50" i="6"/>
  <c r="G50" i="6" s="1"/>
  <c r="F49" i="6"/>
  <c r="G49" i="6" s="1"/>
  <c r="F48" i="6"/>
  <c r="G48" i="6" s="1"/>
  <c r="F47" i="6"/>
  <c r="G47" i="6"/>
  <c r="F46" i="6"/>
  <c r="G46" i="6" s="1"/>
  <c r="F45" i="6"/>
  <c r="G45" i="6" s="1"/>
  <c r="F44" i="6"/>
  <c r="G44" i="6" s="1"/>
  <c r="F43" i="6"/>
  <c r="G43" i="6"/>
  <c r="F42" i="6"/>
  <c r="G42" i="6" s="1"/>
  <c r="F41" i="6"/>
  <c r="G41" i="6" s="1"/>
  <c r="F40" i="6"/>
  <c r="G40" i="6" s="1"/>
  <c r="F39" i="6"/>
  <c r="G39" i="6"/>
  <c r="F38" i="6"/>
  <c r="G38" i="6" s="1"/>
  <c r="F37" i="6"/>
  <c r="G37" i="6" s="1"/>
  <c r="F26" i="6"/>
  <c r="G26" i="6" s="1"/>
  <c r="H26" i="6" s="1"/>
  <c r="I26" i="6" s="1"/>
  <c r="F25" i="6"/>
  <c r="G25" i="6" s="1"/>
  <c r="H25" i="6" s="1"/>
  <c r="I25" i="6" s="1"/>
  <c r="F24" i="6"/>
  <c r="G24" i="6" s="1"/>
  <c r="H24" i="6" s="1"/>
  <c r="I24" i="6" s="1"/>
  <c r="F23" i="6"/>
  <c r="G23" i="6" s="1"/>
  <c r="H23" i="6" s="1"/>
  <c r="I23" i="6" s="1"/>
  <c r="F22" i="6"/>
  <c r="G22" i="6" s="1"/>
  <c r="H22" i="6" s="1"/>
  <c r="I22" i="6" s="1"/>
  <c r="F21" i="6"/>
  <c r="G21" i="6" s="1"/>
  <c r="H21" i="6" s="1"/>
  <c r="I21" i="6" s="1"/>
  <c r="F20" i="6"/>
  <c r="G20" i="6" s="1"/>
  <c r="H20" i="6" s="1"/>
  <c r="I20" i="6" s="1"/>
  <c r="F19" i="6"/>
  <c r="G19" i="6" s="1"/>
  <c r="H19" i="6" s="1"/>
  <c r="I19" i="6" s="1"/>
  <c r="F18" i="6"/>
  <c r="G18" i="6" s="1"/>
  <c r="H18" i="6" s="1"/>
  <c r="I18" i="6" s="1"/>
  <c r="F17" i="6"/>
  <c r="G17" i="6" s="1"/>
  <c r="H17" i="6" s="1"/>
  <c r="I17" i="6" s="1"/>
  <c r="F16" i="6"/>
  <c r="G16" i="6" s="1"/>
  <c r="H16" i="6" s="1"/>
  <c r="I16" i="6" s="1"/>
  <c r="F15" i="6"/>
  <c r="G15" i="6" s="1"/>
  <c r="H15" i="6" s="1"/>
  <c r="I15" i="6" s="1"/>
  <c r="F14" i="6"/>
  <c r="G14" i="6" s="1"/>
  <c r="H14" i="6" s="1"/>
  <c r="I14" i="6" s="1"/>
  <c r="F13" i="6"/>
  <c r="G13" i="6" s="1"/>
  <c r="H13" i="6" s="1"/>
  <c r="I13" i="6" s="1"/>
  <c r="F12" i="6"/>
  <c r="G12" i="6" s="1"/>
  <c r="H12" i="6" s="1"/>
  <c r="I12" i="6" s="1"/>
  <c r="F11" i="6"/>
  <c r="G11" i="6" s="1"/>
  <c r="H11" i="6" s="1"/>
  <c r="I11" i="6" s="1"/>
  <c r="F10" i="6"/>
  <c r="G10" i="6" s="1"/>
  <c r="H10" i="6" s="1"/>
  <c r="I10" i="6" s="1"/>
  <c r="F9" i="6"/>
  <c r="G9" i="6" s="1"/>
  <c r="H9" i="6" s="1"/>
  <c r="I9" i="6" s="1"/>
  <c r="H6" i="5"/>
  <c r="I6" i="5" s="1"/>
  <c r="J6" i="5" s="1"/>
  <c r="H7" i="5"/>
  <c r="H8" i="5"/>
  <c r="I8" i="5" s="1"/>
  <c r="J8" i="5" s="1"/>
  <c r="H9" i="5"/>
  <c r="I9" i="5" s="1"/>
  <c r="J9" i="5" s="1"/>
  <c r="H11" i="5"/>
  <c r="I11" i="5" s="1"/>
  <c r="J11" i="5" s="1"/>
  <c r="H14" i="5"/>
  <c r="I14" i="5" s="1"/>
  <c r="J14" i="5" s="1"/>
  <c r="H15" i="5"/>
  <c r="H16" i="5"/>
  <c r="I16" i="5" s="1"/>
  <c r="J16" i="5" s="1"/>
  <c r="H17" i="5"/>
  <c r="I17" i="5" s="1"/>
  <c r="J17" i="5" s="1"/>
  <c r="H19" i="5"/>
  <c r="I19" i="5" s="1"/>
  <c r="J19" i="5" s="1"/>
  <c r="H22" i="5"/>
  <c r="I22" i="5" s="1"/>
  <c r="J22" i="5" s="1"/>
  <c r="H5" i="5"/>
  <c r="I7" i="5"/>
  <c r="J7" i="5" s="1"/>
  <c r="I15" i="5"/>
  <c r="J15" i="5" s="1"/>
  <c r="I5" i="5"/>
  <c r="J5" i="5" s="1"/>
  <c r="G6" i="5"/>
  <c r="G7" i="5"/>
  <c r="G8" i="5"/>
  <c r="G9" i="5"/>
  <c r="G10" i="5"/>
  <c r="H10" i="5" s="1"/>
  <c r="I10" i="5" s="1"/>
  <c r="J10" i="5" s="1"/>
  <c r="G11" i="5"/>
  <c r="G12" i="5"/>
  <c r="H12" i="5" s="1"/>
  <c r="I12" i="5" s="1"/>
  <c r="J12" i="5" s="1"/>
  <c r="G13" i="5"/>
  <c r="H13" i="5" s="1"/>
  <c r="I13" i="5" s="1"/>
  <c r="J13" i="5" s="1"/>
  <c r="G14" i="5"/>
  <c r="G15" i="5"/>
  <c r="G16" i="5"/>
  <c r="G17" i="5"/>
  <c r="G18" i="5"/>
  <c r="H18" i="5" s="1"/>
  <c r="I18" i="5" s="1"/>
  <c r="J18" i="5" s="1"/>
  <c r="G19" i="5"/>
  <c r="G20" i="5"/>
  <c r="H20" i="5" s="1"/>
  <c r="I20" i="5" s="1"/>
  <c r="J20" i="5" s="1"/>
  <c r="G21" i="5"/>
  <c r="H21" i="5" s="1"/>
  <c r="I21" i="5" s="1"/>
  <c r="J21" i="5" s="1"/>
  <c r="G22" i="5"/>
  <c r="G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5" i="5"/>
  <c r="L4" i="4"/>
  <c r="M4" i="4" s="1"/>
  <c r="L5" i="4"/>
  <c r="M5" i="4" s="1"/>
  <c r="L6" i="4"/>
  <c r="L7" i="4"/>
  <c r="M7" i="4" s="1"/>
  <c r="L8" i="4"/>
  <c r="L9" i="4"/>
  <c r="L10" i="4"/>
  <c r="L11" i="4"/>
  <c r="M11" i="4" s="1"/>
  <c r="L12" i="4"/>
  <c r="L13" i="4"/>
  <c r="M13" i="4" s="1"/>
  <c r="L14" i="4"/>
  <c r="L15" i="4"/>
  <c r="M15" i="4" s="1"/>
  <c r="L16" i="4"/>
  <c r="L17" i="4"/>
  <c r="L18" i="4"/>
  <c r="L19" i="4"/>
  <c r="M19" i="4" s="1"/>
  <c r="L20" i="4"/>
  <c r="L21" i="4"/>
  <c r="M21" i="4"/>
  <c r="M6" i="4"/>
  <c r="M8" i="4"/>
  <c r="M9" i="4"/>
  <c r="M10" i="4"/>
  <c r="M12" i="4"/>
  <c r="M14" i="4"/>
  <c r="M16" i="4"/>
  <c r="M17" i="4"/>
  <c r="M18" i="4"/>
  <c r="M20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J5" i="4"/>
  <c r="K5" i="4"/>
  <c r="J6" i="4"/>
  <c r="K6" i="4" s="1"/>
  <c r="J7" i="4"/>
  <c r="K7" i="4"/>
  <c r="J8" i="4"/>
  <c r="K8" i="4"/>
  <c r="J9" i="4"/>
  <c r="K9" i="4"/>
  <c r="J10" i="4"/>
  <c r="K10" i="4" s="1"/>
  <c r="J11" i="4"/>
  <c r="K11" i="4"/>
  <c r="J12" i="4"/>
  <c r="K12" i="4"/>
  <c r="J13" i="4"/>
  <c r="K13" i="4"/>
  <c r="J14" i="4"/>
  <c r="K14" i="4" s="1"/>
  <c r="J15" i="4"/>
  <c r="K15" i="4"/>
  <c r="J16" i="4"/>
  <c r="K16" i="4"/>
  <c r="J17" i="4"/>
  <c r="K17" i="4"/>
  <c r="J18" i="4"/>
  <c r="K18" i="4" s="1"/>
  <c r="J19" i="4"/>
  <c r="K19" i="4"/>
  <c r="J20" i="4"/>
  <c r="K20" i="4"/>
  <c r="J21" i="4"/>
  <c r="K21" i="4"/>
  <c r="J4" i="4"/>
  <c r="K4" i="4" s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4" i="4"/>
  <c r="M12" i="3"/>
  <c r="M20" i="3"/>
  <c r="L8" i="3"/>
  <c r="M8" i="3" s="1"/>
  <c r="N9" i="3"/>
  <c r="N10" i="3"/>
  <c r="N11" i="3"/>
  <c r="N12" i="3"/>
  <c r="N13" i="3"/>
  <c r="N14" i="3"/>
  <c r="N15" i="3"/>
  <c r="N16" i="3"/>
  <c r="M16" i="3" s="1"/>
  <c r="N17" i="3"/>
  <c r="N18" i="3"/>
  <c r="N19" i="3"/>
  <c r="N20" i="3"/>
  <c r="N21" i="3"/>
  <c r="N22" i="3"/>
  <c r="N23" i="3"/>
  <c r="N24" i="3"/>
  <c r="M24" i="3" s="1"/>
  <c r="N25" i="3"/>
  <c r="N8" i="3"/>
  <c r="K65" i="3"/>
  <c r="K66" i="3"/>
  <c r="K67" i="3"/>
  <c r="K68" i="3"/>
  <c r="K69" i="3"/>
  <c r="K70" i="3"/>
  <c r="K71" i="3"/>
  <c r="L71" i="3" s="1"/>
  <c r="K72" i="3"/>
  <c r="K73" i="3"/>
  <c r="K74" i="3"/>
  <c r="K75" i="3"/>
  <c r="L75" i="3" s="1"/>
  <c r="K76" i="3"/>
  <c r="K77" i="3"/>
  <c r="K78" i="3"/>
  <c r="L78" i="3" s="1"/>
  <c r="K79" i="3"/>
  <c r="L79" i="3" s="1"/>
  <c r="K80" i="3"/>
  <c r="K81" i="3"/>
  <c r="L64" i="3"/>
  <c r="L9" i="3"/>
  <c r="M9" i="3" s="1"/>
  <c r="L10" i="3"/>
  <c r="M10" i="3" s="1"/>
  <c r="L11" i="3"/>
  <c r="M11" i="3" s="1"/>
  <c r="L12" i="3"/>
  <c r="L13" i="3"/>
  <c r="M13" i="3" s="1"/>
  <c r="L14" i="3"/>
  <c r="M14" i="3" s="1"/>
  <c r="L15" i="3"/>
  <c r="M15" i="3" s="1"/>
  <c r="L16" i="3"/>
  <c r="L17" i="3"/>
  <c r="M17" i="3" s="1"/>
  <c r="L18" i="3"/>
  <c r="M18" i="3" s="1"/>
  <c r="L19" i="3"/>
  <c r="M19" i="3" s="1"/>
  <c r="L20" i="3"/>
  <c r="L21" i="3"/>
  <c r="M21" i="3" s="1"/>
  <c r="L22" i="3"/>
  <c r="M22" i="3" s="1"/>
  <c r="L23" i="3"/>
  <c r="M23" i="3" s="1"/>
  <c r="L24" i="3"/>
  <c r="L25" i="3"/>
  <c r="M25" i="3" s="1"/>
  <c r="L66" i="3"/>
  <c r="L82" i="3" s="1"/>
  <c r="L72" i="3"/>
  <c r="L74" i="3"/>
  <c r="L68" i="3"/>
  <c r="L76" i="3"/>
  <c r="L65" i="3"/>
  <c r="L67" i="3"/>
  <c r="L80" i="3"/>
  <c r="E82" i="3"/>
  <c r="D82" i="3"/>
  <c r="C82" i="3"/>
  <c r="L70" i="3"/>
  <c r="L69" i="3"/>
  <c r="L73" i="3"/>
  <c r="L77" i="3"/>
  <c r="L81" i="3"/>
  <c r="I36" i="3"/>
  <c r="J36" i="3" s="1"/>
  <c r="I37" i="3"/>
  <c r="I38" i="3"/>
  <c r="I39" i="3"/>
  <c r="J39" i="3" s="1"/>
  <c r="I40" i="3"/>
  <c r="J40" i="3" s="1"/>
  <c r="I41" i="3"/>
  <c r="I42" i="3"/>
  <c r="I43" i="3"/>
  <c r="I44" i="3"/>
  <c r="I45" i="3"/>
  <c r="J45" i="3" s="1"/>
  <c r="I46" i="3"/>
  <c r="I47" i="3"/>
  <c r="J47" i="3" s="1"/>
  <c r="I48" i="3"/>
  <c r="J48" i="3" s="1"/>
  <c r="I49" i="3"/>
  <c r="J49" i="3" s="1"/>
  <c r="I50" i="3"/>
  <c r="J50" i="3" s="1"/>
  <c r="I51" i="3"/>
  <c r="J51" i="3" s="1"/>
  <c r="I52" i="3"/>
  <c r="I53" i="3"/>
  <c r="J38" i="3"/>
  <c r="J42" i="3"/>
  <c r="J44" i="3"/>
  <c r="J46" i="3"/>
  <c r="J52" i="3"/>
  <c r="J37" i="3"/>
  <c r="J41" i="3"/>
  <c r="J43" i="3"/>
  <c r="J53" i="3"/>
  <c r="D54" i="3"/>
  <c r="C54" i="3"/>
  <c r="H81" i="3"/>
  <c r="F81" i="3"/>
  <c r="H80" i="3"/>
  <c r="F80" i="3"/>
  <c r="H79" i="3"/>
  <c r="F79" i="3"/>
  <c r="H78" i="3"/>
  <c r="F78" i="3"/>
  <c r="H77" i="3"/>
  <c r="F77" i="3"/>
  <c r="H76" i="3"/>
  <c r="F76" i="3"/>
  <c r="H75" i="3"/>
  <c r="F75" i="3"/>
  <c r="H74" i="3"/>
  <c r="F74" i="3"/>
  <c r="H73" i="3"/>
  <c r="F73" i="3"/>
  <c r="H72" i="3"/>
  <c r="F72" i="3"/>
  <c r="H71" i="3"/>
  <c r="F71" i="3"/>
  <c r="H70" i="3"/>
  <c r="F70" i="3"/>
  <c r="H69" i="3"/>
  <c r="F69" i="3"/>
  <c r="H68" i="3"/>
  <c r="F68" i="3"/>
  <c r="H67" i="3"/>
  <c r="F67" i="3"/>
  <c r="H66" i="3"/>
  <c r="F66" i="3"/>
  <c r="H65" i="3"/>
  <c r="F65" i="3"/>
  <c r="H64" i="3"/>
  <c r="H82" i="3" s="1"/>
  <c r="F64" i="3"/>
  <c r="G53" i="3"/>
  <c r="E53" i="3"/>
  <c r="G52" i="3"/>
  <c r="E52" i="3"/>
  <c r="G51" i="3"/>
  <c r="E51" i="3"/>
  <c r="G50" i="3"/>
  <c r="E50" i="3"/>
  <c r="G49" i="3"/>
  <c r="E49" i="3"/>
  <c r="G48" i="3"/>
  <c r="E48" i="3"/>
  <c r="G47" i="3"/>
  <c r="E47" i="3"/>
  <c r="G46" i="3"/>
  <c r="E46" i="3"/>
  <c r="G45" i="3"/>
  <c r="E45" i="3"/>
  <c r="G44" i="3"/>
  <c r="E44" i="3"/>
  <c r="G43" i="3"/>
  <c r="E43" i="3"/>
  <c r="G42" i="3"/>
  <c r="E42" i="3"/>
  <c r="G41" i="3"/>
  <c r="E41" i="3"/>
  <c r="G40" i="3"/>
  <c r="E40" i="3"/>
  <c r="G39" i="3"/>
  <c r="E39" i="3"/>
  <c r="G38" i="3"/>
  <c r="E38" i="3"/>
  <c r="G37" i="3"/>
  <c r="E37" i="3"/>
  <c r="G36" i="3"/>
  <c r="G54" i="3"/>
  <c r="E3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26" i="3" s="1"/>
  <c r="E10" i="3"/>
  <c r="E9" i="3"/>
  <c r="E8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4" i="2"/>
  <c r="E22" i="2" s="1"/>
  <c r="G33" i="2"/>
  <c r="G34" i="2"/>
  <c r="G35" i="2"/>
  <c r="G36" i="2"/>
  <c r="G37" i="2"/>
  <c r="G50" i="2" s="1"/>
  <c r="G38" i="2"/>
  <c r="G39" i="2"/>
  <c r="G40" i="2"/>
  <c r="G41" i="2"/>
  <c r="G42" i="2"/>
  <c r="G43" i="2"/>
  <c r="G44" i="2"/>
  <c r="G45" i="2"/>
  <c r="G46" i="2"/>
  <c r="G47" i="2"/>
  <c r="G48" i="2"/>
  <c r="G49" i="2"/>
  <c r="G32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60" i="2"/>
  <c r="H78" i="2" s="1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J54" i="3" l="1"/>
  <c r="I80" i="6"/>
  <c r="I27" i="6"/>
  <c r="J23" i="5"/>
  <c r="M22" i="4"/>
  <c r="M26" i="3"/>
  <c r="G54" i="6"/>
  <c r="L83" i="3"/>
  <c r="M26" i="4" l="1"/>
  <c r="M23" i="4"/>
</calcChain>
</file>

<file path=xl/sharedStrings.xml><?xml version="1.0" encoding="utf-8"?>
<sst xmlns="http://schemas.openxmlformats.org/spreadsheetml/2006/main" count="106" uniqueCount="34">
  <si>
    <t>kloc</t>
  </si>
  <si>
    <t>method</t>
  </si>
  <si>
    <t>me</t>
  </si>
  <si>
    <t>Size</t>
  </si>
  <si>
    <t>Actual Effort</t>
  </si>
  <si>
    <t>A</t>
  </si>
  <si>
    <t>B</t>
  </si>
  <si>
    <t>S.No</t>
  </si>
  <si>
    <t>A*pow(size,B)-AE</t>
  </si>
  <si>
    <t>Measured Effort(AE/N)</t>
  </si>
  <si>
    <t>C</t>
  </si>
  <si>
    <t>Model  -I</t>
  </si>
  <si>
    <t>Model- II</t>
  </si>
  <si>
    <t>Regression</t>
  </si>
  <si>
    <t>MMRE</t>
  </si>
  <si>
    <t>A*pow(size,B)-AE+ME*C</t>
  </si>
  <si>
    <t>MRE</t>
  </si>
  <si>
    <t>NEW MRE%</t>
  </si>
  <si>
    <t>ME</t>
  </si>
  <si>
    <t>EFF</t>
  </si>
  <si>
    <t>log(actual effort</t>
  </si>
  <si>
    <t>Effort</t>
  </si>
  <si>
    <t>log10 base</t>
  </si>
  <si>
    <t>logbase2</t>
  </si>
  <si>
    <t>LOG A</t>
  </si>
  <si>
    <t>Log effort</t>
  </si>
  <si>
    <t>Anti log</t>
  </si>
  <si>
    <t>Function</t>
  </si>
  <si>
    <t>MRE%</t>
  </si>
  <si>
    <t>Measured Effort</t>
  </si>
  <si>
    <t>USING Regression</t>
  </si>
  <si>
    <t>Model-I</t>
  </si>
  <si>
    <t>Mesured Effort</t>
  </si>
  <si>
    <t xml:space="preserve">              MMRE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</si>
</sst>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6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4"/>
      <color theme="1"/>
      <name val="Times New Roman"/>
      <family val="1"/>
    </font>
    <font>
      <sz val="14"/>
      <color rgb="FF008000"/>
      <name val="Arial"/>
      <family val="2"/>
    </font>
    <font>
      <sz val="14"/>
      <color rgb="FF800000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2" fillId="0" borderId="0" xfId="0" applyFont="1" applyBorder="1"/>
    <xf numFmtId="0" fontId="9" fillId="0" borderId="0" xfId="0" applyFont="1"/>
    <xf numFmtId="0" fontId="8" fillId="0" borderId="0" xfId="0" applyFont="1" applyBorder="1"/>
    <xf numFmtId="0" fontId="8" fillId="0" borderId="1" xfId="0" applyFont="1" applyFill="1" applyBorder="1"/>
    <xf numFmtId="0" fontId="10" fillId="0" borderId="0" xfId="0" applyFont="1" applyFill="1" applyBorder="1"/>
    <xf numFmtId="0" fontId="8" fillId="0" borderId="0" xfId="0" applyFont="1"/>
    <xf numFmtId="0" fontId="3" fillId="0" borderId="0" xfId="0" applyFont="1"/>
    <xf numFmtId="0" fontId="3" fillId="2" borderId="1" xfId="0" applyFont="1" applyFill="1" applyBorder="1"/>
    <xf numFmtId="0" fontId="8" fillId="2" borderId="1" xfId="0" applyFont="1" applyFill="1" applyBorder="1"/>
    <xf numFmtId="0" fontId="5" fillId="0" borderId="0" xfId="0" applyFont="1"/>
    <xf numFmtId="0" fontId="8" fillId="0" borderId="2" xfId="0" applyFont="1" applyFill="1" applyBorder="1"/>
    <xf numFmtId="0" fontId="8" fillId="0" borderId="3" xfId="0" applyFont="1" applyFill="1" applyBorder="1"/>
    <xf numFmtId="0" fontId="8" fillId="3" borderId="1" xfId="0" applyFont="1" applyFill="1" applyBorder="1"/>
    <xf numFmtId="0" fontId="3" fillId="3" borderId="1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7" fillId="0" borderId="0" xfId="0" applyFont="1"/>
    <xf numFmtId="0" fontId="11" fillId="2" borderId="0" xfId="0" applyFont="1" applyFill="1" applyBorder="1"/>
    <xf numFmtId="0" fontId="7" fillId="2" borderId="1" xfId="0" applyFont="1" applyFill="1" applyBorder="1"/>
    <xf numFmtId="0" fontId="7" fillId="2" borderId="3" xfId="0" applyFont="1" applyFill="1" applyBorder="1"/>
    <xf numFmtId="0" fontId="11" fillId="0" borderId="0" xfId="0" applyFont="1" applyBorder="1"/>
    <xf numFmtId="0" fontId="11" fillId="0" borderId="4" xfId="0" applyFont="1" applyFill="1" applyBorder="1"/>
    <xf numFmtId="0" fontId="7" fillId="0" borderId="0" xfId="0" applyFont="1" applyBorder="1"/>
    <xf numFmtId="0" fontId="1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1" fillId="0" borderId="1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defaultRowHeight="12.75" x14ac:dyDescent="0.2"/>
  <cols>
    <col min="2" max="2" width="11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90.2</v>
      </c>
      <c r="B2">
        <v>30</v>
      </c>
      <c r="C2">
        <v>115.8</v>
      </c>
    </row>
    <row r="3" spans="1:3" x14ac:dyDescent="0.2">
      <c r="A3">
        <v>46.2</v>
      </c>
      <c r="B3">
        <v>20</v>
      </c>
      <c r="C3">
        <v>96</v>
      </c>
    </row>
    <row r="4" spans="1:3" x14ac:dyDescent="0.2">
      <c r="A4">
        <v>46.5</v>
      </c>
      <c r="B4">
        <v>19</v>
      </c>
      <c r="C4">
        <v>79</v>
      </c>
    </row>
    <row r="5" spans="1:3" x14ac:dyDescent="0.2">
      <c r="A5">
        <v>54.5</v>
      </c>
      <c r="B5">
        <v>20</v>
      </c>
      <c r="C5">
        <v>90.8</v>
      </c>
    </row>
    <row r="6" spans="1:3" x14ac:dyDescent="0.2">
      <c r="A6">
        <v>31.1</v>
      </c>
      <c r="B6">
        <v>35</v>
      </c>
      <c r="C6">
        <v>39.6</v>
      </c>
    </row>
    <row r="7" spans="1:3" x14ac:dyDescent="0.2">
      <c r="A7">
        <v>67.5</v>
      </c>
      <c r="B7">
        <v>29</v>
      </c>
      <c r="C7">
        <v>98.4</v>
      </c>
    </row>
    <row r="8" spans="1:3" x14ac:dyDescent="0.2">
      <c r="A8">
        <v>12.8</v>
      </c>
      <c r="B8">
        <v>26</v>
      </c>
      <c r="C8">
        <v>18.899999999999999</v>
      </c>
    </row>
    <row r="9" spans="1:3" x14ac:dyDescent="0.2">
      <c r="A9">
        <v>10.5</v>
      </c>
      <c r="B9">
        <v>34</v>
      </c>
      <c r="C9">
        <v>10.3</v>
      </c>
    </row>
    <row r="10" spans="1:3" x14ac:dyDescent="0.2">
      <c r="A10">
        <v>21.5</v>
      </c>
      <c r="B10">
        <v>31</v>
      </c>
      <c r="C10">
        <v>28.5</v>
      </c>
    </row>
    <row r="11" spans="1:3" x14ac:dyDescent="0.2">
      <c r="A11">
        <v>3.1</v>
      </c>
      <c r="B11">
        <v>26</v>
      </c>
      <c r="C11">
        <v>7</v>
      </c>
    </row>
    <row r="12" spans="1:3" x14ac:dyDescent="0.2">
      <c r="A12">
        <v>4.2</v>
      </c>
      <c r="B12">
        <v>19</v>
      </c>
      <c r="C12">
        <v>9</v>
      </c>
    </row>
    <row r="13" spans="1:3" x14ac:dyDescent="0.2">
      <c r="A13">
        <v>7.8</v>
      </c>
      <c r="B13">
        <v>31</v>
      </c>
      <c r="C13">
        <v>7.3</v>
      </c>
    </row>
    <row r="14" spans="1:3" x14ac:dyDescent="0.2">
      <c r="A14">
        <v>2.1</v>
      </c>
      <c r="B14">
        <v>28</v>
      </c>
      <c r="C14">
        <v>5</v>
      </c>
    </row>
    <row r="15" spans="1:3" x14ac:dyDescent="0.2">
      <c r="A15">
        <v>5</v>
      </c>
      <c r="B15">
        <v>29</v>
      </c>
      <c r="C15">
        <v>8.4</v>
      </c>
    </row>
    <row r="16" spans="1:3" x14ac:dyDescent="0.2">
      <c r="A16">
        <v>78.599999999999994</v>
      </c>
      <c r="B16">
        <v>35</v>
      </c>
      <c r="C16">
        <v>98.7</v>
      </c>
    </row>
    <row r="17" spans="1:3" x14ac:dyDescent="0.2">
      <c r="A17">
        <v>9.6999999999999993</v>
      </c>
      <c r="B17">
        <v>27</v>
      </c>
      <c r="C17">
        <v>15.6</v>
      </c>
    </row>
    <row r="18" spans="1:3" x14ac:dyDescent="0.2">
      <c r="A18">
        <v>12.5</v>
      </c>
      <c r="B18">
        <v>27</v>
      </c>
      <c r="C18">
        <v>23.9</v>
      </c>
    </row>
    <row r="19" spans="1:3" x14ac:dyDescent="0.2">
      <c r="A19">
        <v>100.8</v>
      </c>
      <c r="B19">
        <v>34</v>
      </c>
      <c r="C19">
        <v>138.30000000000001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8"/>
  <sheetViews>
    <sheetView topLeftCell="A61" workbookViewId="0">
      <selection activeCell="C4" sqref="C4:C21"/>
    </sheetView>
  </sheetViews>
  <sheetFormatPr defaultRowHeight="18" x14ac:dyDescent="0.25"/>
  <cols>
    <col min="1" max="2" width="9.140625" style="2"/>
    <col min="3" max="3" width="16.42578125" style="2" bestFit="1" customWidth="1"/>
    <col min="4" max="6" width="16.85546875" style="2" customWidth="1"/>
    <col min="7" max="7" width="22.28515625" style="2" bestFit="1" customWidth="1"/>
    <col min="8" max="8" width="9.140625" style="2"/>
    <col min="9" max="9" width="19.85546875" style="2" bestFit="1" customWidth="1"/>
    <col min="10" max="10" width="16" style="2" bestFit="1" customWidth="1"/>
    <col min="11" max="11" width="16" style="2" customWidth="1"/>
    <col min="12" max="12" width="19.85546875" style="2" bestFit="1" customWidth="1"/>
    <col min="13" max="13" width="11" style="2" customWidth="1"/>
    <col min="14" max="15" width="9.140625" style="2"/>
    <col min="16" max="16" width="19.85546875" style="2" bestFit="1" customWidth="1"/>
    <col min="17" max="17" width="22.28515625" style="2" bestFit="1" customWidth="1"/>
    <col min="18" max="18" width="22.28515625" style="2" customWidth="1"/>
    <col min="19" max="19" width="9.140625" style="2"/>
    <col min="20" max="21" width="19.85546875" style="2" bestFit="1" customWidth="1"/>
    <col min="22" max="16384" width="9.140625" style="2"/>
  </cols>
  <sheetData>
    <row r="2" spans="1:21" x14ac:dyDescent="0.25">
      <c r="L2" s="3"/>
      <c r="S2" s="4"/>
      <c r="T2" s="4"/>
      <c r="U2" s="4"/>
    </row>
    <row r="3" spans="1:21" ht="18.75" x14ac:dyDescent="0.3">
      <c r="A3" s="5" t="s">
        <v>7</v>
      </c>
      <c r="B3" s="5" t="s">
        <v>3</v>
      </c>
      <c r="C3" s="5" t="s">
        <v>4</v>
      </c>
      <c r="D3" s="5" t="s">
        <v>13</v>
      </c>
      <c r="E3" s="6" t="s">
        <v>16</v>
      </c>
      <c r="L3" s="7"/>
    </row>
    <row r="4" spans="1:21" ht="18.75" x14ac:dyDescent="0.3">
      <c r="A4" s="5">
        <v>1</v>
      </c>
      <c r="B4" s="5">
        <v>90.2</v>
      </c>
      <c r="C4" s="5">
        <v>115.8</v>
      </c>
      <c r="D4" s="5">
        <v>106.254783</v>
      </c>
      <c r="E4" s="5">
        <f>((ABS(D4-C4)/C4)*100)</f>
        <v>8.2428471502590632</v>
      </c>
      <c r="F4" s="8"/>
      <c r="L4" s="7"/>
    </row>
    <row r="5" spans="1:21" ht="18.75" x14ac:dyDescent="0.3">
      <c r="A5" s="5">
        <v>2</v>
      </c>
      <c r="B5" s="5">
        <v>46.2</v>
      </c>
      <c r="C5" s="5">
        <v>96</v>
      </c>
      <c r="D5" s="5">
        <v>94.001256874500001</v>
      </c>
      <c r="E5" s="5">
        <f t="shared" ref="E5:E21" si="0">((ABS(D5-C5)/C5)*100)</f>
        <v>2.0820240890624993</v>
      </c>
      <c r="F5" s="8"/>
      <c r="L5" s="7"/>
    </row>
    <row r="6" spans="1:21" ht="18.75" x14ac:dyDescent="0.3">
      <c r="A6" s="5">
        <v>3</v>
      </c>
      <c r="B6" s="5">
        <v>46.5</v>
      </c>
      <c r="C6" s="5">
        <v>79</v>
      </c>
      <c r="D6" s="5">
        <v>83.036924799999994</v>
      </c>
      <c r="E6" s="5">
        <f t="shared" si="0"/>
        <v>5.1100313924050562</v>
      </c>
      <c r="F6" s="8"/>
      <c r="L6" s="7"/>
    </row>
    <row r="7" spans="1:21" ht="18.75" x14ac:dyDescent="0.3">
      <c r="A7" s="5">
        <v>4</v>
      </c>
      <c r="B7" s="5">
        <v>54.5</v>
      </c>
      <c r="C7" s="5">
        <v>90.8</v>
      </c>
      <c r="D7" s="5">
        <v>97.201422199999996</v>
      </c>
      <c r="E7" s="5">
        <f t="shared" si="0"/>
        <v>7.0500244493392064</v>
      </c>
      <c r="F7" s="8"/>
      <c r="L7" s="7"/>
    </row>
    <row r="8" spans="1:21" ht="18.75" x14ac:dyDescent="0.3">
      <c r="A8" s="5">
        <v>5</v>
      </c>
      <c r="B8" s="5">
        <v>31.1</v>
      </c>
      <c r="C8" s="5">
        <v>39.6</v>
      </c>
      <c r="D8" s="5">
        <v>34.24569872</v>
      </c>
      <c r="E8" s="5">
        <f t="shared" si="0"/>
        <v>13.520962828282832</v>
      </c>
      <c r="F8" s="8"/>
      <c r="L8" s="7"/>
    </row>
    <row r="9" spans="1:21" ht="18.75" x14ac:dyDescent="0.3">
      <c r="A9" s="5">
        <v>6</v>
      </c>
      <c r="B9" s="5">
        <v>67.5</v>
      </c>
      <c r="C9" s="5">
        <v>98.4</v>
      </c>
      <c r="D9" s="5">
        <v>107.212014256</v>
      </c>
      <c r="E9" s="5">
        <f t="shared" si="0"/>
        <v>8.9552990406504041</v>
      </c>
      <c r="F9" s="8"/>
      <c r="L9" s="7"/>
    </row>
    <row r="10" spans="1:21" ht="18.75" x14ac:dyDescent="0.3">
      <c r="A10" s="5">
        <v>7</v>
      </c>
      <c r="B10" s="5">
        <v>12.8</v>
      </c>
      <c r="C10" s="5">
        <v>18.899999999999999</v>
      </c>
      <c r="D10" s="5">
        <v>12.814526900000001</v>
      </c>
      <c r="E10" s="5">
        <f t="shared" si="0"/>
        <v>32.198270370370366</v>
      </c>
      <c r="F10" s="8"/>
      <c r="L10" s="7"/>
    </row>
    <row r="11" spans="1:21" ht="18.75" x14ac:dyDescent="0.3">
      <c r="A11" s="5">
        <v>8</v>
      </c>
      <c r="B11" s="5">
        <v>10.5</v>
      </c>
      <c r="C11" s="5">
        <v>10.3</v>
      </c>
      <c r="D11" s="5">
        <v>14.215417889999999</v>
      </c>
      <c r="E11" s="5">
        <f t="shared" si="0"/>
        <v>38.013765922330087</v>
      </c>
      <c r="F11" s="8"/>
      <c r="L11" s="7"/>
    </row>
    <row r="12" spans="1:21" ht="18.75" x14ac:dyDescent="0.3">
      <c r="A12" s="5">
        <v>9</v>
      </c>
      <c r="B12" s="5">
        <v>21.5</v>
      </c>
      <c r="C12" s="5">
        <v>28.5</v>
      </c>
      <c r="D12" s="5">
        <v>32.023014588999999</v>
      </c>
      <c r="E12" s="5">
        <f t="shared" si="0"/>
        <v>12.361454698245609</v>
      </c>
      <c r="F12" s="8"/>
      <c r="L12" s="7"/>
    </row>
    <row r="13" spans="1:21" ht="18.75" x14ac:dyDescent="0.3">
      <c r="A13" s="5">
        <v>10</v>
      </c>
      <c r="B13" s="5">
        <v>3.1</v>
      </c>
      <c r="C13" s="5">
        <v>7</v>
      </c>
      <c r="D13" s="5">
        <v>6.4795400216000001</v>
      </c>
      <c r="E13" s="5">
        <f t="shared" si="0"/>
        <v>7.4351425485714273</v>
      </c>
      <c r="F13" s="8"/>
      <c r="L13" s="7"/>
    </row>
    <row r="14" spans="1:21" ht="18.75" x14ac:dyDescent="0.3">
      <c r="A14" s="5">
        <v>11</v>
      </c>
      <c r="B14" s="5">
        <v>78.599999999999994</v>
      </c>
      <c r="C14" s="5">
        <v>98.7</v>
      </c>
      <c r="D14" s="5">
        <v>110.023417913</v>
      </c>
      <c r="E14" s="5">
        <f t="shared" si="0"/>
        <v>11.472561208713273</v>
      </c>
      <c r="F14" s="8"/>
      <c r="L14" s="7"/>
    </row>
    <row r="15" spans="1:21" ht="18.75" x14ac:dyDescent="0.3">
      <c r="A15" s="5">
        <v>12</v>
      </c>
      <c r="B15" s="5">
        <v>9.6999999999999993</v>
      </c>
      <c r="C15" s="5">
        <v>15.6</v>
      </c>
      <c r="D15" s="5">
        <v>12.0328940125</v>
      </c>
      <c r="E15" s="5">
        <f t="shared" si="0"/>
        <v>22.866064022435896</v>
      </c>
      <c r="F15" s="8"/>
      <c r="L15" s="7"/>
    </row>
    <row r="16" spans="1:21" ht="18.75" x14ac:dyDescent="0.3">
      <c r="A16" s="5">
        <v>13</v>
      </c>
      <c r="B16" s="5">
        <v>12.5</v>
      </c>
      <c r="C16" s="5">
        <v>23.9</v>
      </c>
      <c r="D16" s="5">
        <v>39.047895425999997</v>
      </c>
      <c r="E16" s="5">
        <f t="shared" si="0"/>
        <v>63.380315589958158</v>
      </c>
      <c r="F16" s="8"/>
      <c r="L16" s="7"/>
    </row>
    <row r="17" spans="1:12" ht="18.75" x14ac:dyDescent="0.3">
      <c r="A17" s="5">
        <v>14</v>
      </c>
      <c r="B17" s="5">
        <v>100.8</v>
      </c>
      <c r="C17" s="5">
        <v>138.30000000000001</v>
      </c>
      <c r="D17" s="5">
        <v>127.021549863</v>
      </c>
      <c r="E17" s="5">
        <f t="shared" si="0"/>
        <v>8.1550615596529337</v>
      </c>
      <c r="F17" s="8"/>
      <c r="L17" s="7"/>
    </row>
    <row r="18" spans="1:12" ht="18.75" x14ac:dyDescent="0.3">
      <c r="A18" s="5">
        <v>15</v>
      </c>
      <c r="B18" s="5">
        <v>4.2</v>
      </c>
      <c r="C18" s="5">
        <v>9</v>
      </c>
      <c r="D18" s="5">
        <v>8.2301457800000009</v>
      </c>
      <c r="E18" s="5">
        <f t="shared" si="0"/>
        <v>8.5539357777777685</v>
      </c>
      <c r="F18" s="8"/>
      <c r="L18" s="7"/>
    </row>
    <row r="19" spans="1:12" ht="18.75" x14ac:dyDescent="0.3">
      <c r="A19" s="5">
        <v>16</v>
      </c>
      <c r="B19" s="5">
        <v>7.8</v>
      </c>
      <c r="C19" s="5">
        <v>7.3</v>
      </c>
      <c r="D19" s="5">
        <v>6.124860183</v>
      </c>
      <c r="E19" s="5">
        <f t="shared" si="0"/>
        <v>16.097805712328764</v>
      </c>
      <c r="F19" s="8"/>
      <c r="L19" s="7"/>
    </row>
    <row r="20" spans="1:12" ht="18.75" x14ac:dyDescent="0.3">
      <c r="A20" s="5">
        <v>17</v>
      </c>
      <c r="B20" s="5">
        <v>2.1</v>
      </c>
      <c r="C20" s="5">
        <v>5</v>
      </c>
      <c r="D20" s="5">
        <v>4.0272950089000004</v>
      </c>
      <c r="E20" s="5">
        <f t="shared" si="0"/>
        <v>19.454099821999993</v>
      </c>
      <c r="F20" s="8"/>
      <c r="L20" s="7"/>
    </row>
    <row r="21" spans="1:12" ht="18.75" x14ac:dyDescent="0.3">
      <c r="A21" s="5">
        <v>18</v>
      </c>
      <c r="B21" s="5">
        <v>5</v>
      </c>
      <c r="C21" s="5">
        <v>8.4</v>
      </c>
      <c r="D21" s="5">
        <v>7.0232584930000002</v>
      </c>
      <c r="E21" s="5">
        <f t="shared" si="0"/>
        <v>16.389779845238099</v>
      </c>
      <c r="F21" s="8"/>
      <c r="L21" s="7"/>
    </row>
    <row r="22" spans="1:12" ht="18.75" x14ac:dyDescent="0.3">
      <c r="A22" s="9"/>
      <c r="B22" s="9"/>
      <c r="C22" s="9"/>
      <c r="D22" s="5" t="s">
        <v>14</v>
      </c>
      <c r="E22" s="10">
        <f>AVERAGE(E4:E21)</f>
        <v>16.741080334867856</v>
      </c>
      <c r="L22" s="11"/>
    </row>
    <row r="23" spans="1:12" x14ac:dyDescent="0.25">
      <c r="A23" s="7"/>
      <c r="B23" s="7"/>
      <c r="C23" s="7"/>
      <c r="D23" s="7"/>
      <c r="E23" s="7"/>
    </row>
    <row r="24" spans="1:12" x14ac:dyDescent="0.25">
      <c r="A24" s="7"/>
      <c r="B24" s="7"/>
      <c r="C24" s="7"/>
      <c r="D24" s="7"/>
      <c r="E24" s="7"/>
    </row>
    <row r="25" spans="1:12" x14ac:dyDescent="0.25">
      <c r="A25" s="7"/>
      <c r="B25" s="7"/>
      <c r="C25" s="7"/>
      <c r="D25" s="7"/>
      <c r="E25" s="7"/>
    </row>
    <row r="26" spans="1:12" x14ac:dyDescent="0.25">
      <c r="A26" s="7"/>
      <c r="B26" s="7"/>
      <c r="C26" s="7"/>
      <c r="D26" s="7"/>
      <c r="E26" s="7"/>
      <c r="L26" s="11"/>
    </row>
    <row r="29" spans="1:12" ht="18.75" x14ac:dyDescent="0.3">
      <c r="A29" s="13"/>
      <c r="B29" s="13"/>
      <c r="C29" s="13"/>
      <c r="D29" s="13"/>
      <c r="E29" s="13"/>
      <c r="F29" s="13"/>
      <c r="G29" s="13"/>
    </row>
    <row r="30" spans="1:12" ht="23.25" x14ac:dyDescent="0.35">
      <c r="A30" s="13"/>
      <c r="B30" s="13"/>
      <c r="C30" s="40" t="s">
        <v>11</v>
      </c>
      <c r="D30" s="40"/>
      <c r="E30" s="40"/>
      <c r="F30" s="40"/>
      <c r="G30" s="40"/>
    </row>
    <row r="31" spans="1:12" ht="18.75" x14ac:dyDescent="0.3">
      <c r="A31" s="5" t="s">
        <v>7</v>
      </c>
      <c r="B31" s="5" t="s">
        <v>3</v>
      </c>
      <c r="C31" s="5" t="s">
        <v>5</v>
      </c>
      <c r="D31" s="5" t="s">
        <v>6</v>
      </c>
      <c r="E31" s="5" t="s">
        <v>9</v>
      </c>
      <c r="F31" s="5" t="s">
        <v>8</v>
      </c>
      <c r="G31" s="10" t="s">
        <v>16</v>
      </c>
    </row>
    <row r="32" spans="1:12" ht="18.75" x14ac:dyDescent="0.3">
      <c r="A32" s="5">
        <v>1</v>
      </c>
      <c r="B32" s="5">
        <v>90.2</v>
      </c>
      <c r="C32" s="5">
        <v>2.276233</v>
      </c>
      <c r="D32" s="5">
        <v>0.88427299999999998</v>
      </c>
      <c r="E32" s="5">
        <f t="shared" ref="E32:E49" si="1">SUM(C4+F32)</f>
        <v>121.94197</v>
      </c>
      <c r="F32" s="5">
        <v>6.1419699999999997</v>
      </c>
      <c r="G32" s="5">
        <f t="shared" ref="G32:G49" si="2">(((ABS(F32)/C4)*100))</f>
        <v>5.3039464594127805</v>
      </c>
    </row>
    <row r="33" spans="1:7" ht="18.75" x14ac:dyDescent="0.3">
      <c r="A33" s="5">
        <v>2</v>
      </c>
      <c r="B33" s="5">
        <v>46.2</v>
      </c>
      <c r="C33" s="5">
        <v>0.372844591</v>
      </c>
      <c r="D33" s="5">
        <v>1.2760659999999999</v>
      </c>
      <c r="E33" s="5">
        <f t="shared" si="1"/>
        <v>96.747598089999997</v>
      </c>
      <c r="F33" s="5">
        <v>0.74759808999999999</v>
      </c>
      <c r="G33" s="5">
        <f t="shared" si="2"/>
        <v>0.77874801041666664</v>
      </c>
    </row>
    <row r="34" spans="1:7" ht="18.75" x14ac:dyDescent="0.3">
      <c r="A34" s="5">
        <v>3</v>
      </c>
      <c r="B34" s="5">
        <v>46.5</v>
      </c>
      <c r="C34" s="5">
        <v>1.413059160502</v>
      </c>
      <c r="D34" s="5">
        <v>0.98449006485000001</v>
      </c>
      <c r="E34" s="5">
        <f t="shared" si="1"/>
        <v>82.061647242999996</v>
      </c>
      <c r="F34" s="5">
        <v>3.0616472429999999</v>
      </c>
      <c r="G34" s="5">
        <f t="shared" si="2"/>
        <v>3.8755028392405064</v>
      </c>
    </row>
    <row r="35" spans="1:7" ht="18.75" x14ac:dyDescent="0.3">
      <c r="A35" s="5">
        <v>4</v>
      </c>
      <c r="B35" s="5">
        <v>54.5</v>
      </c>
      <c r="C35" s="5">
        <v>1.10710585121</v>
      </c>
      <c r="D35" s="5">
        <v>1.0547935020000001</v>
      </c>
      <c r="E35" s="5">
        <f t="shared" si="1"/>
        <v>102.7992448</v>
      </c>
      <c r="F35" s="5">
        <v>11.9992448</v>
      </c>
      <c r="G35" s="5">
        <f t="shared" si="2"/>
        <v>13.21502731277533</v>
      </c>
    </row>
    <row r="36" spans="1:7" ht="18.75" x14ac:dyDescent="0.3">
      <c r="A36" s="5">
        <v>5</v>
      </c>
      <c r="B36" s="5">
        <v>31.1</v>
      </c>
      <c r="C36" s="5">
        <v>0.97336800000000001</v>
      </c>
      <c r="D36" s="5">
        <v>1.0644735999999999</v>
      </c>
      <c r="E36" s="5">
        <f t="shared" si="1"/>
        <v>41.162395000000004</v>
      </c>
      <c r="F36" s="5">
        <v>1.562395</v>
      </c>
      <c r="G36" s="5">
        <f t="shared" si="2"/>
        <v>3.9454419191919192</v>
      </c>
    </row>
    <row r="37" spans="1:7" ht="18.75" x14ac:dyDescent="0.3">
      <c r="A37" s="5">
        <v>6</v>
      </c>
      <c r="B37" s="5">
        <v>67.5</v>
      </c>
      <c r="C37" s="5">
        <v>1.2598606999999999</v>
      </c>
      <c r="D37" s="5">
        <v>1.0007699000000001</v>
      </c>
      <c r="E37" s="5">
        <f t="shared" si="1"/>
        <v>96.634024000000011</v>
      </c>
      <c r="F37" s="5">
        <v>-1.765976</v>
      </c>
      <c r="G37" s="5">
        <f t="shared" si="2"/>
        <v>1.794691056910569</v>
      </c>
    </row>
    <row r="38" spans="1:7" ht="18.75" x14ac:dyDescent="0.3">
      <c r="A38" s="5">
        <v>7</v>
      </c>
      <c r="B38" s="5">
        <v>12.8</v>
      </c>
      <c r="C38" s="5">
        <v>1.1274618732199999</v>
      </c>
      <c r="D38" s="5">
        <v>1.0280195346000001</v>
      </c>
      <c r="E38" s="5">
        <f t="shared" si="1"/>
        <v>18.869860597899997</v>
      </c>
      <c r="F38" s="5">
        <v>-3.0139402100000001E-2</v>
      </c>
      <c r="G38" s="5">
        <f t="shared" si="2"/>
        <v>0.15946773597883601</v>
      </c>
    </row>
    <row r="39" spans="1:7" ht="18.75" x14ac:dyDescent="0.3">
      <c r="A39" s="5">
        <v>8</v>
      </c>
      <c r="B39" s="5">
        <v>10.5</v>
      </c>
      <c r="C39" s="5">
        <v>1.0652722065823199</v>
      </c>
      <c r="D39" s="5">
        <v>1.0486778934299399</v>
      </c>
      <c r="E39" s="5">
        <f t="shared" si="1"/>
        <v>14.13064882506303</v>
      </c>
      <c r="F39" s="5">
        <v>3.8306488250630299</v>
      </c>
      <c r="G39" s="5">
        <f t="shared" si="2"/>
        <v>37.190765291874072</v>
      </c>
    </row>
    <row r="40" spans="1:7" ht="18.75" x14ac:dyDescent="0.3">
      <c r="A40" s="5">
        <v>9</v>
      </c>
      <c r="B40" s="5">
        <v>21.5</v>
      </c>
      <c r="C40" s="5">
        <v>0.63935607114630699</v>
      </c>
      <c r="D40" s="5">
        <v>1.17515431532263</v>
      </c>
      <c r="E40" s="5">
        <f t="shared" si="1"/>
        <v>39.585554805000001</v>
      </c>
      <c r="F40" s="5">
        <v>11.085554804999999</v>
      </c>
      <c r="G40" s="5">
        <f t="shared" si="2"/>
        <v>38.89668352631579</v>
      </c>
    </row>
    <row r="41" spans="1:7" ht="18.75" x14ac:dyDescent="0.3">
      <c r="A41" s="5">
        <v>10</v>
      </c>
      <c r="B41" s="5">
        <v>3.1</v>
      </c>
      <c r="C41" s="5">
        <v>2.9646054789999998</v>
      </c>
      <c r="D41" s="5">
        <v>1.54434691</v>
      </c>
      <c r="E41" s="5">
        <f t="shared" si="1"/>
        <v>17.0137412782463</v>
      </c>
      <c r="F41" s="5">
        <v>10.0137412782463</v>
      </c>
      <c r="G41" s="5">
        <f t="shared" si="2"/>
        <v>143.05344683209</v>
      </c>
    </row>
    <row r="42" spans="1:7" ht="18.75" x14ac:dyDescent="0.3">
      <c r="A42" s="5">
        <v>11</v>
      </c>
      <c r="B42" s="5">
        <v>78.599999999999994</v>
      </c>
      <c r="C42" s="5">
        <v>3.0953662648651599</v>
      </c>
      <c r="D42" s="5">
        <v>0.80067606484889897</v>
      </c>
      <c r="E42" s="5">
        <f t="shared" si="1"/>
        <v>96.714889705000004</v>
      </c>
      <c r="F42" s="5">
        <v>-1.9851102949999999</v>
      </c>
      <c r="G42" s="5">
        <f t="shared" si="2"/>
        <v>2.0112566312056734</v>
      </c>
    </row>
    <row r="43" spans="1:7" ht="18.75" x14ac:dyDescent="0.3">
      <c r="A43" s="5">
        <v>12</v>
      </c>
      <c r="B43" s="5">
        <v>9.6999999999999993</v>
      </c>
      <c r="C43" s="5">
        <v>0.55210519309999995</v>
      </c>
      <c r="D43" s="5">
        <v>1.4686235000000001</v>
      </c>
      <c r="E43" s="5">
        <f t="shared" si="1"/>
        <v>15.531665</v>
      </c>
      <c r="F43" s="5">
        <v>-6.8335000000000007E-2</v>
      </c>
      <c r="G43" s="5">
        <f t="shared" si="2"/>
        <v>0.43804487179487184</v>
      </c>
    </row>
    <row r="44" spans="1:7" ht="18.75" x14ac:dyDescent="0.3">
      <c r="A44" s="5">
        <v>13</v>
      </c>
      <c r="B44" s="5">
        <v>12.5</v>
      </c>
      <c r="C44" s="5">
        <v>0.71625543999999997</v>
      </c>
      <c r="D44" s="5">
        <v>1.3560512199999999</v>
      </c>
      <c r="E44" s="5">
        <f t="shared" si="1"/>
        <v>22.005645099999999</v>
      </c>
      <c r="F44" s="5">
        <v>-1.8943549</v>
      </c>
      <c r="G44" s="5">
        <f t="shared" si="2"/>
        <v>7.9261711297071127</v>
      </c>
    </row>
    <row r="45" spans="1:7" ht="18.75" x14ac:dyDescent="0.3">
      <c r="A45" s="5">
        <v>14</v>
      </c>
      <c r="B45" s="5">
        <v>100.8</v>
      </c>
      <c r="C45" s="5">
        <v>1.2876000376550001</v>
      </c>
      <c r="D45" s="5">
        <v>1.0023840342400001</v>
      </c>
      <c r="E45" s="5">
        <f t="shared" si="1"/>
        <v>139.89478006000002</v>
      </c>
      <c r="F45" s="5">
        <v>1.5947800599999999</v>
      </c>
      <c r="G45" s="5">
        <f t="shared" si="2"/>
        <v>1.1531309182935645</v>
      </c>
    </row>
    <row r="46" spans="1:7" ht="18.75" x14ac:dyDescent="0.3">
      <c r="A46" s="5">
        <v>15</v>
      </c>
      <c r="B46" s="5">
        <v>4.2</v>
      </c>
      <c r="C46" s="5">
        <v>1.6559516870722699</v>
      </c>
      <c r="D46" s="5">
        <v>1.4565255402028501</v>
      </c>
      <c r="E46" s="5">
        <f t="shared" si="1"/>
        <v>13.391405820100001</v>
      </c>
      <c r="F46" s="5">
        <v>4.3914058201000001</v>
      </c>
      <c r="G46" s="5">
        <f t="shared" si="2"/>
        <v>48.793398001111107</v>
      </c>
    </row>
    <row r="47" spans="1:7" ht="18.75" x14ac:dyDescent="0.3">
      <c r="A47" s="5">
        <v>16</v>
      </c>
      <c r="B47" s="5">
        <v>7.8</v>
      </c>
      <c r="C47" s="5">
        <v>0.41062997328955397</v>
      </c>
      <c r="D47" s="5">
        <v>1.29181853872537</v>
      </c>
      <c r="E47" s="5">
        <f t="shared" si="1"/>
        <v>5.8327718989999999</v>
      </c>
      <c r="F47" s="5">
        <v>-1.4672281009999999</v>
      </c>
      <c r="G47" s="5">
        <f t="shared" si="2"/>
        <v>20.09901508219178</v>
      </c>
    </row>
    <row r="48" spans="1:7" ht="18.75" x14ac:dyDescent="0.3">
      <c r="A48" s="5">
        <v>17</v>
      </c>
      <c r="B48" s="5">
        <v>2.1</v>
      </c>
      <c r="C48" s="5">
        <v>1.345764548</v>
      </c>
      <c r="D48" s="5">
        <v>1.5188323859999999</v>
      </c>
      <c r="E48" s="5">
        <f t="shared" si="1"/>
        <v>4.153040667</v>
      </c>
      <c r="F48" s="5">
        <v>-0.84695933300000004</v>
      </c>
      <c r="G48" s="5">
        <f t="shared" si="2"/>
        <v>16.939186660000001</v>
      </c>
    </row>
    <row r="49" spans="1:8" ht="18.75" x14ac:dyDescent="0.3">
      <c r="A49" s="5">
        <v>18</v>
      </c>
      <c r="B49" s="5">
        <v>5</v>
      </c>
      <c r="C49" s="5">
        <v>1.15755858075</v>
      </c>
      <c r="D49" s="5">
        <v>1.6213234400000001</v>
      </c>
      <c r="E49" s="5">
        <f t="shared" si="1"/>
        <v>15.7325614101502</v>
      </c>
      <c r="F49" s="5">
        <v>7.3325614101502001</v>
      </c>
      <c r="G49" s="5">
        <f t="shared" si="2"/>
        <v>87.292397739883327</v>
      </c>
    </row>
    <row r="50" spans="1:8" ht="18.75" x14ac:dyDescent="0.3">
      <c r="A50" s="12"/>
      <c r="B50" s="12"/>
      <c r="C50" s="12"/>
      <c r="D50" s="12"/>
      <c r="E50" s="12"/>
      <c r="F50" s="5" t="s">
        <v>14</v>
      </c>
      <c r="G50" s="10">
        <f>AVERAGE(G32:G49)</f>
        <v>24.048129001021881</v>
      </c>
    </row>
    <row r="58" spans="1:8" ht="20.25" x14ac:dyDescent="0.3">
      <c r="C58" s="41" t="s">
        <v>12</v>
      </c>
      <c r="D58" s="41"/>
      <c r="E58" s="41"/>
      <c r="F58" s="41"/>
      <c r="G58" s="41"/>
      <c r="H58" s="41"/>
    </row>
    <row r="59" spans="1:8" ht="18.75" x14ac:dyDescent="0.3">
      <c r="A59" s="5" t="s">
        <v>7</v>
      </c>
      <c r="B59" s="5" t="s">
        <v>3</v>
      </c>
      <c r="C59" s="5" t="s">
        <v>5</v>
      </c>
      <c r="D59" s="5" t="s">
        <v>6</v>
      </c>
      <c r="E59" s="5" t="s">
        <v>10</v>
      </c>
      <c r="F59" s="5" t="s">
        <v>9</v>
      </c>
      <c r="G59" s="5" t="s">
        <v>15</v>
      </c>
      <c r="H59" s="6" t="s">
        <v>16</v>
      </c>
    </row>
    <row r="60" spans="1:8" ht="18.75" x14ac:dyDescent="0.3">
      <c r="A60" s="5">
        <v>1</v>
      </c>
      <c r="B60" s="5">
        <v>90.2</v>
      </c>
      <c r="C60" s="5">
        <v>1.2109872290000001</v>
      </c>
      <c r="D60" s="5">
        <v>0.87848800000000005</v>
      </c>
      <c r="E60" s="5">
        <v>1.9400493599999999</v>
      </c>
      <c r="F60" s="5">
        <f t="shared" ref="F60:F77" si="3">SUM(C4+G60)</f>
        <v>121.4084364042</v>
      </c>
      <c r="G60" s="5">
        <v>5.6084364041999999</v>
      </c>
      <c r="H60" s="5">
        <f t="shared" ref="H60:H77" si="4">((ABS(G60)/C4)*100)</f>
        <v>4.8432093300518133</v>
      </c>
    </row>
    <row r="61" spans="1:8" ht="18.75" x14ac:dyDescent="0.3">
      <c r="A61" s="5">
        <v>2</v>
      </c>
      <c r="B61" s="5">
        <v>46.2</v>
      </c>
      <c r="C61" s="5">
        <v>1.60102119511</v>
      </c>
      <c r="D61" s="5">
        <v>0.95997191599999998</v>
      </c>
      <c r="E61" s="5">
        <v>1.7087171390056599</v>
      </c>
      <c r="F61" s="5">
        <f t="shared" si="3"/>
        <v>97.620690659999994</v>
      </c>
      <c r="G61" s="5">
        <v>1.6206906599999999</v>
      </c>
      <c r="H61" s="5">
        <f t="shared" si="4"/>
        <v>1.6882194374999999</v>
      </c>
    </row>
    <row r="62" spans="1:8" ht="18.75" x14ac:dyDescent="0.3">
      <c r="A62" s="5">
        <v>3</v>
      </c>
      <c r="B62" s="5">
        <v>46.5</v>
      </c>
      <c r="C62" s="5">
        <v>1.680939749</v>
      </c>
      <c r="D62" s="5">
        <v>0.90377185100309998</v>
      </c>
      <c r="E62" s="5">
        <v>1.3498988700000001</v>
      </c>
      <c r="F62" s="5">
        <f t="shared" si="3"/>
        <v>79.667407990409998</v>
      </c>
      <c r="G62" s="5">
        <v>0.66740799040999998</v>
      </c>
      <c r="H62" s="5">
        <f t="shared" si="4"/>
        <v>0.8448202410253165</v>
      </c>
    </row>
    <row r="63" spans="1:8" ht="18.75" x14ac:dyDescent="0.3">
      <c r="A63" s="5">
        <v>4</v>
      </c>
      <c r="B63" s="5">
        <v>54.5</v>
      </c>
      <c r="C63" s="5">
        <v>1.4020893063099999</v>
      </c>
      <c r="D63" s="5">
        <v>0.98001242688000001</v>
      </c>
      <c r="E63" s="5">
        <v>1.076213106</v>
      </c>
      <c r="F63" s="5">
        <f t="shared" si="3"/>
        <v>92.069195429999994</v>
      </c>
      <c r="G63" s="5">
        <v>1.2691954299999999</v>
      </c>
      <c r="H63" s="5">
        <f t="shared" si="4"/>
        <v>1.3977923237885461</v>
      </c>
    </row>
    <row r="64" spans="1:8" ht="18.75" x14ac:dyDescent="0.3">
      <c r="A64" s="5">
        <v>5</v>
      </c>
      <c r="B64" s="5">
        <v>31.1</v>
      </c>
      <c r="C64" s="5">
        <v>4.4590121560000001E-2</v>
      </c>
      <c r="D64" s="5">
        <v>1.957122316</v>
      </c>
      <c r="E64" s="5">
        <v>0.116275309652</v>
      </c>
      <c r="F64" s="5">
        <f t="shared" si="3"/>
        <v>41.287661147199998</v>
      </c>
      <c r="G64" s="5">
        <v>1.6876611472</v>
      </c>
      <c r="H64" s="5">
        <f t="shared" si="4"/>
        <v>4.2617705737373734</v>
      </c>
    </row>
    <row r="65" spans="1:8" ht="18.75" x14ac:dyDescent="0.3">
      <c r="A65" s="5">
        <v>6</v>
      </c>
      <c r="B65" s="5">
        <v>67.5</v>
      </c>
      <c r="C65" s="5">
        <v>0.54156996000000002</v>
      </c>
      <c r="D65" s="5">
        <v>1.1436099500000001</v>
      </c>
      <c r="E65" s="5">
        <v>1.1142542395199999</v>
      </c>
      <c r="F65" s="5">
        <f t="shared" si="3"/>
        <v>99.250115118300002</v>
      </c>
      <c r="G65" s="5">
        <v>0.85011511829999997</v>
      </c>
      <c r="H65" s="5">
        <f t="shared" si="4"/>
        <v>0.86393812835365846</v>
      </c>
    </row>
    <row r="66" spans="1:8" ht="18.75" x14ac:dyDescent="0.3">
      <c r="A66" s="5">
        <v>7</v>
      </c>
      <c r="B66" s="5">
        <v>12.8</v>
      </c>
      <c r="C66" s="5">
        <v>-0.46311605</v>
      </c>
      <c r="D66" s="5">
        <v>0.74650980300000003</v>
      </c>
      <c r="E66" s="5">
        <v>1.4003772507700001</v>
      </c>
      <c r="F66" s="5">
        <f t="shared" si="3"/>
        <v>33.303583355000001</v>
      </c>
      <c r="G66" s="5">
        <v>14.403583355</v>
      </c>
      <c r="H66" s="5">
        <f t="shared" si="4"/>
        <v>76.209435740740744</v>
      </c>
    </row>
    <row r="67" spans="1:8" ht="18.75" x14ac:dyDescent="0.3">
      <c r="A67" s="5">
        <v>8</v>
      </c>
      <c r="B67" s="5">
        <v>10.5</v>
      </c>
      <c r="C67" s="5">
        <v>0.48776032499999999</v>
      </c>
      <c r="D67" s="5">
        <v>0.58555880266000004</v>
      </c>
      <c r="E67" s="5">
        <v>0.22424920400000001</v>
      </c>
      <c r="F67" s="5">
        <f t="shared" si="3"/>
        <v>9.5586670439999999</v>
      </c>
      <c r="G67" s="5">
        <v>-0.74133295600000004</v>
      </c>
      <c r="H67" s="5">
        <f t="shared" si="4"/>
        <v>7.1974073398058254</v>
      </c>
    </row>
    <row r="68" spans="1:8" ht="18.75" x14ac:dyDescent="0.3">
      <c r="A68" s="5">
        <v>9</v>
      </c>
      <c r="B68" s="5">
        <v>21.5</v>
      </c>
      <c r="C68" s="5">
        <v>-1.0531212085999999</v>
      </c>
      <c r="D68" s="5">
        <v>0.62497020073999998</v>
      </c>
      <c r="E68" s="5">
        <v>1.09211836639</v>
      </c>
      <c r="F68" s="5">
        <f t="shared" si="3"/>
        <v>26.690727169999999</v>
      </c>
      <c r="G68" s="5">
        <v>-1.8092728300000001</v>
      </c>
      <c r="H68" s="5">
        <f t="shared" si="4"/>
        <v>6.3483257192982467</v>
      </c>
    </row>
    <row r="69" spans="1:8" ht="18.75" x14ac:dyDescent="0.3">
      <c r="A69" s="5">
        <v>10</v>
      </c>
      <c r="B69" s="5">
        <v>3.1</v>
      </c>
      <c r="C69" s="5">
        <v>1.0979779000000001</v>
      </c>
      <c r="D69" s="5">
        <v>1.2093541489999999</v>
      </c>
      <c r="E69" s="5">
        <v>9.4574638000000003E-2</v>
      </c>
      <c r="F69" s="5">
        <f t="shared" si="3"/>
        <v>6.7723823012100004</v>
      </c>
      <c r="G69" s="5">
        <v>-0.22761769878999999</v>
      </c>
      <c r="H69" s="5">
        <f t="shared" si="4"/>
        <v>3.251681411285714</v>
      </c>
    </row>
    <row r="70" spans="1:8" ht="18.75" x14ac:dyDescent="0.3">
      <c r="A70" s="5">
        <v>11</v>
      </c>
      <c r="B70" s="5">
        <v>78.599999999999994</v>
      </c>
      <c r="C70" s="5">
        <v>0.33402215299999999</v>
      </c>
      <c r="D70" s="5">
        <v>1.1000680735999999</v>
      </c>
      <c r="E70" s="5">
        <v>1.7299177103000001</v>
      </c>
      <c r="F70" s="5">
        <f t="shared" si="3"/>
        <v>101.1792041644516</v>
      </c>
      <c r="G70" s="5">
        <v>2.4792041644516001</v>
      </c>
      <c r="H70" s="5">
        <f t="shared" si="4"/>
        <v>2.5118583226459981</v>
      </c>
    </row>
    <row r="71" spans="1:8" ht="18.75" x14ac:dyDescent="0.3">
      <c r="A71" s="5">
        <v>12</v>
      </c>
      <c r="B71" s="5">
        <v>9.6999999999999993</v>
      </c>
      <c r="C71" s="5">
        <v>6.9435019999999998E-3</v>
      </c>
      <c r="D71" s="5">
        <v>1.750645381</v>
      </c>
      <c r="E71" s="5">
        <v>0.47236975029110001</v>
      </c>
      <c r="F71" s="5">
        <f t="shared" si="3"/>
        <v>13.124720369999999</v>
      </c>
      <c r="G71" s="5">
        <v>-2.4752796300000002</v>
      </c>
      <c r="H71" s="5">
        <f t="shared" si="4"/>
        <v>15.867177115384617</v>
      </c>
    </row>
    <row r="72" spans="1:8" ht="18.75" x14ac:dyDescent="0.3">
      <c r="A72" s="5">
        <v>13</v>
      </c>
      <c r="B72" s="5">
        <v>12.5</v>
      </c>
      <c r="C72" s="5">
        <v>0.61781588863000003</v>
      </c>
      <c r="D72" s="5">
        <v>1.1368506056368299</v>
      </c>
      <c r="E72" s="5">
        <v>0.26013999375700497</v>
      </c>
      <c r="F72" s="5">
        <f t="shared" si="3"/>
        <v>17.935215227759997</v>
      </c>
      <c r="G72" s="5">
        <v>-5.9647847722399998</v>
      </c>
      <c r="H72" s="5">
        <f t="shared" si="4"/>
        <v>24.957258461255229</v>
      </c>
    </row>
    <row r="73" spans="1:8" ht="18.75" x14ac:dyDescent="0.3">
      <c r="A73" s="5">
        <v>14</v>
      </c>
      <c r="B73" s="5">
        <v>100.8</v>
      </c>
      <c r="C73" s="5">
        <v>0.1695582829</v>
      </c>
      <c r="D73" s="5">
        <v>1.3583190918265999</v>
      </c>
      <c r="E73" s="5">
        <v>1.5111928555</v>
      </c>
      <c r="F73" s="5">
        <f t="shared" si="3"/>
        <v>140.640725218</v>
      </c>
      <c r="G73" s="5">
        <v>2.3407252180000002</v>
      </c>
      <c r="H73" s="5">
        <f t="shared" si="4"/>
        <v>1.6924983499638466</v>
      </c>
    </row>
    <row r="74" spans="1:8" ht="18.75" x14ac:dyDescent="0.3">
      <c r="A74" s="5">
        <v>15</v>
      </c>
      <c r="B74" s="5">
        <v>4.2</v>
      </c>
      <c r="C74" s="5">
        <v>-0.27960495000000002</v>
      </c>
      <c r="D74" s="5">
        <v>0.672048926055</v>
      </c>
      <c r="E74" s="5">
        <v>0.52785008630156505</v>
      </c>
      <c r="F74" s="5">
        <f t="shared" si="3"/>
        <v>9.2956537439999991</v>
      </c>
      <c r="G74" s="5">
        <v>0.295653744</v>
      </c>
      <c r="H74" s="5">
        <f t="shared" si="4"/>
        <v>3.2850416</v>
      </c>
    </row>
    <row r="75" spans="1:8" ht="18.75" x14ac:dyDescent="0.3">
      <c r="A75" s="5">
        <v>16</v>
      </c>
      <c r="B75" s="5">
        <v>7.8</v>
      </c>
      <c r="C75" s="5">
        <v>3.7115311099999999E-2</v>
      </c>
      <c r="D75" s="5">
        <v>0.33891602479999999</v>
      </c>
      <c r="E75" s="5">
        <v>0.395841306656599</v>
      </c>
      <c r="F75" s="5">
        <f t="shared" si="3"/>
        <v>12.345536259599999</v>
      </c>
      <c r="G75" s="5">
        <v>5.0455362596000004</v>
      </c>
      <c r="H75" s="5">
        <f t="shared" si="4"/>
        <v>69.116935063013713</v>
      </c>
    </row>
    <row r="76" spans="1:8" ht="18.75" x14ac:dyDescent="0.3">
      <c r="A76" s="5">
        <v>17</v>
      </c>
      <c r="B76" s="5">
        <v>2.1</v>
      </c>
      <c r="C76" s="5">
        <v>1.13202241</v>
      </c>
      <c r="D76" s="5">
        <v>0.51290589600000003</v>
      </c>
      <c r="E76" s="5">
        <v>0.1166588549</v>
      </c>
      <c r="F76" s="5">
        <f t="shared" si="3"/>
        <v>4.9226876838900004</v>
      </c>
      <c r="G76" s="5">
        <v>-7.7312316110000001E-2</v>
      </c>
      <c r="H76" s="5">
        <f t="shared" si="4"/>
        <v>1.5462463222</v>
      </c>
    </row>
    <row r="77" spans="1:8" ht="18.75" x14ac:dyDescent="0.3">
      <c r="A77" s="5">
        <v>18</v>
      </c>
      <c r="B77" s="5">
        <v>5</v>
      </c>
      <c r="C77" s="5">
        <v>-0.39045290799999999</v>
      </c>
      <c r="D77" s="5">
        <v>1.1821633522999999</v>
      </c>
      <c r="E77" s="5">
        <v>0.26389646999999999</v>
      </c>
      <c r="F77" s="5">
        <f t="shared" si="3"/>
        <v>5.0356260700000002</v>
      </c>
      <c r="G77" s="5">
        <v>-3.3643739300000002</v>
      </c>
      <c r="H77" s="5">
        <f t="shared" si="4"/>
        <v>40.052070595238099</v>
      </c>
    </row>
    <row r="78" spans="1:8" ht="18.75" x14ac:dyDescent="0.3">
      <c r="A78" s="12"/>
      <c r="B78" s="12"/>
      <c r="C78" s="12"/>
      <c r="D78" s="12"/>
      <c r="E78" s="12"/>
      <c r="F78" s="12"/>
      <c r="G78" s="5" t="s">
        <v>14</v>
      </c>
      <c r="H78" s="10">
        <f>AVERAGE(H60:H77)</f>
        <v>14.774204781960485</v>
      </c>
    </row>
  </sheetData>
  <mergeCells count="2">
    <mergeCell ref="C30:G30"/>
    <mergeCell ref="C58:H58"/>
  </mergeCells>
  <phoneticPr fontId="0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83"/>
  <sheetViews>
    <sheetView topLeftCell="C55" workbookViewId="0">
      <selection activeCell="M64" sqref="M64"/>
    </sheetView>
  </sheetViews>
  <sheetFormatPr defaultRowHeight="12.75" x14ac:dyDescent="0.2"/>
  <cols>
    <col min="3" max="3" width="16.42578125" bestFit="1" customWidth="1"/>
    <col min="6" max="6" width="14.42578125" customWidth="1"/>
    <col min="7" max="7" width="11.85546875" customWidth="1"/>
    <col min="8" max="8" width="15.5703125" bestFit="1" customWidth="1"/>
    <col min="9" max="9" width="15.28515625" bestFit="1" customWidth="1"/>
    <col min="10" max="10" width="16.140625" bestFit="1" customWidth="1"/>
  </cols>
  <sheetData>
    <row r="7" spans="1:14" ht="18.75" x14ac:dyDescent="0.3">
      <c r="A7" s="5" t="s">
        <v>7</v>
      </c>
      <c r="B7" s="5" t="s">
        <v>3</v>
      </c>
      <c r="C7" s="5" t="s">
        <v>4</v>
      </c>
      <c r="D7" s="5" t="s">
        <v>13</v>
      </c>
      <c r="E7" s="6" t="s">
        <v>16</v>
      </c>
      <c r="F7" s="2"/>
      <c r="G7" s="2"/>
      <c r="H7" s="2"/>
      <c r="I7" s="16" t="s">
        <v>5</v>
      </c>
      <c r="J7" s="16" t="s">
        <v>6</v>
      </c>
      <c r="K7" s="16" t="s">
        <v>19</v>
      </c>
      <c r="N7" t="s">
        <v>20</v>
      </c>
    </row>
    <row r="8" spans="1:14" ht="18.75" x14ac:dyDescent="0.3">
      <c r="A8" s="5">
        <v>1</v>
      </c>
      <c r="B8" s="5">
        <v>90.2</v>
      </c>
      <c r="C8" s="5">
        <v>115.8</v>
      </c>
      <c r="D8" s="5">
        <v>106.254783</v>
      </c>
      <c r="E8" s="5">
        <f>((ABS(D8-C8)/C8)*100)</f>
        <v>8.2428471502590632</v>
      </c>
      <c r="F8">
        <v>90.2</v>
      </c>
      <c r="G8">
        <v>30</v>
      </c>
      <c r="H8">
        <v>115.8</v>
      </c>
      <c r="I8">
        <v>0.1402139</v>
      </c>
      <c r="J8">
        <v>1.3025669900000001</v>
      </c>
      <c r="K8">
        <v>1.8317600000000001</v>
      </c>
      <c r="L8">
        <f>(LOG(B8,10)*J8+LOG(I8,10))-LOG(C8,10)</f>
        <v>-0.37012999573395877</v>
      </c>
      <c r="M8">
        <f t="shared" ref="M8:M25" si="0">ABS(L8/N8)</f>
        <v>0.17935187313615117</v>
      </c>
      <c r="N8">
        <f>LOG10(C8)</f>
        <v>2.0637085593914173</v>
      </c>
    </row>
    <row r="9" spans="1:14" ht="18.75" x14ac:dyDescent="0.3">
      <c r="A9" s="5">
        <v>2</v>
      </c>
      <c r="B9" s="5">
        <v>46.2</v>
      </c>
      <c r="C9" s="5">
        <v>96</v>
      </c>
      <c r="D9" s="5">
        <v>94.001256874500001</v>
      </c>
      <c r="E9" s="5">
        <f t="shared" ref="E9:E25" si="1">((ABS(D9-C9)/C9)*100)</f>
        <v>2.0820240890624993</v>
      </c>
      <c r="F9">
        <v>46.2</v>
      </c>
      <c r="G9">
        <v>20</v>
      </c>
      <c r="H9">
        <v>96</v>
      </c>
      <c r="I9">
        <v>2.0049260000000002</v>
      </c>
      <c r="J9">
        <v>1.9448000000000001</v>
      </c>
      <c r="K9">
        <v>-4.1440000000000001</v>
      </c>
      <c r="L9">
        <f t="shared" ref="L9:L25" si="2">(LOG(B9,10)*J9+LOG(I9,10))-LOG(C9,10)</f>
        <v>1.5572228288586134</v>
      </c>
      <c r="M9">
        <f t="shared" si="0"/>
        <v>0.78557505295115659</v>
      </c>
      <c r="N9">
        <f t="shared" ref="N9:N25" si="3">LOG10(C9)</f>
        <v>1.9822712330395684</v>
      </c>
    </row>
    <row r="10" spans="1:14" ht="18.75" x14ac:dyDescent="0.3">
      <c r="A10" s="5">
        <v>3</v>
      </c>
      <c r="B10" s="5">
        <v>46.5</v>
      </c>
      <c r="C10" s="5">
        <v>79</v>
      </c>
      <c r="D10" s="5">
        <v>83.036924799999994</v>
      </c>
      <c r="E10" s="5">
        <f t="shared" si="1"/>
        <v>5.1100313924050562</v>
      </c>
      <c r="F10">
        <v>46.5</v>
      </c>
      <c r="G10">
        <v>19</v>
      </c>
      <c r="H10">
        <v>79</v>
      </c>
      <c r="I10">
        <v>0.77148981999999999</v>
      </c>
      <c r="J10">
        <v>1.66683399</v>
      </c>
      <c r="K10">
        <v>-0.78072949999999997</v>
      </c>
      <c r="L10">
        <f t="shared" si="2"/>
        <v>0.76907036712570487</v>
      </c>
      <c r="M10">
        <f t="shared" si="0"/>
        <v>0.40528003139052721</v>
      </c>
      <c r="N10">
        <f t="shared" si="3"/>
        <v>1.8976270912904414</v>
      </c>
    </row>
    <row r="11" spans="1:14" ht="18.75" x14ac:dyDescent="0.3">
      <c r="A11" s="5">
        <v>4</v>
      </c>
      <c r="B11" s="5">
        <v>54.5</v>
      </c>
      <c r="C11" s="5">
        <v>90.8</v>
      </c>
      <c r="D11" s="5">
        <v>97.201422199999996</v>
      </c>
      <c r="E11" s="5">
        <f t="shared" si="1"/>
        <v>7.0500244493392064</v>
      </c>
      <c r="F11">
        <v>54.5</v>
      </c>
      <c r="G11">
        <v>20</v>
      </c>
      <c r="H11">
        <v>90.8</v>
      </c>
      <c r="I11">
        <v>2.8264900000000002</v>
      </c>
      <c r="J11">
        <v>1.625688</v>
      </c>
      <c r="K11">
        <v>0.62653099999999995</v>
      </c>
      <c r="L11">
        <f t="shared" si="2"/>
        <v>1.3160005617556907</v>
      </c>
      <c r="M11">
        <f t="shared" si="0"/>
        <v>0.67208522177393171</v>
      </c>
      <c r="N11">
        <f t="shared" si="3"/>
        <v>1.958085848521085</v>
      </c>
    </row>
    <row r="12" spans="1:14" ht="18.75" x14ac:dyDescent="0.3">
      <c r="A12" s="5">
        <v>5</v>
      </c>
      <c r="B12" s="5">
        <v>31.1</v>
      </c>
      <c r="C12" s="5">
        <v>39.6</v>
      </c>
      <c r="D12" s="5">
        <v>34.24569872</v>
      </c>
      <c r="E12" s="5">
        <f t="shared" si="1"/>
        <v>13.520962828282832</v>
      </c>
      <c r="F12">
        <v>31.1</v>
      </c>
      <c r="G12">
        <v>35</v>
      </c>
      <c r="H12">
        <v>39.6</v>
      </c>
      <c r="I12">
        <v>0.87723960000000001</v>
      </c>
      <c r="J12">
        <v>1.1723303949999999</v>
      </c>
      <c r="K12">
        <v>-2.2632850000000002</v>
      </c>
      <c r="L12">
        <f t="shared" si="2"/>
        <v>9.5431418778883392E-2</v>
      </c>
      <c r="M12">
        <f t="shared" si="0"/>
        <v>5.9730679305766268E-2</v>
      </c>
      <c r="N12">
        <f t="shared" si="3"/>
        <v>1.5976951859255124</v>
      </c>
    </row>
    <row r="13" spans="1:14" ht="18.75" x14ac:dyDescent="0.3">
      <c r="A13" s="5">
        <v>6</v>
      </c>
      <c r="B13" s="5">
        <v>67.5</v>
      </c>
      <c r="C13" s="5">
        <v>98.4</v>
      </c>
      <c r="D13" s="5">
        <v>107.212014256</v>
      </c>
      <c r="E13" s="5">
        <f t="shared" si="1"/>
        <v>8.9552990406504041</v>
      </c>
      <c r="F13">
        <v>67.5</v>
      </c>
      <c r="G13">
        <v>29</v>
      </c>
      <c r="H13">
        <v>98.4</v>
      </c>
      <c r="I13">
        <v>2.1115906</v>
      </c>
      <c r="J13">
        <v>1.42005103</v>
      </c>
      <c r="K13">
        <v>-0.4306488</v>
      </c>
      <c r="L13">
        <f t="shared" si="2"/>
        <v>0.92931932837924758</v>
      </c>
      <c r="M13">
        <f t="shared" si="0"/>
        <v>0.46629283188438436</v>
      </c>
      <c r="N13">
        <f t="shared" si="3"/>
        <v>1.9929950984313416</v>
      </c>
    </row>
    <row r="14" spans="1:14" ht="18.75" x14ac:dyDescent="0.3">
      <c r="A14" s="5">
        <v>7</v>
      </c>
      <c r="B14" s="5">
        <v>12.8</v>
      </c>
      <c r="C14" s="5">
        <v>18.899999999999999</v>
      </c>
      <c r="D14" s="5">
        <v>12.814526900000001</v>
      </c>
      <c r="E14" s="5">
        <f t="shared" si="1"/>
        <v>32.198270370370366</v>
      </c>
      <c r="F14">
        <v>12.8</v>
      </c>
      <c r="G14">
        <v>26</v>
      </c>
      <c r="H14">
        <v>18.899999999999999</v>
      </c>
      <c r="I14">
        <v>0.91538631000000004</v>
      </c>
      <c r="J14">
        <v>1.0572299999999999</v>
      </c>
      <c r="K14">
        <v>-4.4519788</v>
      </c>
      <c r="L14">
        <f t="shared" si="2"/>
        <v>-0.14428179488525705</v>
      </c>
      <c r="M14">
        <f t="shared" si="0"/>
        <v>0.1130325987143089</v>
      </c>
      <c r="N14">
        <f t="shared" si="3"/>
        <v>1.2764618041732441</v>
      </c>
    </row>
    <row r="15" spans="1:14" ht="18.75" x14ac:dyDescent="0.3">
      <c r="A15" s="5">
        <v>8</v>
      </c>
      <c r="B15" s="5">
        <v>10.5</v>
      </c>
      <c r="C15" s="5">
        <v>10.3</v>
      </c>
      <c r="D15" s="5">
        <v>14.215417889999999</v>
      </c>
      <c r="E15" s="5">
        <f t="shared" si="1"/>
        <v>38.013765922330087</v>
      </c>
      <c r="F15">
        <v>10.5</v>
      </c>
      <c r="G15">
        <v>34</v>
      </c>
      <c r="H15">
        <v>10.3</v>
      </c>
      <c r="I15">
        <v>2.8449200000000001</v>
      </c>
      <c r="J15">
        <v>0.32388899999999998</v>
      </c>
      <c r="K15">
        <v>-4.0542448000000002</v>
      </c>
      <c r="L15">
        <f t="shared" si="2"/>
        <v>-0.2280151854064405</v>
      </c>
      <c r="M15">
        <f t="shared" si="0"/>
        <v>0.22512520259394461</v>
      </c>
      <c r="N15">
        <f t="shared" si="3"/>
        <v>1.0128372247051722</v>
      </c>
    </row>
    <row r="16" spans="1:14" ht="18.75" x14ac:dyDescent="0.3">
      <c r="A16" s="5">
        <v>9</v>
      </c>
      <c r="B16" s="5">
        <v>21.5</v>
      </c>
      <c r="C16" s="5">
        <v>28.5</v>
      </c>
      <c r="D16" s="5">
        <v>32.023014588999999</v>
      </c>
      <c r="E16" s="5">
        <f t="shared" si="1"/>
        <v>12.361454698245609</v>
      </c>
      <c r="F16">
        <v>21.5</v>
      </c>
      <c r="G16">
        <v>31</v>
      </c>
      <c r="H16">
        <v>28.5</v>
      </c>
      <c r="I16">
        <v>2.6330800000000001</v>
      </c>
      <c r="J16">
        <v>1.088171</v>
      </c>
      <c r="K16">
        <v>-2.4712241000000001</v>
      </c>
      <c r="L16">
        <f t="shared" si="2"/>
        <v>0.41554008568864353</v>
      </c>
      <c r="M16">
        <f t="shared" si="0"/>
        <v>0.28562501549904973</v>
      </c>
      <c r="N16">
        <f t="shared" si="3"/>
        <v>1.4548448600085102</v>
      </c>
    </row>
    <row r="17" spans="1:14" ht="18.75" x14ac:dyDescent="0.3">
      <c r="A17" s="5">
        <v>10</v>
      </c>
      <c r="B17" s="5">
        <v>3.1</v>
      </c>
      <c r="C17" s="5">
        <v>7</v>
      </c>
      <c r="D17" s="5">
        <v>6.4795400216000001</v>
      </c>
      <c r="E17" s="5">
        <f t="shared" si="1"/>
        <v>7.4351425485714273</v>
      </c>
      <c r="F17">
        <v>3.1</v>
      </c>
      <c r="G17">
        <v>26</v>
      </c>
      <c r="H17">
        <v>7</v>
      </c>
      <c r="I17">
        <v>2.2777050000000001</v>
      </c>
      <c r="J17">
        <v>7.8079999999999997E-2</v>
      </c>
      <c r="K17">
        <v>-4.7292430000000003</v>
      </c>
      <c r="L17">
        <f t="shared" si="2"/>
        <v>-0.44923504380325757</v>
      </c>
      <c r="M17">
        <f t="shared" si="0"/>
        <v>0.53157742952010512</v>
      </c>
      <c r="N17">
        <f t="shared" si="3"/>
        <v>0.84509804001425681</v>
      </c>
    </row>
    <row r="18" spans="1:14" ht="18.75" x14ac:dyDescent="0.3">
      <c r="A18" s="5">
        <v>11</v>
      </c>
      <c r="B18" s="5">
        <v>78.599999999999994</v>
      </c>
      <c r="C18" s="5">
        <v>98.7</v>
      </c>
      <c r="D18" s="5">
        <v>110.023417913</v>
      </c>
      <c r="E18" s="5">
        <f t="shared" si="1"/>
        <v>11.472561208713273</v>
      </c>
      <c r="F18">
        <v>78.599999999999994</v>
      </c>
      <c r="G18">
        <v>35</v>
      </c>
      <c r="H18">
        <v>98.7</v>
      </c>
      <c r="I18">
        <v>1.2258819999999999</v>
      </c>
      <c r="J18">
        <v>1.289420038</v>
      </c>
      <c r="K18">
        <v>3.7710029999999999</v>
      </c>
      <c r="L18">
        <f t="shared" si="2"/>
        <v>0.53812732688294895</v>
      </c>
      <c r="M18">
        <f t="shared" si="0"/>
        <v>0.26983036582852427</v>
      </c>
      <c r="N18">
        <f t="shared" si="3"/>
        <v>1.9943171526696368</v>
      </c>
    </row>
    <row r="19" spans="1:14" ht="18.75" x14ac:dyDescent="0.3">
      <c r="A19" s="5">
        <v>12</v>
      </c>
      <c r="B19" s="5">
        <v>9.6999999999999993</v>
      </c>
      <c r="C19" s="5">
        <v>15.6</v>
      </c>
      <c r="D19" s="5">
        <v>12.0328940125</v>
      </c>
      <c r="E19" s="5">
        <f t="shared" si="1"/>
        <v>22.866064022435896</v>
      </c>
      <c r="F19">
        <v>9.6999999999999993</v>
      </c>
      <c r="G19">
        <v>27</v>
      </c>
      <c r="H19">
        <v>15.6</v>
      </c>
      <c r="I19">
        <v>2.0836709999999998</v>
      </c>
      <c r="J19">
        <v>1.1568847</v>
      </c>
      <c r="K19">
        <v>-2.9453999999999998</v>
      </c>
      <c r="L19">
        <f t="shared" si="2"/>
        <v>0.26728567078083665</v>
      </c>
      <c r="M19">
        <f t="shared" si="0"/>
        <v>0.22402159099684374</v>
      </c>
      <c r="N19">
        <f t="shared" si="3"/>
        <v>1.1931245983544616</v>
      </c>
    </row>
    <row r="20" spans="1:14" ht="18.75" x14ac:dyDescent="0.3">
      <c r="A20" s="5">
        <v>13</v>
      </c>
      <c r="B20" s="5">
        <v>12.5</v>
      </c>
      <c r="C20" s="5">
        <v>23.9</v>
      </c>
      <c r="D20" s="5">
        <v>39.047895425999997</v>
      </c>
      <c r="E20" s="5">
        <f t="shared" si="1"/>
        <v>63.380315589958158</v>
      </c>
      <c r="F20">
        <v>12.5</v>
      </c>
      <c r="G20">
        <v>27</v>
      </c>
      <c r="H20">
        <v>23.9</v>
      </c>
      <c r="I20">
        <v>7.8553900000000003E-3</v>
      </c>
      <c r="J20">
        <v>1.5234430999999999</v>
      </c>
      <c r="K20">
        <v>-4.3490146000000003</v>
      </c>
      <c r="L20">
        <f t="shared" si="2"/>
        <v>-1.8121501587898263</v>
      </c>
      <c r="M20">
        <f t="shared" si="0"/>
        <v>1.3146785536624295</v>
      </c>
      <c r="N20">
        <f t="shared" si="3"/>
        <v>1.3783979009481377</v>
      </c>
    </row>
    <row r="21" spans="1:14" ht="18.75" x14ac:dyDescent="0.3">
      <c r="A21" s="5">
        <v>14</v>
      </c>
      <c r="B21" s="5">
        <v>100.8</v>
      </c>
      <c r="C21" s="5">
        <v>138.30000000000001</v>
      </c>
      <c r="D21" s="5">
        <v>127.021549863</v>
      </c>
      <c r="E21" s="5">
        <f t="shared" si="1"/>
        <v>8.1550615596529337</v>
      </c>
      <c r="F21">
        <v>100.8</v>
      </c>
      <c r="G21">
        <v>34</v>
      </c>
      <c r="H21">
        <v>138.30000000000001</v>
      </c>
      <c r="I21">
        <v>1.37205</v>
      </c>
      <c r="J21">
        <v>1.3152671</v>
      </c>
      <c r="K21">
        <v>-4.3490146000000003</v>
      </c>
      <c r="L21">
        <f t="shared" si="2"/>
        <v>0.63163348206354097</v>
      </c>
      <c r="M21">
        <f t="shared" si="0"/>
        <v>0.29504247850762166</v>
      </c>
      <c r="N21">
        <f t="shared" si="3"/>
        <v>2.1408221801093106</v>
      </c>
    </row>
    <row r="22" spans="1:14" ht="18.75" x14ac:dyDescent="0.3">
      <c r="A22" s="5">
        <v>15</v>
      </c>
      <c r="B22" s="5">
        <v>4.2</v>
      </c>
      <c r="C22" s="5">
        <v>9</v>
      </c>
      <c r="D22" s="5">
        <v>8.2301457800000009</v>
      </c>
      <c r="E22" s="5">
        <f t="shared" si="1"/>
        <v>8.5539357777777685</v>
      </c>
      <c r="F22">
        <v>4.2</v>
      </c>
      <c r="G22">
        <v>19</v>
      </c>
      <c r="H22">
        <v>9</v>
      </c>
      <c r="I22">
        <v>0.38632899999999998</v>
      </c>
      <c r="J22">
        <v>0.86910900000000002</v>
      </c>
      <c r="K22">
        <v>-4.9634102999999996</v>
      </c>
      <c r="L22">
        <f t="shared" si="2"/>
        <v>-0.82561363198700422</v>
      </c>
      <c r="M22">
        <f t="shared" si="0"/>
        <v>0.86520315728975661</v>
      </c>
      <c r="N22">
        <f t="shared" si="3"/>
        <v>0.95424250943932487</v>
      </c>
    </row>
    <row r="23" spans="1:14" ht="18.75" x14ac:dyDescent="0.3">
      <c r="A23" s="5">
        <v>16</v>
      </c>
      <c r="B23" s="5">
        <v>7.8</v>
      </c>
      <c r="C23" s="5">
        <v>7.3</v>
      </c>
      <c r="D23" s="5">
        <v>6.124860183</v>
      </c>
      <c r="E23" s="5">
        <f t="shared" si="1"/>
        <v>16.097805712328764</v>
      </c>
      <c r="F23">
        <v>7.8</v>
      </c>
      <c r="G23">
        <v>31</v>
      </c>
      <c r="H23">
        <v>7.3</v>
      </c>
      <c r="I23">
        <v>2.0626408000000001</v>
      </c>
      <c r="J23">
        <v>0.24995999999999999</v>
      </c>
      <c r="K23">
        <v>-3.2876105999999998</v>
      </c>
      <c r="L23">
        <f t="shared" si="2"/>
        <v>-0.32591128918528289</v>
      </c>
      <c r="M23">
        <f t="shared" si="0"/>
        <v>0.37750800336714102</v>
      </c>
      <c r="N23">
        <f t="shared" si="3"/>
        <v>0.86332286012045589</v>
      </c>
    </row>
    <row r="24" spans="1:14" ht="18.75" x14ac:dyDescent="0.3">
      <c r="A24" s="5">
        <v>17</v>
      </c>
      <c r="B24" s="5">
        <v>2.1</v>
      </c>
      <c r="C24" s="5">
        <v>5</v>
      </c>
      <c r="D24" s="5">
        <v>4.0272950089000004</v>
      </c>
      <c r="E24" s="5">
        <f t="shared" si="1"/>
        <v>19.454099821999993</v>
      </c>
      <c r="F24">
        <v>2.1</v>
      </c>
      <c r="G24">
        <v>28</v>
      </c>
      <c r="H24">
        <v>5</v>
      </c>
      <c r="I24">
        <v>2.4668800000000002</v>
      </c>
      <c r="J24">
        <v>1.5508639</v>
      </c>
      <c r="K24">
        <v>-4.4276299999999997</v>
      </c>
      <c r="L24">
        <f t="shared" si="2"/>
        <v>0.19289629174128198</v>
      </c>
      <c r="M24">
        <f t="shared" si="0"/>
        <v>0.27597220273353834</v>
      </c>
      <c r="N24">
        <f t="shared" si="3"/>
        <v>0.69897000433601886</v>
      </c>
    </row>
    <row r="25" spans="1:14" ht="18.75" x14ac:dyDescent="0.3">
      <c r="A25" s="5">
        <v>18</v>
      </c>
      <c r="B25" s="5">
        <v>5</v>
      </c>
      <c r="C25" s="5">
        <v>8.4</v>
      </c>
      <c r="D25" s="5">
        <v>7.0232584930000002</v>
      </c>
      <c r="E25" s="5">
        <f t="shared" si="1"/>
        <v>16.389779845238099</v>
      </c>
      <c r="F25">
        <v>5</v>
      </c>
      <c r="G25">
        <v>29</v>
      </c>
      <c r="H25">
        <v>8.4</v>
      </c>
      <c r="I25">
        <v>0.23564183</v>
      </c>
      <c r="J25">
        <v>0.68570500000000001</v>
      </c>
      <c r="K25">
        <v>-4.7358086999999998</v>
      </c>
      <c r="L25">
        <f t="shared" si="2"/>
        <v>-1.0727396724204277</v>
      </c>
      <c r="M25">
        <f t="shared" si="0"/>
        <v>1.1606228643196126</v>
      </c>
      <c r="N25">
        <f t="shared" si="3"/>
        <v>0.9242792860618817</v>
      </c>
    </row>
    <row r="26" spans="1:14" ht="18.75" x14ac:dyDescent="0.3">
      <c r="A26" s="9"/>
      <c r="B26" s="9"/>
      <c r="C26" s="9"/>
      <c r="D26" s="5" t="s">
        <v>14</v>
      </c>
      <c r="E26" s="10">
        <f>AVERAGE(E8:E25)</f>
        <v>16.741080334867856</v>
      </c>
      <c r="M26">
        <f>AVERAGE(M8:M25)</f>
        <v>0.47258639741526637</v>
      </c>
    </row>
    <row r="27" spans="1:14" ht="18" x14ac:dyDescent="0.25">
      <c r="A27" s="7"/>
      <c r="B27" s="7"/>
      <c r="C27" s="7"/>
      <c r="D27" s="7"/>
      <c r="E27" s="7"/>
    </row>
    <row r="28" spans="1:14" ht="18" x14ac:dyDescent="0.25">
      <c r="A28" s="7"/>
      <c r="B28" s="7"/>
      <c r="C28" s="7"/>
      <c r="D28" s="7"/>
      <c r="E28" s="7"/>
    </row>
    <row r="29" spans="1:14" ht="18" x14ac:dyDescent="0.25">
      <c r="A29" s="7"/>
      <c r="B29" s="7"/>
      <c r="C29" s="7"/>
      <c r="D29" s="7"/>
      <c r="E29" s="7"/>
    </row>
    <row r="30" spans="1:14" ht="18" x14ac:dyDescent="0.25">
      <c r="A30" s="7"/>
      <c r="B30" s="7"/>
      <c r="C30" s="7"/>
      <c r="D30" s="7"/>
      <c r="E30" s="7"/>
      <c r="F30" s="2"/>
      <c r="G30" s="2"/>
      <c r="H30" s="2"/>
    </row>
    <row r="31" spans="1:14" ht="18" x14ac:dyDescent="0.25">
      <c r="A31" s="2"/>
      <c r="B31" s="2"/>
      <c r="C31" s="2"/>
      <c r="D31" s="2"/>
      <c r="E31" s="2"/>
      <c r="F31" s="2"/>
      <c r="G31" s="2"/>
      <c r="H31" s="2"/>
    </row>
    <row r="32" spans="1:14" ht="18" x14ac:dyDescent="0.25">
      <c r="A32" s="2"/>
      <c r="B32" s="2"/>
      <c r="C32" s="2"/>
      <c r="D32" s="2"/>
      <c r="E32" s="2"/>
      <c r="F32" s="2"/>
      <c r="G32" s="2"/>
      <c r="H32" s="2"/>
    </row>
    <row r="33" spans="1:10" ht="18.75" x14ac:dyDescent="0.3">
      <c r="A33" s="13"/>
      <c r="B33" s="13"/>
      <c r="C33" s="13"/>
      <c r="D33" s="13"/>
      <c r="E33" s="13"/>
      <c r="F33" s="13"/>
      <c r="G33" s="13"/>
      <c r="H33" s="2"/>
    </row>
    <row r="34" spans="1:10" ht="23.25" x14ac:dyDescent="0.35">
      <c r="A34" s="13"/>
      <c r="B34" s="13"/>
      <c r="C34" s="40" t="s">
        <v>11</v>
      </c>
      <c r="D34" s="40"/>
      <c r="E34" s="40"/>
      <c r="F34" s="40"/>
      <c r="G34" s="40"/>
      <c r="H34" s="2"/>
    </row>
    <row r="35" spans="1:10" ht="18.75" x14ac:dyDescent="0.3">
      <c r="A35" s="5" t="s">
        <v>7</v>
      </c>
      <c r="B35" s="5" t="s">
        <v>3</v>
      </c>
      <c r="C35" s="5" t="s">
        <v>5</v>
      </c>
      <c r="D35" s="5" t="s">
        <v>6</v>
      </c>
      <c r="E35" s="5" t="s">
        <v>9</v>
      </c>
      <c r="F35" s="5" t="s">
        <v>8</v>
      </c>
      <c r="G35" s="10" t="s">
        <v>16</v>
      </c>
      <c r="H35" s="5" t="s">
        <v>4</v>
      </c>
      <c r="J35" s="17" t="s">
        <v>17</v>
      </c>
    </row>
    <row r="36" spans="1:10" ht="18.75" x14ac:dyDescent="0.3">
      <c r="A36" s="5">
        <v>1</v>
      </c>
      <c r="B36" s="14">
        <v>90.2</v>
      </c>
      <c r="C36" s="14">
        <v>2.276233</v>
      </c>
      <c r="D36" s="14">
        <v>0.88427299999999998</v>
      </c>
      <c r="E36" s="5">
        <f t="shared" ref="E36:E53" si="4">SUM(C8+F36)</f>
        <v>121.94197</v>
      </c>
      <c r="F36" s="5">
        <v>6.1419699999999997</v>
      </c>
      <c r="G36" s="5">
        <f t="shared" ref="G36:G53" si="5">(((ABS(F36)/C8)*100))</f>
        <v>5.3039464594127805</v>
      </c>
      <c r="H36" s="5">
        <v>115.8</v>
      </c>
      <c r="I36">
        <f>H36-(1.4131*POWER(B36,0.9845))</f>
        <v>-3.0704023236901321</v>
      </c>
      <c r="J36">
        <f t="shared" ref="J36:J53" si="6">ABS(I36/H36)*100</f>
        <v>2.651470055000114</v>
      </c>
    </row>
    <row r="37" spans="1:10" ht="18.75" x14ac:dyDescent="0.3">
      <c r="A37" s="5">
        <v>2</v>
      </c>
      <c r="B37" s="14">
        <v>46.2</v>
      </c>
      <c r="C37" s="14">
        <v>0.372844591</v>
      </c>
      <c r="D37" s="14">
        <v>1.2760659999999999</v>
      </c>
      <c r="E37" s="5">
        <f t="shared" si="4"/>
        <v>96.747598089999997</v>
      </c>
      <c r="F37" s="5">
        <v>0.74759808999999999</v>
      </c>
      <c r="G37" s="5">
        <f t="shared" si="5"/>
        <v>0.77874801041666664</v>
      </c>
      <c r="H37" s="5">
        <v>96</v>
      </c>
      <c r="I37">
        <f t="shared" ref="I37:I53" si="7">H37-(1.4131*POWER(B37,0.9845))</f>
        <v>34.48048239940583</v>
      </c>
      <c r="J37">
        <f t="shared" si="6"/>
        <v>35.917169166047742</v>
      </c>
    </row>
    <row r="38" spans="1:10" ht="18.75" x14ac:dyDescent="0.3">
      <c r="A38" s="5">
        <v>3</v>
      </c>
      <c r="B38" s="20">
        <v>46.5</v>
      </c>
      <c r="C38" s="20">
        <v>1.413059160502</v>
      </c>
      <c r="D38" s="20">
        <v>0.98449006485000001</v>
      </c>
      <c r="E38" s="19">
        <f t="shared" si="4"/>
        <v>82.061647242999996</v>
      </c>
      <c r="F38" s="5">
        <v>3.0616472429999999</v>
      </c>
      <c r="G38" s="5">
        <f t="shared" si="5"/>
        <v>3.8755028392405064</v>
      </c>
      <c r="H38" s="5">
        <v>79</v>
      </c>
      <c r="I38">
        <f t="shared" si="7"/>
        <v>17.087216660490235</v>
      </c>
      <c r="J38">
        <f t="shared" si="6"/>
        <v>21.62938817783574</v>
      </c>
    </row>
    <row r="39" spans="1:10" ht="18.75" x14ac:dyDescent="0.3">
      <c r="A39" s="5">
        <v>4</v>
      </c>
      <c r="B39" s="15">
        <v>54.5</v>
      </c>
      <c r="C39" s="15">
        <v>1.10710585121</v>
      </c>
      <c r="D39" s="15">
        <v>1.0547935020000001</v>
      </c>
      <c r="E39" s="5">
        <f t="shared" si="4"/>
        <v>102.7992448</v>
      </c>
      <c r="F39" s="5">
        <v>11.9992448</v>
      </c>
      <c r="G39" s="5">
        <f t="shared" si="5"/>
        <v>13.21502731277533</v>
      </c>
      <c r="H39" s="5">
        <v>90.8</v>
      </c>
      <c r="I39">
        <f t="shared" si="7"/>
        <v>18.413887593692195</v>
      </c>
      <c r="J39">
        <f t="shared" si="6"/>
        <v>20.279611887326208</v>
      </c>
    </row>
    <row r="40" spans="1:10" ht="18.75" x14ac:dyDescent="0.3">
      <c r="A40" s="5">
        <v>5</v>
      </c>
      <c r="B40" s="15">
        <v>31.1</v>
      </c>
      <c r="C40" s="15">
        <v>0.97336800000000001</v>
      </c>
      <c r="D40" s="15">
        <v>1.0644735999999999</v>
      </c>
      <c r="E40" s="5">
        <f t="shared" si="4"/>
        <v>41.162395000000004</v>
      </c>
      <c r="F40" s="5">
        <v>1.562395</v>
      </c>
      <c r="G40" s="5">
        <f t="shared" si="5"/>
        <v>3.9454419191919192</v>
      </c>
      <c r="H40" s="5">
        <v>39.6</v>
      </c>
      <c r="I40">
        <f t="shared" si="7"/>
        <v>-2.0673134200273537</v>
      </c>
      <c r="J40">
        <f t="shared" si="6"/>
        <v>5.2204884344125091</v>
      </c>
    </row>
    <row r="41" spans="1:10" ht="18.75" x14ac:dyDescent="0.3">
      <c r="A41" s="5">
        <v>6</v>
      </c>
      <c r="B41" s="15">
        <v>67.5</v>
      </c>
      <c r="C41" s="15">
        <v>1.2598606999999999</v>
      </c>
      <c r="D41" s="15">
        <v>1.0007699000000001</v>
      </c>
      <c r="E41" s="5">
        <f t="shared" si="4"/>
        <v>96.634024000000011</v>
      </c>
      <c r="F41" s="5">
        <v>-1.765976</v>
      </c>
      <c r="G41" s="5">
        <f t="shared" si="5"/>
        <v>1.794691056910569</v>
      </c>
      <c r="H41" s="5">
        <v>98.4</v>
      </c>
      <c r="I41">
        <f t="shared" si="7"/>
        <v>9.0442589786671448</v>
      </c>
      <c r="J41">
        <f t="shared" si="6"/>
        <v>9.1913201002714882</v>
      </c>
    </row>
    <row r="42" spans="1:10" ht="18.75" x14ac:dyDescent="0.3">
      <c r="A42" s="5">
        <v>7</v>
      </c>
      <c r="B42" s="15">
        <v>12.8</v>
      </c>
      <c r="C42" s="15">
        <v>1.1274618732199999</v>
      </c>
      <c r="D42" s="15">
        <v>1.0280195346000001</v>
      </c>
      <c r="E42" s="5">
        <f t="shared" si="4"/>
        <v>18.869860597899997</v>
      </c>
      <c r="F42" s="5">
        <v>-3.0139402100000001E-2</v>
      </c>
      <c r="G42" s="5">
        <f t="shared" si="5"/>
        <v>0.15946773597883601</v>
      </c>
      <c r="H42" s="5">
        <v>18.899999999999999</v>
      </c>
      <c r="I42">
        <f t="shared" si="7"/>
        <v>1.5131418280122588</v>
      </c>
      <c r="J42">
        <f t="shared" si="6"/>
        <v>8.0060414180542807</v>
      </c>
    </row>
    <row r="43" spans="1:10" ht="18.75" x14ac:dyDescent="0.3">
      <c r="A43" s="5">
        <v>8</v>
      </c>
      <c r="B43" s="15">
        <v>10.5</v>
      </c>
      <c r="C43" s="15">
        <v>1.0652722065823199</v>
      </c>
      <c r="D43" s="15">
        <v>1.0486778934299399</v>
      </c>
      <c r="E43" s="5">
        <f t="shared" si="4"/>
        <v>14.13064882506303</v>
      </c>
      <c r="F43" s="5">
        <v>3.8306488250630299</v>
      </c>
      <c r="G43" s="5">
        <f t="shared" si="5"/>
        <v>37.190765291874072</v>
      </c>
      <c r="H43" s="5">
        <v>10.3</v>
      </c>
      <c r="I43">
        <f t="shared" si="7"/>
        <v>-4.0065119293096227</v>
      </c>
      <c r="J43">
        <f t="shared" si="6"/>
        <v>38.898174070967208</v>
      </c>
    </row>
    <row r="44" spans="1:10" ht="18.75" x14ac:dyDescent="0.3">
      <c r="A44" s="5">
        <v>9</v>
      </c>
      <c r="B44" s="15">
        <v>21.5</v>
      </c>
      <c r="C44" s="15">
        <v>0.63935607114630699</v>
      </c>
      <c r="D44" s="15">
        <v>1.17515431532263</v>
      </c>
      <c r="E44" s="5">
        <f t="shared" si="4"/>
        <v>39.585554805000001</v>
      </c>
      <c r="F44" s="5">
        <v>11.085554804999999</v>
      </c>
      <c r="G44" s="5">
        <f t="shared" si="5"/>
        <v>38.89668352631579</v>
      </c>
      <c r="H44" s="5">
        <v>28.5</v>
      </c>
      <c r="I44">
        <f t="shared" si="7"/>
        <v>-0.47067140098222282</v>
      </c>
      <c r="J44">
        <f t="shared" si="6"/>
        <v>1.6514785999376238</v>
      </c>
    </row>
    <row r="45" spans="1:10" ht="18.75" x14ac:dyDescent="0.3">
      <c r="A45" s="5">
        <v>10</v>
      </c>
      <c r="B45" s="15">
        <v>3.1</v>
      </c>
      <c r="C45" s="15">
        <v>2.9646054789999998</v>
      </c>
      <c r="D45" s="15">
        <v>1.54434691</v>
      </c>
      <c r="E45" s="5">
        <f t="shared" si="4"/>
        <v>17.0137412782463</v>
      </c>
      <c r="F45" s="5">
        <v>10.0137412782463</v>
      </c>
      <c r="G45" s="5">
        <f t="shared" si="5"/>
        <v>143.05344683209</v>
      </c>
      <c r="H45" s="5">
        <v>7</v>
      </c>
      <c r="I45">
        <f t="shared" si="7"/>
        <v>2.6955419073160352</v>
      </c>
      <c r="J45">
        <f t="shared" si="6"/>
        <v>38.507741533086218</v>
      </c>
    </row>
    <row r="46" spans="1:10" ht="18.75" x14ac:dyDescent="0.3">
      <c r="A46" s="5">
        <v>11</v>
      </c>
      <c r="B46" s="15">
        <v>78.599999999999994</v>
      </c>
      <c r="C46" s="15">
        <v>3.0953662648651599</v>
      </c>
      <c r="D46" s="15">
        <v>0.80067606484889897</v>
      </c>
      <c r="E46" s="5">
        <f t="shared" si="4"/>
        <v>96.714889705000004</v>
      </c>
      <c r="F46" s="5">
        <v>-1.9851102949999999</v>
      </c>
      <c r="G46" s="5">
        <f t="shared" si="5"/>
        <v>2.0112566312056734</v>
      </c>
      <c r="H46" s="5">
        <v>98.7</v>
      </c>
      <c r="I46">
        <f t="shared" si="7"/>
        <v>-5.1045506885003959</v>
      </c>
      <c r="J46">
        <f t="shared" si="6"/>
        <v>5.1717838789264388</v>
      </c>
    </row>
    <row r="47" spans="1:10" ht="18.75" x14ac:dyDescent="0.3">
      <c r="A47" s="5">
        <v>12</v>
      </c>
      <c r="B47" s="15">
        <v>9.6999999999999993</v>
      </c>
      <c r="C47" s="15">
        <v>0.55210519309999995</v>
      </c>
      <c r="D47" s="15">
        <v>1.4686235000000001</v>
      </c>
      <c r="E47" s="5">
        <f t="shared" si="4"/>
        <v>15.531665</v>
      </c>
      <c r="F47" s="5">
        <v>-6.8335000000000007E-2</v>
      </c>
      <c r="G47" s="5">
        <f t="shared" si="5"/>
        <v>0.43804487179487184</v>
      </c>
      <c r="H47" s="5">
        <v>15.6</v>
      </c>
      <c r="I47">
        <f t="shared" si="7"/>
        <v>2.3672633724601368</v>
      </c>
      <c r="J47">
        <f t="shared" si="6"/>
        <v>15.174765208077801</v>
      </c>
    </row>
    <row r="48" spans="1:10" ht="18.75" x14ac:dyDescent="0.3">
      <c r="A48" s="5">
        <v>13</v>
      </c>
      <c r="B48" s="15">
        <v>12.5</v>
      </c>
      <c r="C48" s="15">
        <v>0.71625543999999997</v>
      </c>
      <c r="D48" s="15">
        <v>1.3560512199999999</v>
      </c>
      <c r="E48" s="5">
        <f t="shared" si="4"/>
        <v>22.005645099999999</v>
      </c>
      <c r="F48" s="5">
        <v>-1.8943549</v>
      </c>
      <c r="G48" s="5">
        <f t="shared" si="5"/>
        <v>7.9261711297071127</v>
      </c>
      <c r="H48" s="5">
        <v>23.9</v>
      </c>
      <c r="I48">
        <f t="shared" si="7"/>
        <v>6.9144034539806576</v>
      </c>
      <c r="J48">
        <f t="shared" si="6"/>
        <v>28.930558384856308</v>
      </c>
    </row>
    <row r="49" spans="1:12" ht="18.75" x14ac:dyDescent="0.3">
      <c r="A49" s="5">
        <v>14</v>
      </c>
      <c r="B49" s="15">
        <v>100.8</v>
      </c>
      <c r="C49" s="15">
        <v>1.2876000376550001</v>
      </c>
      <c r="D49" s="15">
        <v>1.0023840342400001</v>
      </c>
      <c r="E49" s="5">
        <f t="shared" si="4"/>
        <v>139.89478006000002</v>
      </c>
      <c r="F49" s="5">
        <v>1.5947800599999999</v>
      </c>
      <c r="G49" s="5">
        <f t="shared" si="5"/>
        <v>1.1531309182935645</v>
      </c>
      <c r="H49" s="5">
        <v>138.30000000000001</v>
      </c>
      <c r="I49">
        <f t="shared" si="7"/>
        <v>5.6889266447535931</v>
      </c>
      <c r="J49">
        <f t="shared" si="6"/>
        <v>4.1134682897712169</v>
      </c>
    </row>
    <row r="50" spans="1:12" ht="18.75" x14ac:dyDescent="0.3">
      <c r="A50" s="5">
        <v>15</v>
      </c>
      <c r="B50" s="15">
        <v>4.2</v>
      </c>
      <c r="C50" s="15">
        <v>1.6559516870722699</v>
      </c>
      <c r="D50" s="15">
        <v>1.4565255402028501</v>
      </c>
      <c r="E50" s="5">
        <f t="shared" si="4"/>
        <v>13.391405820100001</v>
      </c>
      <c r="F50" s="5">
        <v>4.3914058201000001</v>
      </c>
      <c r="G50" s="5">
        <f t="shared" si="5"/>
        <v>48.793398001111107</v>
      </c>
      <c r="H50" s="5">
        <v>9</v>
      </c>
      <c r="I50">
        <f t="shared" si="7"/>
        <v>3.1955399989157716</v>
      </c>
      <c r="J50">
        <f t="shared" si="6"/>
        <v>35.505999987953018</v>
      </c>
    </row>
    <row r="51" spans="1:12" ht="18.75" x14ac:dyDescent="0.3">
      <c r="A51" s="5">
        <v>16</v>
      </c>
      <c r="B51" s="15">
        <v>7.8</v>
      </c>
      <c r="C51" s="15">
        <v>0.41062997328955397</v>
      </c>
      <c r="D51" s="15">
        <v>1.29181853872537</v>
      </c>
      <c r="E51" s="5">
        <f t="shared" si="4"/>
        <v>5.8327718989999999</v>
      </c>
      <c r="F51" s="5">
        <v>-1.4672281009999999</v>
      </c>
      <c r="G51" s="5">
        <f t="shared" si="5"/>
        <v>20.09901508219178</v>
      </c>
      <c r="H51" s="5">
        <v>7.3</v>
      </c>
      <c r="I51">
        <f t="shared" si="7"/>
        <v>-3.3767735777566754</v>
      </c>
      <c r="J51">
        <f t="shared" si="6"/>
        <v>46.25717229803665</v>
      </c>
    </row>
    <row r="52" spans="1:12" ht="18.75" x14ac:dyDescent="0.3">
      <c r="A52" s="5">
        <v>17</v>
      </c>
      <c r="B52" s="15">
        <v>2.1</v>
      </c>
      <c r="C52" s="15">
        <v>1.345764548</v>
      </c>
      <c r="D52" s="15">
        <v>1.5188323859999999</v>
      </c>
      <c r="E52" s="5">
        <f t="shared" si="4"/>
        <v>4.153040667</v>
      </c>
      <c r="F52" s="5">
        <v>-0.84695933300000004</v>
      </c>
      <c r="G52" s="5">
        <f t="shared" si="5"/>
        <v>16.939186660000001</v>
      </c>
      <c r="H52" s="5">
        <v>5</v>
      </c>
      <c r="I52">
        <f t="shared" si="7"/>
        <v>2.0664209730597123</v>
      </c>
      <c r="J52">
        <f t="shared" si="6"/>
        <v>41.328419461194244</v>
      </c>
    </row>
    <row r="53" spans="1:12" ht="18.75" x14ac:dyDescent="0.3">
      <c r="A53" s="5">
        <v>18</v>
      </c>
      <c r="B53" s="15">
        <v>5</v>
      </c>
      <c r="C53" s="15">
        <v>1.15755858075</v>
      </c>
      <c r="D53" s="15">
        <v>1.6213234400000001</v>
      </c>
      <c r="E53" s="5">
        <f t="shared" si="4"/>
        <v>15.7325614101502</v>
      </c>
      <c r="F53" s="5">
        <v>7.3325614101502001</v>
      </c>
      <c r="G53" s="5">
        <f t="shared" si="5"/>
        <v>87.292397739883327</v>
      </c>
      <c r="H53" s="5">
        <v>8.4</v>
      </c>
      <c r="I53">
        <f t="shared" si="7"/>
        <v>1.5085776719663819</v>
      </c>
      <c r="J53">
        <f t="shared" si="6"/>
        <v>17.959257999599785</v>
      </c>
    </row>
    <row r="54" spans="1:12" ht="18.75" x14ac:dyDescent="0.3">
      <c r="A54" s="12"/>
      <c r="B54" s="12"/>
      <c r="C54" s="12">
        <f>AVERAGE(C36:C53)</f>
        <v>1.3011332587440338</v>
      </c>
      <c r="D54" s="12">
        <f>AVERAGE(D36:D53)</f>
        <v>1.1987388580122049</v>
      </c>
      <c r="E54" s="12"/>
      <c r="F54" s="5" t="s">
        <v>14</v>
      </c>
      <c r="G54" s="10">
        <f>AVERAGE(G36:G53)</f>
        <v>24.048129001021881</v>
      </c>
      <c r="H54" s="2"/>
      <c r="J54">
        <f>AVERAGE(J36:J53)</f>
        <v>20.910794941741923</v>
      </c>
    </row>
    <row r="55" spans="1:12" ht="18.75" x14ac:dyDescent="0.3">
      <c r="A55" s="2"/>
      <c r="B55" s="2"/>
      <c r="C55" s="12">
        <v>1.973484</v>
      </c>
      <c r="D55" s="12">
        <v>0.89979869999999995</v>
      </c>
      <c r="E55" s="2"/>
      <c r="F55" s="2"/>
      <c r="G55" s="2"/>
      <c r="H55" s="2"/>
    </row>
    <row r="56" spans="1:12" ht="18" x14ac:dyDescent="0.25">
      <c r="A56" s="2"/>
      <c r="B56" s="2"/>
      <c r="C56" s="2"/>
      <c r="D56" s="2"/>
      <c r="E56" s="2"/>
      <c r="F56" s="2"/>
      <c r="G56" s="2"/>
      <c r="H56" s="2"/>
    </row>
    <row r="57" spans="1:12" ht="18" x14ac:dyDescent="0.25">
      <c r="A57" s="2"/>
      <c r="B57" s="2"/>
      <c r="C57" s="2"/>
      <c r="D57" s="2"/>
      <c r="E57" s="2"/>
      <c r="F57" s="2"/>
      <c r="G57" s="2"/>
      <c r="H57" s="2"/>
    </row>
    <row r="58" spans="1:12" ht="18" x14ac:dyDescent="0.25">
      <c r="A58" s="2"/>
      <c r="B58" s="2"/>
      <c r="C58" s="2"/>
      <c r="D58" s="2"/>
      <c r="E58" s="2"/>
      <c r="F58" s="2"/>
      <c r="G58" s="2"/>
      <c r="H58" s="2"/>
    </row>
    <row r="59" spans="1:12" ht="18" x14ac:dyDescent="0.25">
      <c r="A59" s="2"/>
      <c r="B59" s="2"/>
      <c r="C59" s="2"/>
      <c r="D59" s="2"/>
      <c r="E59" s="2"/>
      <c r="F59" s="2"/>
      <c r="G59" s="2"/>
      <c r="H59" s="2"/>
    </row>
    <row r="60" spans="1:12" ht="18" x14ac:dyDescent="0.25">
      <c r="A60" s="2"/>
      <c r="B60" s="2"/>
      <c r="C60" s="2"/>
      <c r="D60" s="2"/>
      <c r="E60" s="2"/>
      <c r="F60" s="2"/>
      <c r="G60" s="2"/>
      <c r="H60" s="2"/>
    </row>
    <row r="61" spans="1:12" ht="18" x14ac:dyDescent="0.25">
      <c r="A61" s="2"/>
      <c r="B61" s="2"/>
      <c r="C61" s="2"/>
      <c r="D61" s="2"/>
      <c r="E61" s="2"/>
      <c r="F61" s="2"/>
      <c r="G61" s="2"/>
      <c r="H61" s="2"/>
    </row>
    <row r="62" spans="1:12" ht="20.25" x14ac:dyDescent="0.3">
      <c r="A62" s="2"/>
      <c r="B62" s="2"/>
      <c r="C62" s="41" t="s">
        <v>12</v>
      </c>
      <c r="D62" s="41"/>
      <c r="E62" s="41"/>
      <c r="F62" s="41"/>
      <c r="G62" s="41"/>
      <c r="H62" s="41"/>
    </row>
    <row r="63" spans="1:12" ht="18.75" x14ac:dyDescent="0.3">
      <c r="A63" s="5" t="s">
        <v>7</v>
      </c>
      <c r="B63" s="5" t="s">
        <v>3</v>
      </c>
      <c r="C63" s="5" t="s">
        <v>5</v>
      </c>
      <c r="D63" s="5" t="s">
        <v>6</v>
      </c>
      <c r="E63" s="5" t="s">
        <v>10</v>
      </c>
      <c r="F63" s="5" t="s">
        <v>9</v>
      </c>
      <c r="G63" s="5" t="s">
        <v>15</v>
      </c>
      <c r="H63" s="6" t="s">
        <v>16</v>
      </c>
      <c r="I63" s="5" t="s">
        <v>4</v>
      </c>
      <c r="J63" s="18" t="s">
        <v>18</v>
      </c>
    </row>
    <row r="64" spans="1:12" ht="18.75" x14ac:dyDescent="0.3">
      <c r="A64" s="5">
        <v>1</v>
      </c>
      <c r="B64" s="5">
        <v>90.2</v>
      </c>
      <c r="C64" s="15">
        <v>1.2109872290000001</v>
      </c>
      <c r="D64" s="15">
        <v>0.87848800000000005</v>
      </c>
      <c r="E64" s="15">
        <v>1.9400493599999999</v>
      </c>
      <c r="F64" s="5">
        <f t="shared" ref="F64:F81" si="8">SUM(C8+G64)</f>
        <v>121.4084364042</v>
      </c>
      <c r="G64" s="5">
        <v>5.6084364041999999</v>
      </c>
      <c r="H64" s="5">
        <f t="shared" ref="H64:H81" si="9">((ABS(G64)/C8)*100)</f>
        <v>4.8432093300518133</v>
      </c>
      <c r="I64" s="5">
        <v>115.8</v>
      </c>
      <c r="J64">
        <v>30</v>
      </c>
      <c r="K64">
        <f>I64-(0.6175889*(POWER(B64,1.1369)+(J64*0.2601)))</f>
        <v>7.806116131733674</v>
      </c>
      <c r="L64" s="16">
        <f>ABS(K64/I64)*100</f>
        <v>6.7410329289582682</v>
      </c>
    </row>
    <row r="65" spans="1:12" ht="18.75" x14ac:dyDescent="0.3">
      <c r="A65" s="5">
        <v>2</v>
      </c>
      <c r="B65" s="5">
        <v>46.2</v>
      </c>
      <c r="C65" s="15">
        <v>1.60102119511</v>
      </c>
      <c r="D65" s="15">
        <v>0.95997191599999998</v>
      </c>
      <c r="E65" s="15">
        <v>1.7087171390056599</v>
      </c>
      <c r="F65" s="5">
        <f t="shared" si="8"/>
        <v>97.620690659999994</v>
      </c>
      <c r="G65" s="5">
        <v>1.6206906599999999</v>
      </c>
      <c r="H65" s="5">
        <f t="shared" si="9"/>
        <v>1.6882194374999999</v>
      </c>
      <c r="I65" s="5">
        <v>96</v>
      </c>
      <c r="J65">
        <v>20</v>
      </c>
      <c r="K65">
        <f t="shared" ref="K65:K81" si="10">I65-(0.6175889*(POWER(B65,1.1369)+(J65*0.2601)))</f>
        <v>44.566887536823131</v>
      </c>
      <c r="L65" s="16">
        <f t="shared" ref="L65:L81" si="11">ABS(K65/I65)*100</f>
        <v>46.423841184190763</v>
      </c>
    </row>
    <row r="66" spans="1:12" ht="18.75" x14ac:dyDescent="0.3">
      <c r="A66" s="5">
        <v>3</v>
      </c>
      <c r="B66" s="5">
        <v>46.5</v>
      </c>
      <c r="C66" s="15">
        <v>1.680939749</v>
      </c>
      <c r="D66" s="15">
        <v>0.90377185100309998</v>
      </c>
      <c r="E66" s="15">
        <v>1.3498988700000001</v>
      </c>
      <c r="F66" s="5">
        <f t="shared" si="8"/>
        <v>79.667407990409998</v>
      </c>
      <c r="G66" s="5">
        <v>0.66740799040999998</v>
      </c>
      <c r="H66" s="5">
        <f t="shared" si="9"/>
        <v>0.8448202410253165</v>
      </c>
      <c r="I66" s="5">
        <v>79</v>
      </c>
      <c r="J66">
        <v>19</v>
      </c>
      <c r="K66">
        <f t="shared" si="10"/>
        <v>27.371378827557223</v>
      </c>
      <c r="L66" s="16">
        <f t="shared" si="11"/>
        <v>34.64731497159142</v>
      </c>
    </row>
    <row r="67" spans="1:12" ht="18.75" x14ac:dyDescent="0.3">
      <c r="A67" s="5">
        <v>4</v>
      </c>
      <c r="B67" s="5">
        <v>54.5</v>
      </c>
      <c r="C67" s="15">
        <v>1.4020893063099999</v>
      </c>
      <c r="D67" s="15">
        <v>0.98001242688000001</v>
      </c>
      <c r="E67" s="15">
        <v>1.076213106</v>
      </c>
      <c r="F67" s="5">
        <f t="shared" si="8"/>
        <v>92.069195429999994</v>
      </c>
      <c r="G67" s="5">
        <v>1.2691954299999999</v>
      </c>
      <c r="H67" s="5">
        <f t="shared" si="9"/>
        <v>1.3977923237885461</v>
      </c>
      <c r="I67" s="5">
        <v>90.8</v>
      </c>
      <c r="J67">
        <v>20</v>
      </c>
      <c r="K67">
        <f t="shared" si="10"/>
        <v>29.402620526041503</v>
      </c>
      <c r="L67" s="16">
        <f t="shared" si="11"/>
        <v>32.381740667446593</v>
      </c>
    </row>
    <row r="68" spans="1:12" ht="18.75" x14ac:dyDescent="0.3">
      <c r="A68" s="5">
        <v>5</v>
      </c>
      <c r="B68" s="5">
        <v>31.1</v>
      </c>
      <c r="C68" s="15">
        <v>4.4590121560000001E-2</v>
      </c>
      <c r="D68" s="15">
        <v>1.957122316</v>
      </c>
      <c r="E68" s="15">
        <v>0.116275309652</v>
      </c>
      <c r="F68" s="5">
        <f t="shared" si="8"/>
        <v>41.287661147199998</v>
      </c>
      <c r="G68" s="5">
        <v>1.6876611472</v>
      </c>
      <c r="H68" s="5">
        <f t="shared" si="9"/>
        <v>4.2617705737373734</v>
      </c>
      <c r="I68" s="5">
        <v>39.6</v>
      </c>
      <c r="J68">
        <v>35</v>
      </c>
      <c r="K68">
        <f t="shared" si="10"/>
        <v>3.2296452361892776</v>
      </c>
      <c r="L68" s="16">
        <f t="shared" si="11"/>
        <v>8.1556697883567626</v>
      </c>
    </row>
    <row r="69" spans="1:12" ht="18.75" x14ac:dyDescent="0.3">
      <c r="A69" s="5">
        <v>6</v>
      </c>
      <c r="B69" s="5">
        <v>67.5</v>
      </c>
      <c r="C69" s="15">
        <v>0.54156996000000002</v>
      </c>
      <c r="D69" s="15">
        <v>1.1436099500000001</v>
      </c>
      <c r="E69" s="15">
        <v>1.1142542395199999</v>
      </c>
      <c r="F69" s="5">
        <f t="shared" si="8"/>
        <v>99.250115118300002</v>
      </c>
      <c r="G69" s="5">
        <v>0.85011511829999997</v>
      </c>
      <c r="H69" s="5">
        <f t="shared" si="9"/>
        <v>0.86393812835365846</v>
      </c>
      <c r="I69" s="5">
        <v>98.4</v>
      </c>
      <c r="J69">
        <v>29</v>
      </c>
      <c r="K69">
        <f t="shared" si="10"/>
        <v>19.53628597004051</v>
      </c>
      <c r="L69" s="16">
        <f t="shared" si="11"/>
        <v>19.85394915654523</v>
      </c>
    </row>
    <row r="70" spans="1:12" ht="18.75" x14ac:dyDescent="0.3">
      <c r="A70" s="5">
        <v>7</v>
      </c>
      <c r="B70" s="5">
        <v>12.8</v>
      </c>
      <c r="C70" s="15">
        <v>-0.46311605</v>
      </c>
      <c r="D70" s="15">
        <v>0.74650980300000003</v>
      </c>
      <c r="E70" s="15">
        <v>1.4003772507700001</v>
      </c>
      <c r="F70" s="5">
        <f t="shared" si="8"/>
        <v>33.303583355000001</v>
      </c>
      <c r="G70" s="5">
        <v>14.403583355</v>
      </c>
      <c r="H70" s="5">
        <f t="shared" si="9"/>
        <v>76.209435740740744</v>
      </c>
      <c r="I70" s="5">
        <v>18.899999999999999</v>
      </c>
      <c r="J70">
        <v>26</v>
      </c>
      <c r="K70">
        <f t="shared" si="10"/>
        <v>3.5165675114915889</v>
      </c>
      <c r="L70" s="16">
        <f t="shared" si="11"/>
        <v>18.606177309479307</v>
      </c>
    </row>
    <row r="71" spans="1:12" ht="18.75" x14ac:dyDescent="0.3">
      <c r="A71" s="5">
        <v>8</v>
      </c>
      <c r="B71" s="5">
        <v>10.5</v>
      </c>
      <c r="C71" s="15">
        <v>0.48776032499999999</v>
      </c>
      <c r="D71" s="15">
        <v>0.58555880266000004</v>
      </c>
      <c r="E71" s="15">
        <v>0.22424920400000001</v>
      </c>
      <c r="F71" s="5">
        <f t="shared" si="8"/>
        <v>9.5586670439999999</v>
      </c>
      <c r="G71" s="5">
        <v>-0.74133295600000004</v>
      </c>
      <c r="H71" s="5">
        <f t="shared" si="9"/>
        <v>7.1974073398058254</v>
      </c>
      <c r="I71" s="5">
        <v>10.3</v>
      </c>
      <c r="J71">
        <v>34</v>
      </c>
      <c r="K71">
        <f t="shared" si="10"/>
        <v>-4.1088361626286112</v>
      </c>
      <c r="L71" s="16">
        <f t="shared" si="11"/>
        <v>39.891613229403987</v>
      </c>
    </row>
    <row r="72" spans="1:12" ht="18.75" x14ac:dyDescent="0.3">
      <c r="A72" s="5">
        <v>9</v>
      </c>
      <c r="B72" s="5">
        <v>21.5</v>
      </c>
      <c r="C72" s="15">
        <v>-1.0531212085999999</v>
      </c>
      <c r="D72" s="15">
        <v>0.62497020073999998</v>
      </c>
      <c r="E72" s="15">
        <v>1.09211836639</v>
      </c>
      <c r="F72" s="5">
        <f t="shared" si="8"/>
        <v>26.690727169999999</v>
      </c>
      <c r="G72" s="5">
        <v>-1.8092728300000001</v>
      </c>
      <c r="H72" s="5">
        <f t="shared" si="9"/>
        <v>6.3483257192982467</v>
      </c>
      <c r="I72" s="5">
        <v>28.5</v>
      </c>
      <c r="J72">
        <v>31</v>
      </c>
      <c r="K72">
        <f t="shared" si="10"/>
        <v>3.311135462343227</v>
      </c>
      <c r="L72" s="16">
        <f t="shared" si="11"/>
        <v>11.618019166116586</v>
      </c>
    </row>
    <row r="73" spans="1:12" ht="18.75" x14ac:dyDescent="0.3">
      <c r="A73" s="5">
        <v>10</v>
      </c>
      <c r="B73" s="5">
        <v>3.1</v>
      </c>
      <c r="C73" s="15">
        <v>1.0979779000000001</v>
      </c>
      <c r="D73" s="15">
        <v>1.2093541489999999</v>
      </c>
      <c r="E73" s="15">
        <v>9.4574638000000003E-2</v>
      </c>
      <c r="F73" s="5">
        <f t="shared" si="8"/>
        <v>6.7723823012100004</v>
      </c>
      <c r="G73" s="5">
        <v>-0.22761769878999999</v>
      </c>
      <c r="H73" s="5">
        <f t="shared" si="9"/>
        <v>3.251681411285714</v>
      </c>
      <c r="I73" s="5">
        <v>7</v>
      </c>
      <c r="J73">
        <v>26</v>
      </c>
      <c r="K73">
        <f t="shared" si="10"/>
        <v>0.58823049976915343</v>
      </c>
      <c r="L73" s="16">
        <f t="shared" si="11"/>
        <v>8.4032928538450484</v>
      </c>
    </row>
    <row r="74" spans="1:12" ht="18.75" x14ac:dyDescent="0.3">
      <c r="A74" s="5">
        <v>11</v>
      </c>
      <c r="B74" s="5">
        <v>78.599999999999994</v>
      </c>
      <c r="C74" s="15">
        <v>0.33402215299999999</v>
      </c>
      <c r="D74" s="15">
        <v>1.1000680735999999</v>
      </c>
      <c r="E74" s="15">
        <v>1.7299177103000001</v>
      </c>
      <c r="F74" s="5">
        <f t="shared" si="8"/>
        <v>101.1792041644516</v>
      </c>
      <c r="G74" s="5">
        <v>2.4792041644516001</v>
      </c>
      <c r="H74" s="5">
        <f t="shared" si="9"/>
        <v>2.5118583226459981</v>
      </c>
      <c r="I74" s="5">
        <v>98.7</v>
      </c>
      <c r="J74">
        <v>35</v>
      </c>
      <c r="K74">
        <f t="shared" si="10"/>
        <v>4.8499948213860051</v>
      </c>
      <c r="L74" s="16">
        <f t="shared" si="11"/>
        <v>4.9138751989726499</v>
      </c>
    </row>
    <row r="75" spans="1:12" ht="18.75" x14ac:dyDescent="0.3">
      <c r="A75" s="5">
        <v>12</v>
      </c>
      <c r="B75" s="5">
        <v>9.6999999999999993</v>
      </c>
      <c r="C75" s="15">
        <v>6.9435019999999998E-3</v>
      </c>
      <c r="D75" s="15">
        <v>1.750645381</v>
      </c>
      <c r="E75" s="15">
        <v>0.47236975029110001</v>
      </c>
      <c r="F75" s="5">
        <f t="shared" si="8"/>
        <v>13.124720369999999</v>
      </c>
      <c r="G75" s="5">
        <v>-2.4752796300000002</v>
      </c>
      <c r="H75" s="5">
        <f t="shared" si="9"/>
        <v>15.867177115384617</v>
      </c>
      <c r="I75" s="5">
        <v>15.6</v>
      </c>
      <c r="J75">
        <v>27</v>
      </c>
      <c r="K75">
        <f t="shared" si="10"/>
        <v>3.0864935081530707</v>
      </c>
      <c r="L75" s="16">
        <f t="shared" si="11"/>
        <v>19.785214795853019</v>
      </c>
    </row>
    <row r="76" spans="1:12" ht="18.75" x14ac:dyDescent="0.3">
      <c r="A76" s="19">
        <v>13</v>
      </c>
      <c r="B76" s="19">
        <v>12.5</v>
      </c>
      <c r="C76" s="19">
        <v>0.61781588863000003</v>
      </c>
      <c r="D76" s="19">
        <v>1.1368506056368299</v>
      </c>
      <c r="E76" s="19">
        <v>0.26013999375700497</v>
      </c>
      <c r="F76" s="5">
        <f t="shared" si="8"/>
        <v>17.935215227759997</v>
      </c>
      <c r="G76" s="5">
        <v>-5.9647847722399998</v>
      </c>
      <c r="H76" s="5">
        <f t="shared" si="9"/>
        <v>24.957258461255229</v>
      </c>
      <c r="I76" s="5">
        <v>23.9</v>
      </c>
      <c r="J76">
        <v>27</v>
      </c>
      <c r="K76">
        <f t="shared" si="10"/>
        <v>8.6540710913894419</v>
      </c>
      <c r="L76" s="16">
        <f t="shared" si="11"/>
        <v>36.209502474432817</v>
      </c>
    </row>
    <row r="77" spans="1:12" ht="18.75" x14ac:dyDescent="0.3">
      <c r="A77" s="5">
        <v>14</v>
      </c>
      <c r="B77" s="5">
        <v>100.8</v>
      </c>
      <c r="C77" s="15">
        <v>0.1695582829</v>
      </c>
      <c r="D77" s="15">
        <v>1.3583190918265999</v>
      </c>
      <c r="E77" s="15">
        <v>1.5111928555</v>
      </c>
      <c r="F77" s="5">
        <f t="shared" si="8"/>
        <v>140.640725218</v>
      </c>
      <c r="G77" s="5">
        <v>2.3407252180000002</v>
      </c>
      <c r="H77" s="5">
        <f t="shared" si="9"/>
        <v>1.6924983499638466</v>
      </c>
      <c r="I77" s="5">
        <v>138.30000000000001</v>
      </c>
      <c r="J77">
        <v>34</v>
      </c>
      <c r="K77">
        <f t="shared" si="10"/>
        <v>15.771610663562598</v>
      </c>
      <c r="L77" s="16">
        <f t="shared" si="11"/>
        <v>11.403912265771943</v>
      </c>
    </row>
    <row r="78" spans="1:12" ht="18.75" x14ac:dyDescent="0.3">
      <c r="A78" s="5">
        <v>15</v>
      </c>
      <c r="B78" s="5">
        <v>4.2</v>
      </c>
      <c r="C78" s="15">
        <v>-0.27960495000000002</v>
      </c>
      <c r="D78" s="15">
        <v>0.672048926055</v>
      </c>
      <c r="E78" s="15">
        <v>0.52785008630156505</v>
      </c>
      <c r="F78" s="5">
        <f t="shared" si="8"/>
        <v>9.2956537439999991</v>
      </c>
      <c r="G78" s="5">
        <v>0.295653744</v>
      </c>
      <c r="H78" s="5">
        <f t="shared" si="9"/>
        <v>3.2850416</v>
      </c>
      <c r="I78" s="5">
        <v>9</v>
      </c>
      <c r="J78">
        <v>19</v>
      </c>
      <c r="K78">
        <f t="shared" si="10"/>
        <v>2.7909590909947424</v>
      </c>
      <c r="L78" s="16">
        <f t="shared" si="11"/>
        <v>31.010656566608247</v>
      </c>
    </row>
    <row r="79" spans="1:12" ht="18.75" x14ac:dyDescent="0.3">
      <c r="A79" s="5">
        <v>16</v>
      </c>
      <c r="B79" s="5">
        <v>7.8</v>
      </c>
      <c r="C79" s="15">
        <v>3.7115311099999999E-2</v>
      </c>
      <c r="D79" s="15">
        <v>0.33891602479999999</v>
      </c>
      <c r="E79" s="15">
        <v>0.395841306656599</v>
      </c>
      <c r="F79" s="5">
        <f t="shared" si="8"/>
        <v>12.345536259599999</v>
      </c>
      <c r="G79" s="5">
        <v>5.0455362596000004</v>
      </c>
      <c r="H79" s="5">
        <f t="shared" si="9"/>
        <v>69.116935063013713</v>
      </c>
      <c r="I79" s="5">
        <v>7.3</v>
      </c>
      <c r="J79">
        <v>31</v>
      </c>
      <c r="K79">
        <f t="shared" si="10"/>
        <v>-4.061167276629619</v>
      </c>
      <c r="L79" s="16">
        <f t="shared" si="11"/>
        <v>55.632428446981088</v>
      </c>
    </row>
    <row r="80" spans="1:12" ht="18.75" x14ac:dyDescent="0.3">
      <c r="A80" s="5">
        <v>17</v>
      </c>
      <c r="B80" s="5">
        <v>2.1</v>
      </c>
      <c r="C80" s="15">
        <v>1.13202241</v>
      </c>
      <c r="D80" s="15">
        <v>0.51290589600000003</v>
      </c>
      <c r="E80" s="15">
        <v>0.1166588549</v>
      </c>
      <c r="F80" s="5">
        <f t="shared" si="8"/>
        <v>4.9226876838900004</v>
      </c>
      <c r="G80" s="5">
        <v>-7.7312316110000001E-2</v>
      </c>
      <c r="H80" s="5">
        <f t="shared" si="9"/>
        <v>1.5462463222</v>
      </c>
      <c r="I80" s="5">
        <v>5</v>
      </c>
      <c r="J80">
        <v>28</v>
      </c>
      <c r="K80">
        <f t="shared" si="10"/>
        <v>-0.9333670143713908</v>
      </c>
      <c r="L80" s="16">
        <f t="shared" si="11"/>
        <v>18.667340287427816</v>
      </c>
    </row>
    <row r="81" spans="1:12" ht="18.75" x14ac:dyDescent="0.3">
      <c r="A81" s="5">
        <v>18</v>
      </c>
      <c r="B81" s="5">
        <v>5</v>
      </c>
      <c r="C81" s="15">
        <v>-0.39045290799999999</v>
      </c>
      <c r="D81" s="15">
        <v>1.1821633522999999</v>
      </c>
      <c r="E81" s="15">
        <v>0.26389646999999999</v>
      </c>
      <c r="F81" s="5">
        <f t="shared" si="8"/>
        <v>5.0356260700000002</v>
      </c>
      <c r="G81" s="5">
        <v>-3.3643739300000002</v>
      </c>
      <c r="H81" s="5">
        <f t="shared" si="9"/>
        <v>40.052070595238099</v>
      </c>
      <c r="I81" s="5">
        <v>8.4</v>
      </c>
      <c r="J81">
        <v>29</v>
      </c>
      <c r="K81">
        <f t="shared" si="10"/>
        <v>-0.10750498080235893</v>
      </c>
      <c r="L81" s="16">
        <f t="shared" si="11"/>
        <v>1.2798212000280824</v>
      </c>
    </row>
    <row r="82" spans="1:12" ht="18.75" x14ac:dyDescent="0.3">
      <c r="A82" s="12"/>
      <c r="B82" s="12"/>
      <c r="C82" s="12">
        <f>AVERAGE(C64:C81)</f>
        <v>0.45433990094499993</v>
      </c>
      <c r="D82" s="12">
        <f>AVERAGE(D64:D81)</f>
        <v>1.002293709250085</v>
      </c>
      <c r="E82" s="12">
        <f>AVERAGE(E64:E81)</f>
        <v>0.8552552506135519</v>
      </c>
      <c r="F82" s="12"/>
      <c r="G82" s="5" t="s">
        <v>14</v>
      </c>
      <c r="H82" s="10">
        <f>AVERAGE(H64:H81)</f>
        <v>14.774204781960485</v>
      </c>
      <c r="L82" s="16">
        <f>AVERAGE(L64:L81)</f>
        <v>22.534744582889424</v>
      </c>
    </row>
    <row r="83" spans="1:12" x14ac:dyDescent="0.2">
      <c r="L83" s="16">
        <f>AVERAGE(L64:L81)</f>
        <v>22.534744582889424</v>
      </c>
    </row>
  </sheetData>
  <mergeCells count="2">
    <mergeCell ref="C34:G34"/>
    <mergeCell ref="C62:H6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opLeftCell="A19" workbookViewId="0">
      <selection activeCell="A4" sqref="A4:A21"/>
    </sheetView>
  </sheetViews>
  <sheetFormatPr defaultRowHeight="12.75" x14ac:dyDescent="0.2"/>
  <sheetData>
    <row r="3" spans="1:13" x14ac:dyDescent="0.2">
      <c r="A3" t="s">
        <v>3</v>
      </c>
      <c r="B3" t="s">
        <v>18</v>
      </c>
      <c r="C3" t="s">
        <v>21</v>
      </c>
      <c r="F3" t="s">
        <v>5</v>
      </c>
      <c r="G3" t="s">
        <v>6</v>
      </c>
      <c r="J3" t="s">
        <v>22</v>
      </c>
      <c r="K3" t="s">
        <v>23</v>
      </c>
    </row>
    <row r="4" spans="1:13" x14ac:dyDescent="0.2">
      <c r="A4">
        <v>90.2</v>
      </c>
      <c r="B4">
        <v>30</v>
      </c>
      <c r="C4">
        <v>115.8</v>
      </c>
      <c r="D4">
        <f>LOG10(C4)</f>
        <v>2.0637085593914173</v>
      </c>
      <c r="F4">
        <v>1.7316499999999999</v>
      </c>
      <c r="G4">
        <v>0.95082999999999995</v>
      </c>
      <c r="H4">
        <v>9.3814115099999995</v>
      </c>
      <c r="I4">
        <f t="shared" ref="I4:I21" si="0">H4+C4</f>
        <v>125.18141151</v>
      </c>
      <c r="J4">
        <f t="shared" ref="J4:J21" si="1">LOG10(F4)+G4*LOG10(A4)</f>
        <v>2.0975291493167818</v>
      </c>
      <c r="K4">
        <f>LOG(J4,2)</f>
        <v>1.0686908599058882</v>
      </c>
      <c r="L4">
        <f>POWER(A4,1.823)*1.128</f>
        <v>4136.66753160794</v>
      </c>
      <c r="M4">
        <f>(ABS(L4-C4)/C4)*100</f>
        <v>3472.2517544110019</v>
      </c>
    </row>
    <row r="5" spans="1:13" x14ac:dyDescent="0.2">
      <c r="A5">
        <v>46.2</v>
      </c>
      <c r="B5">
        <v>20</v>
      </c>
      <c r="C5">
        <v>96</v>
      </c>
      <c r="D5">
        <f t="shared" ref="D5:D21" si="2">LOG10(C5)</f>
        <v>1.9822712330395684</v>
      </c>
      <c r="F5">
        <v>0.55767463299999998</v>
      </c>
      <c r="G5">
        <v>1.3433520000000001</v>
      </c>
      <c r="H5">
        <v>6.8676161994999999E-2</v>
      </c>
      <c r="I5">
        <f t="shared" si="0"/>
        <v>96.068676161995</v>
      </c>
      <c r="J5">
        <f t="shared" si="1"/>
        <v>1.982581017292987</v>
      </c>
      <c r="K5">
        <f t="shared" ref="K5:K21" si="3">LOG(J5,2)</f>
        <v>0.98737982222614917</v>
      </c>
      <c r="L5">
        <f t="shared" ref="L5:L21" si="4">POWER(A5,0.06823)*0.0263</f>
        <v>3.41612906536371E-2</v>
      </c>
      <c r="M5">
        <f t="shared" ref="M5:M21" si="5">(ABS(L5-C5)/C5)*100</f>
        <v>99.964415322235794</v>
      </c>
    </row>
    <row r="6" spans="1:13" x14ac:dyDescent="0.2">
      <c r="A6">
        <v>46.5</v>
      </c>
      <c r="B6">
        <v>19</v>
      </c>
      <c r="C6">
        <v>79</v>
      </c>
      <c r="D6">
        <f t="shared" si="2"/>
        <v>1.8976270912904414</v>
      </c>
      <c r="F6">
        <v>1.141402</v>
      </c>
      <c r="G6">
        <v>1.1114588999999999</v>
      </c>
      <c r="H6">
        <v>2.35276</v>
      </c>
      <c r="I6">
        <f t="shared" si="0"/>
        <v>81.352760000000004</v>
      </c>
      <c r="J6">
        <f t="shared" si="1"/>
        <v>1.9107440540186924</v>
      </c>
      <c r="K6">
        <f t="shared" si="3"/>
        <v>0.93413454088591286</v>
      </c>
      <c r="L6">
        <f t="shared" si="4"/>
        <v>3.4176380283055197E-2</v>
      </c>
      <c r="M6">
        <f t="shared" si="5"/>
        <v>99.956738759135362</v>
      </c>
    </row>
    <row r="7" spans="1:13" x14ac:dyDescent="0.2">
      <c r="A7">
        <v>54.5</v>
      </c>
      <c r="B7">
        <v>20</v>
      </c>
      <c r="C7">
        <v>90.8</v>
      </c>
      <c r="D7">
        <f t="shared" si="2"/>
        <v>1.958085848521085</v>
      </c>
      <c r="F7">
        <v>2.9595673800000002</v>
      </c>
      <c r="G7">
        <v>0.88383023800000005</v>
      </c>
      <c r="H7">
        <v>10.56965479</v>
      </c>
      <c r="I7">
        <f t="shared" si="0"/>
        <v>101.36965479</v>
      </c>
      <c r="J7">
        <f t="shared" si="1"/>
        <v>2.0059079658033818</v>
      </c>
      <c r="K7">
        <f t="shared" si="3"/>
        <v>1.0042554143623461</v>
      </c>
      <c r="L7">
        <f t="shared" si="4"/>
        <v>3.4548570448867895E-2</v>
      </c>
      <c r="M7">
        <f t="shared" si="5"/>
        <v>99.961950913602564</v>
      </c>
    </row>
    <row r="8" spans="1:13" x14ac:dyDescent="0.2">
      <c r="A8">
        <v>31.1</v>
      </c>
      <c r="B8">
        <v>35</v>
      </c>
      <c r="C8">
        <v>39.6</v>
      </c>
      <c r="D8">
        <f t="shared" si="2"/>
        <v>1.5976951859255124</v>
      </c>
      <c r="F8">
        <v>0.10962212786</v>
      </c>
      <c r="G8">
        <v>1.7165644879639099</v>
      </c>
      <c r="H8">
        <v>0.42374295350000002</v>
      </c>
      <c r="I8">
        <f t="shared" si="0"/>
        <v>40.023742953500005</v>
      </c>
      <c r="J8">
        <f t="shared" si="1"/>
        <v>1.6023177006909313</v>
      </c>
      <c r="K8">
        <f t="shared" si="3"/>
        <v>0.68016022750250782</v>
      </c>
      <c r="L8">
        <f t="shared" si="4"/>
        <v>3.325115916790173E-2</v>
      </c>
      <c r="M8">
        <f t="shared" si="5"/>
        <v>99.916032426343676</v>
      </c>
    </row>
    <row r="9" spans="1:13" x14ac:dyDescent="0.2">
      <c r="A9">
        <v>67.5</v>
      </c>
      <c r="B9">
        <v>29</v>
      </c>
      <c r="C9">
        <v>98.4</v>
      </c>
      <c r="D9">
        <f t="shared" si="2"/>
        <v>1.9929950984313416</v>
      </c>
      <c r="F9">
        <v>0.83830237100000005</v>
      </c>
      <c r="G9">
        <v>1.1353383749999999</v>
      </c>
      <c r="H9">
        <v>1.67366511</v>
      </c>
      <c r="I9">
        <f t="shared" si="0"/>
        <v>100.07366511000001</v>
      </c>
      <c r="J9">
        <f t="shared" si="1"/>
        <v>2.0002794673181143</v>
      </c>
      <c r="K9">
        <f t="shared" si="3"/>
        <v>1.0002015789736114</v>
      </c>
      <c r="L9">
        <f t="shared" si="4"/>
        <v>3.5056547660813557E-2</v>
      </c>
      <c r="M9">
        <f t="shared" si="5"/>
        <v>99.964373427173967</v>
      </c>
    </row>
    <row r="10" spans="1:13" x14ac:dyDescent="0.2">
      <c r="A10">
        <v>12.8</v>
      </c>
      <c r="B10">
        <v>26</v>
      </c>
      <c r="C10">
        <v>18.899999999999999</v>
      </c>
      <c r="D10">
        <f t="shared" si="2"/>
        <v>1.2764618041732441</v>
      </c>
      <c r="F10">
        <v>1.31718515</v>
      </c>
      <c r="G10">
        <v>1.0501328599999999</v>
      </c>
      <c r="H10">
        <v>0.25862775370000002</v>
      </c>
      <c r="I10">
        <f t="shared" si="0"/>
        <v>19.158627753699999</v>
      </c>
      <c r="J10">
        <f t="shared" si="1"/>
        <v>1.2823643978603017</v>
      </c>
      <c r="K10">
        <f t="shared" si="3"/>
        <v>0.35880627777963525</v>
      </c>
      <c r="L10">
        <f t="shared" si="4"/>
        <v>3.1296854058949476E-2</v>
      </c>
      <c r="M10">
        <f t="shared" si="5"/>
        <v>99.834408179582269</v>
      </c>
    </row>
    <row r="11" spans="1:13" x14ac:dyDescent="0.2">
      <c r="A11">
        <v>10.5</v>
      </c>
      <c r="B11">
        <v>34</v>
      </c>
      <c r="C11">
        <v>10.3</v>
      </c>
      <c r="D11">
        <f t="shared" si="2"/>
        <v>1.0128372247051722</v>
      </c>
      <c r="F11">
        <v>0.91234692907335802</v>
      </c>
      <c r="G11">
        <v>1.2112987079999999</v>
      </c>
      <c r="H11">
        <v>2.4414324615353</v>
      </c>
      <c r="I11">
        <f t="shared" si="0"/>
        <v>12.7414324615353</v>
      </c>
      <c r="J11">
        <f t="shared" si="1"/>
        <v>1.1971252931562306</v>
      </c>
      <c r="K11">
        <f t="shared" si="3"/>
        <v>0.25957415508467924</v>
      </c>
      <c r="L11">
        <f t="shared" si="4"/>
        <v>3.0876743808476083E-2</v>
      </c>
      <c r="M11">
        <f t="shared" si="5"/>
        <v>99.700225788267232</v>
      </c>
    </row>
    <row r="12" spans="1:13" x14ac:dyDescent="0.2">
      <c r="A12">
        <v>21.5</v>
      </c>
      <c r="B12">
        <v>31</v>
      </c>
      <c r="C12">
        <v>28.5</v>
      </c>
      <c r="D12">
        <f t="shared" si="2"/>
        <v>1.4548448600085102</v>
      </c>
      <c r="F12">
        <v>0.56246047629999996</v>
      </c>
      <c r="G12">
        <v>1.3483819800000001</v>
      </c>
      <c r="H12">
        <v>6.7150272857499997</v>
      </c>
      <c r="I12">
        <f t="shared" si="0"/>
        <v>35.215027285749997</v>
      </c>
      <c r="J12">
        <f t="shared" si="1"/>
        <v>1.5467280190985391</v>
      </c>
      <c r="K12">
        <f t="shared" si="3"/>
        <v>0.62921953163193645</v>
      </c>
      <c r="L12">
        <f t="shared" si="4"/>
        <v>3.2424107051964496E-2</v>
      </c>
      <c r="M12">
        <f t="shared" si="5"/>
        <v>99.886231203326432</v>
      </c>
    </row>
    <row r="13" spans="1:13" x14ac:dyDescent="0.2">
      <c r="A13">
        <v>3.1</v>
      </c>
      <c r="B13">
        <v>26</v>
      </c>
      <c r="C13">
        <v>7</v>
      </c>
      <c r="D13">
        <f t="shared" si="2"/>
        <v>0.84509804001425681</v>
      </c>
      <c r="F13">
        <v>2.6452601499999999</v>
      </c>
      <c r="G13">
        <v>0.96298826000000004</v>
      </c>
      <c r="H13">
        <v>0.86400778273237999</v>
      </c>
      <c r="I13">
        <f t="shared" si="0"/>
        <v>7.8640077827323802</v>
      </c>
      <c r="J13">
        <f t="shared" si="1"/>
        <v>0.89564393204889314</v>
      </c>
      <c r="K13">
        <f t="shared" si="3"/>
        <v>-0.15900279961934452</v>
      </c>
      <c r="L13">
        <f t="shared" si="4"/>
        <v>2.8410662227336219E-2</v>
      </c>
      <c r="M13">
        <f t="shared" si="5"/>
        <v>99.594133396752341</v>
      </c>
    </row>
    <row r="14" spans="1:13" x14ac:dyDescent="0.2">
      <c r="A14">
        <v>4.2</v>
      </c>
      <c r="B14">
        <v>19</v>
      </c>
      <c r="C14">
        <v>9</v>
      </c>
      <c r="D14">
        <f t="shared" si="2"/>
        <v>0.95424250943932487</v>
      </c>
      <c r="F14">
        <v>1.9539309483468501</v>
      </c>
      <c r="G14">
        <v>1.0788848005831</v>
      </c>
      <c r="H14">
        <v>0.190166891</v>
      </c>
      <c r="I14">
        <f t="shared" si="0"/>
        <v>9.1901668910000005</v>
      </c>
      <c r="J14">
        <f t="shared" si="1"/>
        <v>0.96332339813069978</v>
      </c>
      <c r="K14">
        <f t="shared" si="3"/>
        <v>-5.3907887104008213E-2</v>
      </c>
      <c r="L14">
        <f t="shared" si="4"/>
        <v>2.9005479381957865E-2</v>
      </c>
      <c r="M14">
        <f t="shared" si="5"/>
        <v>99.677716895756021</v>
      </c>
    </row>
    <row r="15" spans="1:13" x14ac:dyDescent="0.2">
      <c r="A15">
        <v>7.8</v>
      </c>
      <c r="B15">
        <v>31</v>
      </c>
      <c r="C15">
        <v>7.3</v>
      </c>
      <c r="D15">
        <f t="shared" si="2"/>
        <v>0.86332286012045589</v>
      </c>
      <c r="F15">
        <v>2.5780622599999998</v>
      </c>
      <c r="G15">
        <v>0.65689107219999998</v>
      </c>
      <c r="H15">
        <v>2.6380775861000001</v>
      </c>
      <c r="I15">
        <f t="shared" si="0"/>
        <v>9.9380775861000004</v>
      </c>
      <c r="J15">
        <f t="shared" si="1"/>
        <v>0.99730238138665672</v>
      </c>
      <c r="K15">
        <f t="shared" si="3"/>
        <v>-3.8970998066752455E-3</v>
      </c>
      <c r="L15">
        <f t="shared" si="4"/>
        <v>3.0256825685938328E-2</v>
      </c>
      <c r="M15">
        <f t="shared" si="5"/>
        <v>99.585522935809067</v>
      </c>
    </row>
    <row r="16" spans="1:13" x14ac:dyDescent="0.2">
      <c r="A16">
        <v>2.1</v>
      </c>
      <c r="B16">
        <v>28</v>
      </c>
      <c r="C16">
        <v>5</v>
      </c>
      <c r="D16">
        <f t="shared" si="2"/>
        <v>0.69897000433601886</v>
      </c>
      <c r="F16">
        <v>1.3617469341999999</v>
      </c>
      <c r="G16">
        <v>1.760552541941</v>
      </c>
      <c r="H16">
        <v>2.7827911600000001E-2</v>
      </c>
      <c r="I16">
        <f t="shared" si="0"/>
        <v>5.0278279116000002</v>
      </c>
      <c r="J16">
        <f t="shared" si="1"/>
        <v>0.70138040459372708</v>
      </c>
      <c r="K16">
        <f t="shared" si="3"/>
        <v>-0.51173097024240488</v>
      </c>
      <c r="L16">
        <f t="shared" si="4"/>
        <v>2.766564315964827E-2</v>
      </c>
      <c r="M16">
        <f t="shared" si="5"/>
        <v>99.446687136807043</v>
      </c>
    </row>
    <row r="17" spans="1:13" x14ac:dyDescent="0.2">
      <c r="A17">
        <v>5</v>
      </c>
      <c r="B17">
        <v>29</v>
      </c>
      <c r="C17">
        <v>8.4</v>
      </c>
      <c r="D17">
        <f t="shared" si="2"/>
        <v>0.9242792860618817</v>
      </c>
      <c r="F17">
        <v>1.26205984</v>
      </c>
      <c r="G17">
        <v>1.18926281777</v>
      </c>
      <c r="H17">
        <v>0.1573439089</v>
      </c>
      <c r="I17">
        <f t="shared" si="0"/>
        <v>8.5573439089000001</v>
      </c>
      <c r="J17">
        <f t="shared" si="1"/>
        <v>0.93233898416730909</v>
      </c>
      <c r="K17">
        <f t="shared" si="3"/>
        <v>-0.10107350281826206</v>
      </c>
      <c r="L17">
        <f t="shared" si="4"/>
        <v>2.9352592942691779E-2</v>
      </c>
      <c r="M17">
        <f t="shared" si="5"/>
        <v>99.650564369729864</v>
      </c>
    </row>
    <row r="18" spans="1:13" x14ac:dyDescent="0.2">
      <c r="A18">
        <v>78.599999999999994</v>
      </c>
      <c r="B18">
        <v>35</v>
      </c>
      <c r="C18">
        <v>98.7</v>
      </c>
      <c r="D18">
        <f t="shared" si="2"/>
        <v>1.9943171526696368</v>
      </c>
      <c r="F18">
        <v>2.6562761261165102</v>
      </c>
      <c r="G18">
        <v>0.83361896830790005</v>
      </c>
      <c r="H18">
        <v>2.3027983299999999</v>
      </c>
      <c r="I18">
        <f t="shared" si="0"/>
        <v>101.00279833</v>
      </c>
      <c r="J18">
        <f t="shared" si="1"/>
        <v>2.0043334063067957</v>
      </c>
      <c r="K18">
        <f t="shared" si="3"/>
        <v>1.0031225103382446</v>
      </c>
      <c r="L18">
        <f t="shared" si="4"/>
        <v>3.5422599494146979E-2</v>
      </c>
      <c r="M18">
        <f t="shared" si="5"/>
        <v>99.964110841444636</v>
      </c>
    </row>
    <row r="19" spans="1:13" x14ac:dyDescent="0.2">
      <c r="A19">
        <v>9.6999999999999993</v>
      </c>
      <c r="B19">
        <v>27</v>
      </c>
      <c r="C19">
        <v>15.6</v>
      </c>
      <c r="D19">
        <f t="shared" si="2"/>
        <v>1.1931245983544616</v>
      </c>
      <c r="F19">
        <v>1.47176</v>
      </c>
      <c r="G19">
        <v>1.0613395000000001</v>
      </c>
      <c r="H19">
        <v>0.81111019100000004</v>
      </c>
      <c r="I19">
        <f t="shared" si="0"/>
        <v>16.411110190999999</v>
      </c>
      <c r="J19">
        <f t="shared" si="1"/>
        <v>1.2151368144057395</v>
      </c>
      <c r="K19">
        <f t="shared" si="3"/>
        <v>0.28111875856562513</v>
      </c>
      <c r="L19">
        <f t="shared" si="4"/>
        <v>3.0710238123170384E-2</v>
      </c>
      <c r="M19">
        <f t="shared" si="5"/>
        <v>99.803139499210445</v>
      </c>
    </row>
    <row r="20" spans="1:13" x14ac:dyDescent="0.2">
      <c r="A20">
        <v>12.5</v>
      </c>
      <c r="B20">
        <v>27</v>
      </c>
      <c r="C20">
        <v>23.9</v>
      </c>
      <c r="D20">
        <f t="shared" si="2"/>
        <v>1.3783979009481377</v>
      </c>
      <c r="F20">
        <v>0.90915922900000001</v>
      </c>
      <c r="G20">
        <v>1.31977272</v>
      </c>
      <c r="H20">
        <v>1.5865982199999999</v>
      </c>
      <c r="I20">
        <f t="shared" si="0"/>
        <v>25.486598219999998</v>
      </c>
      <c r="J20">
        <f t="shared" si="1"/>
        <v>1.406311863133783</v>
      </c>
      <c r="K20">
        <f t="shared" si="3"/>
        <v>0.49191656134177403</v>
      </c>
      <c r="L20">
        <f t="shared" si="4"/>
        <v>3.1246251112461407E-2</v>
      </c>
      <c r="M20">
        <f t="shared" si="5"/>
        <v>99.869262547646613</v>
      </c>
    </row>
    <row r="21" spans="1:13" x14ac:dyDescent="0.2">
      <c r="A21">
        <v>100.8</v>
      </c>
      <c r="B21">
        <v>34</v>
      </c>
      <c r="C21">
        <v>138.30000000000001</v>
      </c>
      <c r="D21">
        <f t="shared" si="2"/>
        <v>2.1408221801093106</v>
      </c>
      <c r="F21">
        <v>0.75888935999999996</v>
      </c>
      <c r="G21">
        <v>1.1324718659999999</v>
      </c>
      <c r="H21">
        <v>2.64223567237</v>
      </c>
      <c r="I21">
        <f t="shared" si="0"/>
        <v>140.94223567237</v>
      </c>
      <c r="J21">
        <f t="shared" si="1"/>
        <v>2.1490411511034742</v>
      </c>
      <c r="K21">
        <f t="shared" si="3"/>
        <v>1.1036931086030599</v>
      </c>
      <c r="L21">
        <f t="shared" si="4"/>
        <v>3.6028971157461051E-2</v>
      </c>
      <c r="M21">
        <f t="shared" si="5"/>
        <v>99.973948683183323</v>
      </c>
    </row>
    <row r="22" spans="1:13" x14ac:dyDescent="0.2">
      <c r="M22">
        <f>AVERAGE(M4:M21)</f>
        <v>287.16673426316709</v>
      </c>
    </row>
    <row r="23" spans="1:13" x14ac:dyDescent="0.2">
      <c r="M23">
        <f>AVERAGE(M4:M22)</f>
        <v>287.16673426316709</v>
      </c>
    </row>
    <row r="26" spans="1:13" x14ac:dyDescent="0.2">
      <c r="M26">
        <f>SUM(M8:M25)</f>
        <v>1971.1998258573672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3"/>
  <sheetViews>
    <sheetView topLeftCell="A4" workbookViewId="0">
      <selection activeCell="H4" sqref="H4:J23"/>
    </sheetView>
  </sheetViews>
  <sheetFormatPr defaultRowHeight="12.75" x14ac:dyDescent="0.2"/>
  <cols>
    <col min="2" max="2" width="7.7109375" bestFit="1" customWidth="1"/>
    <col min="3" max="3" width="7.7109375" customWidth="1"/>
    <col min="4" max="7" width="15.5703125" bestFit="1" customWidth="1"/>
    <col min="8" max="8" width="27" bestFit="1" customWidth="1"/>
    <col min="9" max="9" width="12" bestFit="1" customWidth="1"/>
  </cols>
  <sheetData>
    <row r="4" spans="1:10" ht="18.75" x14ac:dyDescent="0.3">
      <c r="A4" s="5" t="s">
        <v>7</v>
      </c>
      <c r="B4" s="5" t="s">
        <v>3</v>
      </c>
      <c r="C4" s="5" t="s">
        <v>21</v>
      </c>
      <c r="D4" s="5" t="s">
        <v>5</v>
      </c>
      <c r="E4" s="5" t="s">
        <v>6</v>
      </c>
      <c r="F4" s="5" t="s">
        <v>24</v>
      </c>
      <c r="G4" s="18" t="s">
        <v>25</v>
      </c>
      <c r="I4" s="17" t="s">
        <v>26</v>
      </c>
    </row>
    <row r="5" spans="1:10" ht="18.75" x14ac:dyDescent="0.3">
      <c r="A5" s="5">
        <v>1</v>
      </c>
      <c r="B5" s="14">
        <v>90.2</v>
      </c>
      <c r="C5" s="5">
        <v>115.8</v>
      </c>
      <c r="D5" s="14">
        <v>2.276233</v>
      </c>
      <c r="E5" s="14">
        <v>0.88427299999999998</v>
      </c>
      <c r="F5">
        <f>LOG10(D5)</f>
        <v>0.35721671529555754</v>
      </c>
      <c r="G5">
        <f>LOG10(C5)</f>
        <v>2.0637085593914173</v>
      </c>
      <c r="H5">
        <f>LOG10(1.1274618)+G5*1.028019535</f>
        <v>2.1736345498892184</v>
      </c>
      <c r="I5">
        <f>POWER(10,H5)</f>
        <v>149.15387813401856</v>
      </c>
      <c r="J5">
        <f>(ABS(I5-C5)/C5)*100</f>
        <v>28.803003569964215</v>
      </c>
    </row>
    <row r="6" spans="1:10" ht="18.75" x14ac:dyDescent="0.3">
      <c r="A6" s="5">
        <v>2</v>
      </c>
      <c r="B6" s="14">
        <v>46.2</v>
      </c>
      <c r="C6" s="5">
        <v>96</v>
      </c>
      <c r="D6" s="14">
        <v>0.372844591</v>
      </c>
      <c r="E6" s="14">
        <v>1.2760659999999999</v>
      </c>
      <c r="F6">
        <f t="shared" ref="F6:F22" si="0">LOG10(D6)</f>
        <v>-0.42847215300484942</v>
      </c>
      <c r="G6">
        <f t="shared" ref="G6:G22" si="1">LOG10(C6)</f>
        <v>1.9822712330395684</v>
      </c>
      <c r="H6">
        <f t="shared" ref="H6:H22" si="2">LOG10(1.1274618)+G6*1.028019535</f>
        <v>2.0899153875213474</v>
      </c>
      <c r="I6">
        <f t="shared" ref="I6:I22" si="3">POWER(10,H6)</f>
        <v>123.00291040546499</v>
      </c>
      <c r="J6">
        <f t="shared" ref="J6:J22" si="4">(ABS(I6-C6)/C6)*100</f>
        <v>28.128031672359359</v>
      </c>
    </row>
    <row r="7" spans="1:10" ht="18.75" x14ac:dyDescent="0.3">
      <c r="A7" s="5">
        <v>3</v>
      </c>
      <c r="B7" s="14">
        <v>46.5</v>
      </c>
      <c r="C7" s="15">
        <v>79</v>
      </c>
      <c r="D7" s="14">
        <v>1.413059160502</v>
      </c>
      <c r="E7" s="14">
        <v>0.98449006485000001</v>
      </c>
      <c r="F7">
        <f t="shared" si="0"/>
        <v>0.15016034482216939</v>
      </c>
      <c r="G7">
        <f t="shared" si="1"/>
        <v>1.8976270912904414</v>
      </c>
      <c r="H7">
        <f t="shared" si="2"/>
        <v>2.0028995562799357</v>
      </c>
      <c r="I7">
        <f t="shared" si="3"/>
        <v>100.66988124100365</v>
      </c>
      <c r="J7">
        <f t="shared" si="4"/>
        <v>27.430229418991964</v>
      </c>
    </row>
    <row r="8" spans="1:10" ht="18.75" x14ac:dyDescent="0.3">
      <c r="A8" s="5">
        <v>4</v>
      </c>
      <c r="B8" s="15">
        <v>54.5</v>
      </c>
      <c r="C8" s="5">
        <v>90.8</v>
      </c>
      <c r="D8" s="15">
        <v>1.10710585121</v>
      </c>
      <c r="E8" s="15">
        <v>1.0547935020000001</v>
      </c>
      <c r="F8">
        <f t="shared" si="0"/>
        <v>4.4189146080795418E-2</v>
      </c>
      <c r="G8">
        <f t="shared" si="1"/>
        <v>1.958085848521085</v>
      </c>
      <c r="H8">
        <f t="shared" si="2"/>
        <v>2.0650523397748599</v>
      </c>
      <c r="I8">
        <f t="shared" si="3"/>
        <v>116.1588596328598</v>
      </c>
      <c r="J8">
        <f t="shared" si="4"/>
        <v>27.928259507554852</v>
      </c>
    </row>
    <row r="9" spans="1:10" ht="18.75" x14ac:dyDescent="0.3">
      <c r="A9" s="19">
        <v>5</v>
      </c>
      <c r="B9" s="19">
        <v>31.1</v>
      </c>
      <c r="C9" s="19">
        <v>39.6</v>
      </c>
      <c r="D9" s="19">
        <v>0.97336800000000001</v>
      </c>
      <c r="E9" s="19">
        <v>1.0644735999999999</v>
      </c>
      <c r="F9">
        <f t="shared" si="0"/>
        <v>-1.1722935524052408E-2</v>
      </c>
      <c r="G9">
        <f t="shared" si="1"/>
        <v>1.5976951859255124</v>
      </c>
      <c r="H9">
        <f t="shared" si="2"/>
        <v>1.6945636983950174</v>
      </c>
      <c r="I9">
        <f t="shared" si="3"/>
        <v>49.495270079185474</v>
      </c>
      <c r="J9">
        <f t="shared" si="4"/>
        <v>24.988055755518868</v>
      </c>
    </row>
    <row r="10" spans="1:10" ht="18.75" x14ac:dyDescent="0.3">
      <c r="A10" s="5">
        <v>6</v>
      </c>
      <c r="B10" s="15">
        <v>67.5</v>
      </c>
      <c r="C10" s="5">
        <v>98.4</v>
      </c>
      <c r="D10" s="15">
        <v>1.2598606999999999</v>
      </c>
      <c r="E10" s="15">
        <v>1.0007699000000001</v>
      </c>
      <c r="F10">
        <f t="shared" si="0"/>
        <v>0.10032252879555686</v>
      </c>
      <c r="G10">
        <f t="shared" si="1"/>
        <v>1.9929950984313416</v>
      </c>
      <c r="H10">
        <f t="shared" si="2"/>
        <v>2.1009397306348006</v>
      </c>
      <c r="I10">
        <f t="shared" si="3"/>
        <v>126.16524361931252</v>
      </c>
      <c r="J10">
        <f t="shared" si="4"/>
        <v>28.216710995236294</v>
      </c>
    </row>
    <row r="11" spans="1:10" ht="18.75" x14ac:dyDescent="0.3">
      <c r="A11" s="5">
        <v>7</v>
      </c>
      <c r="B11" s="15">
        <v>12.8</v>
      </c>
      <c r="C11" s="5">
        <v>18.899999999999999</v>
      </c>
      <c r="D11" s="15">
        <v>1.1274618732199999</v>
      </c>
      <c r="E11" s="15">
        <v>1.0280195346000001</v>
      </c>
      <c r="F11">
        <f t="shared" si="0"/>
        <v>5.2101864492229276E-2</v>
      </c>
      <c r="G11">
        <f t="shared" si="1"/>
        <v>1.2764618041732441</v>
      </c>
      <c r="H11">
        <f t="shared" si="2"/>
        <v>1.3643295066595729</v>
      </c>
      <c r="I11">
        <f t="shared" si="3"/>
        <v>23.138196589602561</v>
      </c>
      <c r="J11">
        <f t="shared" si="4"/>
        <v>22.424320579907743</v>
      </c>
    </row>
    <row r="12" spans="1:10" ht="18.75" x14ac:dyDescent="0.3">
      <c r="A12" s="5">
        <v>8</v>
      </c>
      <c r="B12" s="15">
        <v>10.5</v>
      </c>
      <c r="C12" s="5">
        <v>10.3</v>
      </c>
      <c r="D12" s="15">
        <v>1.0652722065823199</v>
      </c>
      <c r="E12" s="15">
        <v>1.0486778934299399</v>
      </c>
      <c r="F12">
        <f t="shared" si="0"/>
        <v>2.7460596236153538E-2</v>
      </c>
      <c r="G12">
        <f t="shared" si="1"/>
        <v>1.0128372247051722</v>
      </c>
      <c r="H12">
        <f t="shared" si="2"/>
        <v>1.0933182890602351</v>
      </c>
      <c r="I12">
        <f t="shared" si="3"/>
        <v>12.397048180189179</v>
      </c>
      <c r="J12">
        <f t="shared" si="4"/>
        <v>20.359691069797844</v>
      </c>
    </row>
    <row r="13" spans="1:10" ht="18.75" x14ac:dyDescent="0.3">
      <c r="A13" s="5">
        <v>9</v>
      </c>
      <c r="B13" s="15">
        <v>21.5</v>
      </c>
      <c r="C13" s="5">
        <v>28.5</v>
      </c>
      <c r="D13" s="15">
        <v>0.63935607114630699</v>
      </c>
      <c r="E13" s="15">
        <v>1.17515431532263</v>
      </c>
      <c r="F13">
        <f t="shared" si="0"/>
        <v>-0.19425720652874667</v>
      </c>
      <c r="G13">
        <f t="shared" si="1"/>
        <v>1.4548448600085102</v>
      </c>
      <c r="H13">
        <f t="shared" si="2"/>
        <v>1.5477107727712223</v>
      </c>
      <c r="I13">
        <f t="shared" si="3"/>
        <v>35.294803859237206</v>
      </c>
      <c r="J13">
        <f t="shared" si="4"/>
        <v>23.841417049955108</v>
      </c>
    </row>
    <row r="14" spans="1:10" ht="18.75" x14ac:dyDescent="0.3">
      <c r="A14" s="5">
        <v>10</v>
      </c>
      <c r="B14" s="15">
        <v>3.1</v>
      </c>
      <c r="C14" s="5">
        <v>7</v>
      </c>
      <c r="D14" s="15">
        <v>2.9646054789999998</v>
      </c>
      <c r="E14" s="15">
        <v>1.54434691</v>
      </c>
      <c r="F14">
        <f t="shared" si="0"/>
        <v>0.47196690690993132</v>
      </c>
      <c r="G14">
        <f t="shared" si="1"/>
        <v>0.84509804001425681</v>
      </c>
      <c r="H14">
        <f t="shared" si="2"/>
        <v>0.92087913041300107</v>
      </c>
      <c r="I14">
        <f t="shared" si="3"/>
        <v>8.3344919300183573</v>
      </c>
      <c r="J14">
        <f t="shared" si="4"/>
        <v>19.064170428833677</v>
      </c>
    </row>
    <row r="15" spans="1:10" ht="18.75" x14ac:dyDescent="0.3">
      <c r="A15" s="5">
        <v>11</v>
      </c>
      <c r="B15" s="15">
        <v>78.599999999999994</v>
      </c>
      <c r="C15" s="5">
        <v>98.7</v>
      </c>
      <c r="D15" s="15">
        <v>3.0953662648651599</v>
      </c>
      <c r="E15" s="15">
        <v>0.80067606484889897</v>
      </c>
      <c r="F15">
        <f t="shared" si="0"/>
        <v>0.49071204508426197</v>
      </c>
      <c r="G15">
        <f t="shared" si="1"/>
        <v>1.9943171526696368</v>
      </c>
      <c r="H15">
        <f t="shared" si="2"/>
        <v>2.1022988282180974</v>
      </c>
      <c r="I15">
        <f t="shared" si="3"/>
        <v>126.56068834329713</v>
      </c>
      <c r="J15">
        <f t="shared" si="4"/>
        <v>28.227647764232145</v>
      </c>
    </row>
    <row r="16" spans="1:10" ht="18.75" x14ac:dyDescent="0.3">
      <c r="A16" s="5">
        <v>12</v>
      </c>
      <c r="B16" s="15">
        <v>9.6999999999999993</v>
      </c>
      <c r="C16" s="5">
        <v>15.6</v>
      </c>
      <c r="D16" s="15">
        <v>0.55210519309999995</v>
      </c>
      <c r="E16" s="15">
        <v>1.4686235000000001</v>
      </c>
      <c r="F16">
        <f t="shared" si="0"/>
        <v>-0.25797816786789091</v>
      </c>
      <c r="G16">
        <f t="shared" si="1"/>
        <v>1.1931245983544616</v>
      </c>
      <c r="H16">
        <f t="shared" si="2"/>
        <v>1.2786572310855489</v>
      </c>
      <c r="I16">
        <f t="shared" si="3"/>
        <v>18.995784371164493</v>
      </c>
      <c r="J16">
        <f t="shared" si="4"/>
        <v>21.767848533105731</v>
      </c>
    </row>
    <row r="17" spans="1:10" ht="18.75" x14ac:dyDescent="0.3">
      <c r="A17" s="5">
        <v>13</v>
      </c>
      <c r="B17" s="15">
        <v>12.5</v>
      </c>
      <c r="C17" s="5">
        <v>23.9</v>
      </c>
      <c r="D17" s="15">
        <v>0.71625543999999997</v>
      </c>
      <c r="E17" s="15">
        <v>1.3560512199999999</v>
      </c>
      <c r="F17">
        <f t="shared" si="0"/>
        <v>-0.14493206652122428</v>
      </c>
      <c r="G17">
        <f t="shared" si="1"/>
        <v>1.3783979009481377</v>
      </c>
      <c r="H17">
        <f t="shared" si="2"/>
        <v>1.4691218054658142</v>
      </c>
      <c r="I17">
        <f t="shared" si="3"/>
        <v>29.452475640434749</v>
      </c>
      <c r="J17">
        <f t="shared" si="4"/>
        <v>23.232115650354604</v>
      </c>
    </row>
    <row r="18" spans="1:10" ht="18.75" x14ac:dyDescent="0.3">
      <c r="A18" s="5">
        <v>14</v>
      </c>
      <c r="B18" s="15">
        <v>100.8</v>
      </c>
      <c r="C18" s="5">
        <v>138.30000000000001</v>
      </c>
      <c r="D18" s="15">
        <v>1.2876000376550001</v>
      </c>
      <c r="E18" s="15">
        <v>1.0023840342400001</v>
      </c>
      <c r="F18">
        <f t="shared" si="0"/>
        <v>0.10978098071422714</v>
      </c>
      <c r="G18">
        <f t="shared" si="1"/>
        <v>2.1408221801093106</v>
      </c>
      <c r="H18">
        <f t="shared" si="2"/>
        <v>2.2529088584017933</v>
      </c>
      <c r="I18">
        <f t="shared" si="3"/>
        <v>179.02301146171126</v>
      </c>
      <c r="J18">
        <f t="shared" si="4"/>
        <v>29.445416819747827</v>
      </c>
    </row>
    <row r="19" spans="1:10" ht="18.75" x14ac:dyDescent="0.3">
      <c r="A19" s="5">
        <v>15</v>
      </c>
      <c r="B19" s="15">
        <v>4.2</v>
      </c>
      <c r="C19" s="5">
        <v>9</v>
      </c>
      <c r="D19" s="15">
        <v>1.6559516870722699</v>
      </c>
      <c r="E19" s="15">
        <v>1.4565255402028501</v>
      </c>
      <c r="F19">
        <f t="shared" si="0"/>
        <v>0.21904766195128061</v>
      </c>
      <c r="G19">
        <f t="shared" si="1"/>
        <v>0.95424250943932487</v>
      </c>
      <c r="H19">
        <f t="shared" si="2"/>
        <v>1.0330817771191814</v>
      </c>
      <c r="I19">
        <f t="shared" si="3"/>
        <v>10.791499057055351</v>
      </c>
      <c r="J19">
        <f t="shared" si="4"/>
        <v>19.905545078392784</v>
      </c>
    </row>
    <row r="20" spans="1:10" ht="18.75" x14ac:dyDescent="0.3">
      <c r="A20" s="5">
        <v>16</v>
      </c>
      <c r="B20" s="15">
        <v>7.8</v>
      </c>
      <c r="C20" s="5">
        <v>7.3</v>
      </c>
      <c r="D20" s="15">
        <v>0.41062997328955397</v>
      </c>
      <c r="E20" s="15">
        <v>1.29181853872537</v>
      </c>
      <c r="F20">
        <f t="shared" si="0"/>
        <v>-0.38654935316523226</v>
      </c>
      <c r="G20">
        <f t="shared" si="1"/>
        <v>0.86332286012045589</v>
      </c>
      <c r="H20">
        <f t="shared" si="2"/>
        <v>0.93961460150403442</v>
      </c>
      <c r="I20">
        <f t="shared" si="3"/>
        <v>8.7019102853159414</v>
      </c>
      <c r="J20">
        <f t="shared" si="4"/>
        <v>19.204250483780022</v>
      </c>
    </row>
    <row r="21" spans="1:10" ht="18.75" x14ac:dyDescent="0.3">
      <c r="A21" s="5">
        <v>17</v>
      </c>
      <c r="B21" s="15">
        <v>2.1</v>
      </c>
      <c r="C21" s="5">
        <v>5</v>
      </c>
      <c r="D21" s="15">
        <v>1.345764548</v>
      </c>
      <c r="E21" s="15">
        <v>1.5188323859999999</v>
      </c>
      <c r="F21">
        <f t="shared" si="0"/>
        <v>0.12896908332850016</v>
      </c>
      <c r="G21">
        <f t="shared" si="1"/>
        <v>0.69897000433601886</v>
      </c>
      <c r="H21">
        <f t="shared" si="2"/>
        <v>0.77065665512459536</v>
      </c>
      <c r="I21">
        <f t="shared" si="3"/>
        <v>5.8973466292907384</v>
      </c>
      <c r="J21">
        <f t="shared" si="4"/>
        <v>17.946932585814768</v>
      </c>
    </row>
    <row r="22" spans="1:10" ht="18.75" x14ac:dyDescent="0.3">
      <c r="A22" s="5">
        <v>18</v>
      </c>
      <c r="B22" s="15">
        <v>5</v>
      </c>
      <c r="C22" s="5">
        <v>8.4</v>
      </c>
      <c r="D22" s="15">
        <v>1.15755858075</v>
      </c>
      <c r="E22" s="15">
        <v>1.6213234400000001</v>
      </c>
      <c r="F22">
        <f t="shared" si="0"/>
        <v>6.3542978655609775E-2</v>
      </c>
      <c r="G22">
        <f t="shared" si="1"/>
        <v>0.9242792860618817</v>
      </c>
      <c r="H22">
        <f t="shared" si="2"/>
        <v>1.0022789981556011</v>
      </c>
      <c r="I22">
        <f t="shared" si="3"/>
        <v>10.052613798812342</v>
      </c>
      <c r="J22">
        <f t="shared" si="4"/>
        <v>19.673973795385013</v>
      </c>
    </row>
    <row r="23" spans="1:10" x14ac:dyDescent="0.2">
      <c r="J23">
        <f>AVERAGE(J5:J22)</f>
        <v>23.921534486607378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3"/>
  <sheetViews>
    <sheetView tabSelected="1" topLeftCell="A59" workbookViewId="0">
      <selection activeCell="A61" sqref="A61:I80"/>
    </sheetView>
  </sheetViews>
  <sheetFormatPr defaultRowHeight="14.25" x14ac:dyDescent="0.2"/>
  <cols>
    <col min="1" max="1" width="5.140625" style="23" customWidth="1"/>
    <col min="2" max="2" width="4.7109375" style="23" customWidth="1"/>
    <col min="3" max="3" width="6.85546875" style="23" customWidth="1"/>
    <col min="4" max="4" width="5.140625" style="23" customWidth="1"/>
    <col min="5" max="5" width="6.85546875" style="23" customWidth="1"/>
    <col min="6" max="7" width="7.5703125" style="23" customWidth="1"/>
    <col min="8" max="8" width="14.42578125" style="23" customWidth="1"/>
    <col min="9" max="16384" width="9.140625" style="23"/>
  </cols>
  <sheetData>
    <row r="5" spans="1:9" x14ac:dyDescent="0.2">
      <c r="B5" s="23" t="s">
        <v>30</v>
      </c>
    </row>
    <row r="8" spans="1:9" ht="15" x14ac:dyDescent="0.25">
      <c r="A8" s="30" t="s">
        <v>7</v>
      </c>
      <c r="B8" s="30" t="s">
        <v>3</v>
      </c>
      <c r="C8" s="30" t="s">
        <v>21</v>
      </c>
      <c r="D8" s="30" t="s">
        <v>5</v>
      </c>
      <c r="E8" s="30" t="s">
        <v>6</v>
      </c>
      <c r="F8" s="30" t="s">
        <v>25</v>
      </c>
      <c r="G8" s="30" t="s">
        <v>27</v>
      </c>
      <c r="H8" s="30" t="s">
        <v>29</v>
      </c>
      <c r="I8" s="30" t="s">
        <v>28</v>
      </c>
    </row>
    <row r="9" spans="1:9" ht="15" x14ac:dyDescent="0.25">
      <c r="A9" s="30">
        <v>1</v>
      </c>
      <c r="B9" s="31">
        <v>90.2</v>
      </c>
      <c r="C9" s="30">
        <v>115.8</v>
      </c>
      <c r="D9" s="30">
        <v>1.1274618732199999</v>
      </c>
      <c r="E9" s="30">
        <v>1.0280195346000001</v>
      </c>
      <c r="F9" s="32">
        <f>LOG10(C9)</f>
        <v>2.0637085593914173</v>
      </c>
      <c r="G9" s="32">
        <f>LOG10(1.1274618)+F9*1.028019535</f>
        <v>2.1736345498892184</v>
      </c>
      <c r="H9" s="32">
        <f>POWER(10,G9)</f>
        <v>149.15387813401856</v>
      </c>
      <c r="I9" s="32">
        <f t="shared" ref="I9:I26" si="0">(ABS(H9-C9)/C9)*100</f>
        <v>28.803003569964215</v>
      </c>
    </row>
    <row r="10" spans="1:9" ht="15" x14ac:dyDescent="0.25">
      <c r="A10" s="30">
        <v>2</v>
      </c>
      <c r="B10" s="31">
        <v>46.2</v>
      </c>
      <c r="C10" s="30">
        <v>96</v>
      </c>
      <c r="D10" s="30">
        <v>1.1274618732199999</v>
      </c>
      <c r="E10" s="30">
        <v>1.0280195346000001</v>
      </c>
      <c r="F10" s="32">
        <f t="shared" ref="F10:F26" si="1">LOG10(C10)</f>
        <v>1.9822712330395684</v>
      </c>
      <c r="G10" s="32">
        <f t="shared" ref="G10:G26" si="2">LOG10(1.1274618)+F10*1.028019535</f>
        <v>2.0899153875213474</v>
      </c>
      <c r="H10" s="32">
        <f t="shared" ref="H10:H26" si="3">POWER(10,G10)</f>
        <v>123.00291040546499</v>
      </c>
      <c r="I10" s="32">
        <f t="shared" si="0"/>
        <v>28.128031672359359</v>
      </c>
    </row>
    <row r="11" spans="1:9" ht="15" x14ac:dyDescent="0.25">
      <c r="A11" s="30">
        <v>3</v>
      </c>
      <c r="B11" s="31">
        <v>46.5</v>
      </c>
      <c r="C11" s="30">
        <v>79</v>
      </c>
      <c r="D11" s="30">
        <v>1.1274618732199999</v>
      </c>
      <c r="E11" s="30">
        <v>1.0280195346000001</v>
      </c>
      <c r="F11" s="32">
        <f t="shared" si="1"/>
        <v>1.8976270912904414</v>
      </c>
      <c r="G11" s="32">
        <f t="shared" si="2"/>
        <v>2.0028995562799357</v>
      </c>
      <c r="H11" s="32">
        <f t="shared" si="3"/>
        <v>100.66988124100365</v>
      </c>
      <c r="I11" s="32">
        <f t="shared" si="0"/>
        <v>27.430229418991964</v>
      </c>
    </row>
    <row r="12" spans="1:9" ht="15" x14ac:dyDescent="0.25">
      <c r="A12" s="30">
        <v>4</v>
      </c>
      <c r="B12" s="30">
        <v>54.5</v>
      </c>
      <c r="C12" s="30">
        <v>90.8</v>
      </c>
      <c r="D12" s="30">
        <v>1.1274618732199999</v>
      </c>
      <c r="E12" s="30">
        <v>1.0280195346000001</v>
      </c>
      <c r="F12" s="32">
        <f t="shared" si="1"/>
        <v>1.958085848521085</v>
      </c>
      <c r="G12" s="32">
        <f t="shared" si="2"/>
        <v>2.0650523397748599</v>
      </c>
      <c r="H12" s="32">
        <f t="shared" si="3"/>
        <v>116.1588596328598</v>
      </c>
      <c r="I12" s="32">
        <f t="shared" si="0"/>
        <v>27.928259507554852</v>
      </c>
    </row>
    <row r="13" spans="1:9" ht="15" x14ac:dyDescent="0.25">
      <c r="A13" s="30">
        <v>5</v>
      </c>
      <c r="B13" s="30">
        <v>31.1</v>
      </c>
      <c r="C13" s="30">
        <v>39.6</v>
      </c>
      <c r="D13" s="30">
        <v>1.1274618732199999</v>
      </c>
      <c r="E13" s="30">
        <v>1.0280195346000001</v>
      </c>
      <c r="F13" s="32">
        <f t="shared" si="1"/>
        <v>1.5976951859255124</v>
      </c>
      <c r="G13" s="32">
        <f t="shared" si="2"/>
        <v>1.6945636983950174</v>
      </c>
      <c r="H13" s="32">
        <f t="shared" si="3"/>
        <v>49.495270079185474</v>
      </c>
      <c r="I13" s="32">
        <f t="shared" si="0"/>
        <v>24.988055755518868</v>
      </c>
    </row>
    <row r="14" spans="1:9" ht="15" x14ac:dyDescent="0.25">
      <c r="A14" s="30">
        <v>6</v>
      </c>
      <c r="B14" s="30">
        <v>67.5</v>
      </c>
      <c r="C14" s="30">
        <v>98.4</v>
      </c>
      <c r="D14" s="30">
        <v>1.1274618732199999</v>
      </c>
      <c r="E14" s="30">
        <v>1.0280195346000001</v>
      </c>
      <c r="F14" s="32">
        <f t="shared" si="1"/>
        <v>1.9929950984313416</v>
      </c>
      <c r="G14" s="32">
        <f t="shared" si="2"/>
        <v>2.1009397306348006</v>
      </c>
      <c r="H14" s="32">
        <f t="shared" si="3"/>
        <v>126.16524361931252</v>
      </c>
      <c r="I14" s="32">
        <f t="shared" si="0"/>
        <v>28.216710995236294</v>
      </c>
    </row>
    <row r="15" spans="1:9" ht="15" x14ac:dyDescent="0.25">
      <c r="A15" s="30">
        <v>7</v>
      </c>
      <c r="B15" s="30">
        <v>12.8</v>
      </c>
      <c r="C15" s="30">
        <v>18.899999999999999</v>
      </c>
      <c r="D15" s="30">
        <v>1.1274618732199999</v>
      </c>
      <c r="E15" s="30">
        <v>1.0280195346000001</v>
      </c>
      <c r="F15" s="32">
        <f t="shared" si="1"/>
        <v>1.2764618041732441</v>
      </c>
      <c r="G15" s="32">
        <f t="shared" si="2"/>
        <v>1.3643295066595729</v>
      </c>
      <c r="H15" s="32">
        <f t="shared" si="3"/>
        <v>23.138196589602561</v>
      </c>
      <c r="I15" s="32">
        <f t="shared" si="0"/>
        <v>22.424320579907743</v>
      </c>
    </row>
    <row r="16" spans="1:9" ht="15" x14ac:dyDescent="0.25">
      <c r="A16" s="30">
        <v>8</v>
      </c>
      <c r="B16" s="30">
        <v>10.5</v>
      </c>
      <c r="C16" s="30">
        <v>10.3</v>
      </c>
      <c r="D16" s="30">
        <v>1.1274618732199999</v>
      </c>
      <c r="E16" s="30">
        <v>1.0280195346000001</v>
      </c>
      <c r="F16" s="32">
        <f t="shared" si="1"/>
        <v>1.0128372247051722</v>
      </c>
      <c r="G16" s="32">
        <f t="shared" si="2"/>
        <v>1.0933182890602351</v>
      </c>
      <c r="H16" s="32">
        <f t="shared" si="3"/>
        <v>12.397048180189179</v>
      </c>
      <c r="I16" s="32">
        <f t="shared" si="0"/>
        <v>20.359691069797844</v>
      </c>
    </row>
    <row r="17" spans="1:9" ht="15" x14ac:dyDescent="0.25">
      <c r="A17" s="30">
        <v>9</v>
      </c>
      <c r="B17" s="30">
        <v>21.5</v>
      </c>
      <c r="C17" s="30">
        <v>28.5</v>
      </c>
      <c r="D17" s="30">
        <v>1.1274618732199999</v>
      </c>
      <c r="E17" s="30">
        <v>1.0280195346000001</v>
      </c>
      <c r="F17" s="32">
        <f t="shared" si="1"/>
        <v>1.4548448600085102</v>
      </c>
      <c r="G17" s="32">
        <f t="shared" si="2"/>
        <v>1.5477107727712223</v>
      </c>
      <c r="H17" s="32">
        <f t="shared" si="3"/>
        <v>35.294803859237206</v>
      </c>
      <c r="I17" s="32">
        <f t="shared" si="0"/>
        <v>23.841417049955108</v>
      </c>
    </row>
    <row r="18" spans="1:9" ht="15" x14ac:dyDescent="0.25">
      <c r="A18" s="30">
        <v>10</v>
      </c>
      <c r="B18" s="30">
        <v>3.1</v>
      </c>
      <c r="C18" s="30">
        <v>7</v>
      </c>
      <c r="D18" s="30">
        <v>1.1274618732199999</v>
      </c>
      <c r="E18" s="30">
        <v>1.0280195346000001</v>
      </c>
      <c r="F18" s="32">
        <f t="shared" si="1"/>
        <v>0.84509804001425681</v>
      </c>
      <c r="G18" s="32">
        <f t="shared" si="2"/>
        <v>0.92087913041300107</v>
      </c>
      <c r="H18" s="32">
        <f t="shared" si="3"/>
        <v>8.3344919300183573</v>
      </c>
      <c r="I18" s="32">
        <f t="shared" si="0"/>
        <v>19.064170428833677</v>
      </c>
    </row>
    <row r="19" spans="1:9" ht="15" x14ac:dyDescent="0.25">
      <c r="A19" s="30">
        <v>11</v>
      </c>
      <c r="B19" s="30">
        <v>78.599999999999994</v>
      </c>
      <c r="C19" s="30">
        <v>98.7</v>
      </c>
      <c r="D19" s="30">
        <v>1.1274618732199999</v>
      </c>
      <c r="E19" s="30">
        <v>1.0280195346000001</v>
      </c>
      <c r="F19" s="32">
        <f t="shared" si="1"/>
        <v>1.9943171526696368</v>
      </c>
      <c r="G19" s="32">
        <f t="shared" si="2"/>
        <v>2.1022988282180974</v>
      </c>
      <c r="H19" s="32">
        <f t="shared" si="3"/>
        <v>126.56068834329713</v>
      </c>
      <c r="I19" s="32">
        <f t="shared" si="0"/>
        <v>28.227647764232145</v>
      </c>
    </row>
    <row r="20" spans="1:9" ht="15" x14ac:dyDescent="0.25">
      <c r="A20" s="30">
        <v>12</v>
      </c>
      <c r="B20" s="30">
        <v>9.6999999999999993</v>
      </c>
      <c r="C20" s="30">
        <v>15.6</v>
      </c>
      <c r="D20" s="30">
        <v>1.1274618732199999</v>
      </c>
      <c r="E20" s="30">
        <v>1.0280195346000001</v>
      </c>
      <c r="F20" s="32">
        <f t="shared" si="1"/>
        <v>1.1931245983544616</v>
      </c>
      <c r="G20" s="32">
        <f t="shared" si="2"/>
        <v>1.2786572310855489</v>
      </c>
      <c r="H20" s="32">
        <f t="shared" si="3"/>
        <v>18.995784371164493</v>
      </c>
      <c r="I20" s="32">
        <f t="shared" si="0"/>
        <v>21.767848533105731</v>
      </c>
    </row>
    <row r="21" spans="1:9" ht="15" x14ac:dyDescent="0.25">
      <c r="A21" s="30">
        <v>13</v>
      </c>
      <c r="B21" s="30">
        <v>12.5</v>
      </c>
      <c r="C21" s="30">
        <v>23.9</v>
      </c>
      <c r="D21" s="30">
        <v>1.1274618732199999</v>
      </c>
      <c r="E21" s="30">
        <v>1.0280195346000001</v>
      </c>
      <c r="F21" s="32">
        <f t="shared" si="1"/>
        <v>1.3783979009481377</v>
      </c>
      <c r="G21" s="32">
        <f t="shared" si="2"/>
        <v>1.4691218054658142</v>
      </c>
      <c r="H21" s="32">
        <f t="shared" si="3"/>
        <v>29.452475640434749</v>
      </c>
      <c r="I21" s="32">
        <f t="shared" si="0"/>
        <v>23.232115650354604</v>
      </c>
    </row>
    <row r="22" spans="1:9" ht="15" x14ac:dyDescent="0.25">
      <c r="A22" s="30">
        <v>14</v>
      </c>
      <c r="B22" s="30">
        <v>100.8</v>
      </c>
      <c r="C22" s="30">
        <v>138.30000000000001</v>
      </c>
      <c r="D22" s="30">
        <v>1.1274618732199999</v>
      </c>
      <c r="E22" s="30">
        <v>1.0280195346000001</v>
      </c>
      <c r="F22" s="32">
        <f t="shared" si="1"/>
        <v>2.1408221801093106</v>
      </c>
      <c r="G22" s="32">
        <f t="shared" si="2"/>
        <v>2.2529088584017933</v>
      </c>
      <c r="H22" s="32">
        <f t="shared" si="3"/>
        <v>179.02301146171126</v>
      </c>
      <c r="I22" s="32">
        <f t="shared" si="0"/>
        <v>29.445416819747827</v>
      </c>
    </row>
    <row r="23" spans="1:9" ht="15" x14ac:dyDescent="0.25">
      <c r="A23" s="30">
        <v>15</v>
      </c>
      <c r="B23" s="30">
        <v>4.2</v>
      </c>
      <c r="C23" s="30">
        <v>9</v>
      </c>
      <c r="D23" s="30">
        <v>1.1274618732199999</v>
      </c>
      <c r="E23" s="30">
        <v>1.0280195346000001</v>
      </c>
      <c r="F23" s="32">
        <f t="shared" si="1"/>
        <v>0.95424250943932487</v>
      </c>
      <c r="G23" s="32">
        <f t="shared" si="2"/>
        <v>1.0330817771191814</v>
      </c>
      <c r="H23" s="32">
        <f t="shared" si="3"/>
        <v>10.791499057055351</v>
      </c>
      <c r="I23" s="32">
        <f t="shared" si="0"/>
        <v>19.905545078392784</v>
      </c>
    </row>
    <row r="24" spans="1:9" ht="15" x14ac:dyDescent="0.25">
      <c r="A24" s="30">
        <v>16</v>
      </c>
      <c r="B24" s="30">
        <v>7.8</v>
      </c>
      <c r="C24" s="30">
        <v>7.3</v>
      </c>
      <c r="D24" s="30">
        <v>1.1274618732199999</v>
      </c>
      <c r="E24" s="30">
        <v>1.0280195346000001</v>
      </c>
      <c r="F24" s="32">
        <f t="shared" si="1"/>
        <v>0.86332286012045589</v>
      </c>
      <c r="G24" s="32">
        <f t="shared" si="2"/>
        <v>0.93961460150403442</v>
      </c>
      <c r="H24" s="32">
        <f t="shared" si="3"/>
        <v>8.7019102853159414</v>
      </c>
      <c r="I24" s="32">
        <f t="shared" si="0"/>
        <v>19.204250483780022</v>
      </c>
    </row>
    <row r="25" spans="1:9" ht="15" x14ac:dyDescent="0.25">
      <c r="A25" s="30">
        <v>17</v>
      </c>
      <c r="B25" s="30">
        <v>2.1</v>
      </c>
      <c r="C25" s="30">
        <v>5</v>
      </c>
      <c r="D25" s="30">
        <v>1.1274618732199999</v>
      </c>
      <c r="E25" s="30">
        <v>1.0280195346000001</v>
      </c>
      <c r="F25" s="32">
        <f t="shared" si="1"/>
        <v>0.69897000433601886</v>
      </c>
      <c r="G25" s="32">
        <f t="shared" si="2"/>
        <v>0.77065665512459536</v>
      </c>
      <c r="H25" s="32">
        <f t="shared" si="3"/>
        <v>5.8973466292907384</v>
      </c>
      <c r="I25" s="32">
        <f t="shared" si="0"/>
        <v>17.946932585814768</v>
      </c>
    </row>
    <row r="26" spans="1:9" ht="15" x14ac:dyDescent="0.25">
      <c r="A26" s="30">
        <v>18</v>
      </c>
      <c r="B26" s="30">
        <v>5</v>
      </c>
      <c r="C26" s="30">
        <v>8.4</v>
      </c>
      <c r="D26" s="30">
        <v>1.1274618732199999</v>
      </c>
      <c r="E26" s="30">
        <v>1.0280195346000001</v>
      </c>
      <c r="F26" s="32">
        <f t="shared" si="1"/>
        <v>0.9242792860618817</v>
      </c>
      <c r="G26" s="32">
        <f t="shared" si="2"/>
        <v>1.0022789981556011</v>
      </c>
      <c r="H26" s="32">
        <f t="shared" si="3"/>
        <v>10.052613798812342</v>
      </c>
      <c r="I26" s="32">
        <f t="shared" si="0"/>
        <v>19.673973795385013</v>
      </c>
    </row>
    <row r="27" spans="1:9" x14ac:dyDescent="0.2">
      <c r="A27" s="33"/>
      <c r="B27" s="33"/>
      <c r="C27" s="33"/>
      <c r="D27" s="33"/>
      <c r="E27" s="33"/>
      <c r="F27" s="33"/>
      <c r="G27" s="33"/>
      <c r="H27" s="34" t="s">
        <v>33</v>
      </c>
      <c r="I27" s="34">
        <f>AVERAGE(I9:I26)</f>
        <v>23.921534486607378</v>
      </c>
    </row>
    <row r="28" spans="1:9" ht="15" x14ac:dyDescent="0.25">
      <c r="D28" s="24"/>
      <c r="E28" s="24"/>
    </row>
    <row r="32" spans="1:9" x14ac:dyDescent="0.2">
      <c r="B32" s="23" t="s">
        <v>31</v>
      </c>
    </row>
    <row r="35" spans="1:7" ht="15" x14ac:dyDescent="0.25">
      <c r="A35" s="22" t="s">
        <v>7</v>
      </c>
      <c r="B35" s="22" t="s">
        <v>3</v>
      </c>
      <c r="C35" s="22" t="s">
        <v>4</v>
      </c>
      <c r="D35" s="22" t="s">
        <v>5</v>
      </c>
      <c r="E35" s="22" t="s">
        <v>6</v>
      </c>
      <c r="F35" s="22" t="s">
        <v>27</v>
      </c>
      <c r="G35" s="22" t="s">
        <v>17</v>
      </c>
    </row>
    <row r="36" spans="1:7" ht="15" x14ac:dyDescent="0.25">
      <c r="A36" s="22">
        <v>1</v>
      </c>
      <c r="B36" s="21">
        <v>90.2</v>
      </c>
      <c r="C36" s="22">
        <v>115.8</v>
      </c>
      <c r="D36" s="22">
        <v>1.4131</v>
      </c>
      <c r="E36" s="22">
        <v>0.98450000000000004</v>
      </c>
      <c r="F36" s="25">
        <f t="shared" ref="F36:F53" si="4">C36-(1.4131*POWER(B36,0.9845))</f>
        <v>-3.0704023236901321</v>
      </c>
      <c r="G36" s="25">
        <f t="shared" ref="G36:G53" si="5">ABS(F36/C36)*100</f>
        <v>2.651470055000114</v>
      </c>
    </row>
    <row r="37" spans="1:7" ht="15" x14ac:dyDescent="0.25">
      <c r="A37" s="22">
        <v>2</v>
      </c>
      <c r="B37" s="21">
        <v>46.2</v>
      </c>
      <c r="C37" s="22">
        <v>96</v>
      </c>
      <c r="D37" s="22">
        <v>1.4131</v>
      </c>
      <c r="E37" s="22">
        <v>0.98450000000000004</v>
      </c>
      <c r="F37" s="25">
        <f t="shared" si="4"/>
        <v>34.48048239940583</v>
      </c>
      <c r="G37" s="25">
        <f t="shared" si="5"/>
        <v>35.917169166047742</v>
      </c>
    </row>
    <row r="38" spans="1:7" ht="15" x14ac:dyDescent="0.25">
      <c r="A38" s="22">
        <v>3</v>
      </c>
      <c r="B38" s="21">
        <v>46.5</v>
      </c>
      <c r="C38" s="22">
        <v>79</v>
      </c>
      <c r="D38" s="22">
        <v>1.4131</v>
      </c>
      <c r="E38" s="22">
        <v>0.98450000000000004</v>
      </c>
      <c r="F38" s="25">
        <f t="shared" si="4"/>
        <v>17.087216660490235</v>
      </c>
      <c r="G38" s="25">
        <f t="shared" si="5"/>
        <v>21.62938817783574</v>
      </c>
    </row>
    <row r="39" spans="1:7" ht="15" x14ac:dyDescent="0.25">
      <c r="A39" s="22">
        <v>4</v>
      </c>
      <c r="B39" s="22">
        <v>54.5</v>
      </c>
      <c r="C39" s="22">
        <v>90.8</v>
      </c>
      <c r="D39" s="22">
        <v>1.4131</v>
      </c>
      <c r="E39" s="22">
        <v>0.98450000000000004</v>
      </c>
      <c r="F39" s="25">
        <f t="shared" si="4"/>
        <v>18.413887593692195</v>
      </c>
      <c r="G39" s="25">
        <f t="shared" si="5"/>
        <v>20.279611887326208</v>
      </c>
    </row>
    <row r="40" spans="1:7" ht="15" x14ac:dyDescent="0.25">
      <c r="A40" s="22">
        <v>5</v>
      </c>
      <c r="B40" s="22">
        <v>31.1</v>
      </c>
      <c r="C40" s="22">
        <v>39.6</v>
      </c>
      <c r="D40" s="22">
        <v>1.4131</v>
      </c>
      <c r="E40" s="22">
        <v>0.98450000000000004</v>
      </c>
      <c r="F40" s="25">
        <f t="shared" si="4"/>
        <v>-2.0673134200273537</v>
      </c>
      <c r="G40" s="25">
        <f t="shared" si="5"/>
        <v>5.2204884344125091</v>
      </c>
    </row>
    <row r="41" spans="1:7" ht="15" x14ac:dyDescent="0.25">
      <c r="A41" s="22">
        <v>6</v>
      </c>
      <c r="B41" s="22">
        <v>67.5</v>
      </c>
      <c r="C41" s="22">
        <v>98.4</v>
      </c>
      <c r="D41" s="22">
        <v>1.4131</v>
      </c>
      <c r="E41" s="22">
        <v>0.98450000000000004</v>
      </c>
      <c r="F41" s="25">
        <f t="shared" si="4"/>
        <v>9.0442589786671448</v>
      </c>
      <c r="G41" s="25">
        <f t="shared" si="5"/>
        <v>9.1913201002714882</v>
      </c>
    </row>
    <row r="42" spans="1:7" ht="15" x14ac:dyDescent="0.25">
      <c r="A42" s="22">
        <v>7</v>
      </c>
      <c r="B42" s="22">
        <v>12.8</v>
      </c>
      <c r="C42" s="22">
        <v>18.899999999999999</v>
      </c>
      <c r="D42" s="22">
        <v>1.4131</v>
      </c>
      <c r="E42" s="22">
        <v>0.98450000000000004</v>
      </c>
      <c r="F42" s="25">
        <f t="shared" si="4"/>
        <v>1.5131418280122588</v>
      </c>
      <c r="G42" s="25">
        <f t="shared" si="5"/>
        <v>8.0060414180542807</v>
      </c>
    </row>
    <row r="43" spans="1:7" ht="15" x14ac:dyDescent="0.25">
      <c r="A43" s="22">
        <v>8</v>
      </c>
      <c r="B43" s="22">
        <v>10.5</v>
      </c>
      <c r="C43" s="22">
        <v>10.3</v>
      </c>
      <c r="D43" s="22">
        <v>1.4131</v>
      </c>
      <c r="E43" s="22">
        <v>0.98450000000000004</v>
      </c>
      <c r="F43" s="25">
        <f t="shared" si="4"/>
        <v>-4.0065119293096227</v>
      </c>
      <c r="G43" s="25">
        <f t="shared" si="5"/>
        <v>38.898174070967208</v>
      </c>
    </row>
    <row r="44" spans="1:7" ht="15" x14ac:dyDescent="0.25">
      <c r="A44" s="22">
        <v>9</v>
      </c>
      <c r="B44" s="22">
        <v>21.5</v>
      </c>
      <c r="C44" s="22">
        <v>28.5</v>
      </c>
      <c r="D44" s="22">
        <v>1.4131</v>
      </c>
      <c r="E44" s="22">
        <v>0.98450000000000004</v>
      </c>
      <c r="F44" s="25">
        <f t="shared" si="4"/>
        <v>-0.47067140098222282</v>
      </c>
      <c r="G44" s="25">
        <f t="shared" si="5"/>
        <v>1.6514785999376238</v>
      </c>
    </row>
    <row r="45" spans="1:7" ht="15" x14ac:dyDescent="0.25">
      <c r="A45" s="22">
        <v>10</v>
      </c>
      <c r="B45" s="22">
        <v>3.1</v>
      </c>
      <c r="C45" s="22">
        <v>7</v>
      </c>
      <c r="D45" s="22">
        <v>1.4131</v>
      </c>
      <c r="E45" s="22">
        <v>0.98450000000000004</v>
      </c>
      <c r="F45" s="25">
        <f t="shared" si="4"/>
        <v>2.6955419073160352</v>
      </c>
      <c r="G45" s="25">
        <f t="shared" si="5"/>
        <v>38.507741533086218</v>
      </c>
    </row>
    <row r="46" spans="1:7" ht="15" x14ac:dyDescent="0.25">
      <c r="A46" s="22">
        <v>11</v>
      </c>
      <c r="B46" s="22">
        <v>78.599999999999994</v>
      </c>
      <c r="C46" s="22">
        <v>98.7</v>
      </c>
      <c r="D46" s="22">
        <v>1.4131</v>
      </c>
      <c r="E46" s="22">
        <v>0.98450000000000004</v>
      </c>
      <c r="F46" s="25">
        <f t="shared" si="4"/>
        <v>-5.1045506885003959</v>
      </c>
      <c r="G46" s="25">
        <f t="shared" si="5"/>
        <v>5.1717838789264388</v>
      </c>
    </row>
    <row r="47" spans="1:7" ht="15" x14ac:dyDescent="0.25">
      <c r="A47" s="22">
        <v>12</v>
      </c>
      <c r="B47" s="22">
        <v>9.6999999999999993</v>
      </c>
      <c r="C47" s="22">
        <v>15.6</v>
      </c>
      <c r="D47" s="22">
        <v>1.4131</v>
      </c>
      <c r="E47" s="22">
        <v>0.98450000000000004</v>
      </c>
      <c r="F47" s="25">
        <f t="shared" si="4"/>
        <v>2.3672633724601368</v>
      </c>
      <c r="G47" s="25">
        <f t="shared" si="5"/>
        <v>15.174765208077801</v>
      </c>
    </row>
    <row r="48" spans="1:7" ht="15" x14ac:dyDescent="0.25">
      <c r="A48" s="22">
        <v>13</v>
      </c>
      <c r="B48" s="22">
        <v>12.5</v>
      </c>
      <c r="C48" s="22">
        <v>23.9</v>
      </c>
      <c r="D48" s="22">
        <v>1.4131</v>
      </c>
      <c r="E48" s="22">
        <v>0.98450000000000004</v>
      </c>
      <c r="F48" s="25">
        <f t="shared" si="4"/>
        <v>6.9144034539806576</v>
      </c>
      <c r="G48" s="25">
        <f t="shared" si="5"/>
        <v>28.930558384856308</v>
      </c>
    </row>
    <row r="49" spans="1:11" ht="15" x14ac:dyDescent="0.25">
      <c r="A49" s="22">
        <v>14</v>
      </c>
      <c r="B49" s="22">
        <v>100.8</v>
      </c>
      <c r="C49" s="22">
        <v>138.30000000000001</v>
      </c>
      <c r="D49" s="22">
        <v>1.4131</v>
      </c>
      <c r="E49" s="22">
        <v>0.98450000000000004</v>
      </c>
      <c r="F49" s="25">
        <f t="shared" si="4"/>
        <v>5.6889266447535931</v>
      </c>
      <c r="G49" s="25">
        <f t="shared" si="5"/>
        <v>4.1134682897712169</v>
      </c>
    </row>
    <row r="50" spans="1:11" ht="15" x14ac:dyDescent="0.25">
      <c r="A50" s="22">
        <v>15</v>
      </c>
      <c r="B50" s="22">
        <v>4.2</v>
      </c>
      <c r="C50" s="22">
        <v>9</v>
      </c>
      <c r="D50" s="22">
        <v>1.4131</v>
      </c>
      <c r="E50" s="22">
        <v>0.98450000000000004</v>
      </c>
      <c r="F50" s="25">
        <f t="shared" si="4"/>
        <v>3.1955399989157716</v>
      </c>
      <c r="G50" s="25">
        <f t="shared" si="5"/>
        <v>35.505999987953018</v>
      </c>
    </row>
    <row r="51" spans="1:11" ht="15" x14ac:dyDescent="0.25">
      <c r="A51" s="22">
        <v>16</v>
      </c>
      <c r="B51" s="22">
        <v>7.8</v>
      </c>
      <c r="C51" s="22">
        <v>7.3</v>
      </c>
      <c r="D51" s="22">
        <v>1.4131</v>
      </c>
      <c r="E51" s="22">
        <v>0.98450000000000004</v>
      </c>
      <c r="F51" s="25">
        <f t="shared" si="4"/>
        <v>-3.3767735777566754</v>
      </c>
      <c r="G51" s="25">
        <f t="shared" si="5"/>
        <v>46.25717229803665</v>
      </c>
    </row>
    <row r="52" spans="1:11" ht="15" x14ac:dyDescent="0.25">
      <c r="A52" s="22">
        <v>17</v>
      </c>
      <c r="B52" s="22">
        <v>2.1</v>
      </c>
      <c r="C52" s="22">
        <v>5</v>
      </c>
      <c r="D52" s="22">
        <v>1.4131</v>
      </c>
      <c r="E52" s="22">
        <v>0.98450000000000004</v>
      </c>
      <c r="F52" s="25">
        <f t="shared" si="4"/>
        <v>2.0664209730597123</v>
      </c>
      <c r="G52" s="25">
        <f t="shared" si="5"/>
        <v>41.328419461194244</v>
      </c>
    </row>
    <row r="53" spans="1:11" ht="15" x14ac:dyDescent="0.25">
      <c r="A53" s="22">
        <v>18</v>
      </c>
      <c r="B53" s="22">
        <v>5</v>
      </c>
      <c r="C53" s="22">
        <v>8.4</v>
      </c>
      <c r="D53" s="22">
        <v>1.4131</v>
      </c>
      <c r="E53" s="22">
        <v>0.98450000000000004</v>
      </c>
      <c r="F53" s="25">
        <f t="shared" si="4"/>
        <v>1.5085776719663819</v>
      </c>
      <c r="G53" s="25">
        <f t="shared" si="5"/>
        <v>17.959257999599785</v>
      </c>
    </row>
    <row r="54" spans="1:11" x14ac:dyDescent="0.2">
      <c r="F54" s="23" t="s">
        <v>14</v>
      </c>
      <c r="G54" s="26">
        <f>AVERAGE(G36:G53)</f>
        <v>20.910794941741923</v>
      </c>
    </row>
    <row r="56" spans="1:11" ht="15" x14ac:dyDescent="0.25">
      <c r="C56" s="24"/>
      <c r="D56" s="24"/>
    </row>
    <row r="61" spans="1:11" ht="15" x14ac:dyDescent="0.25">
      <c r="A61" s="35" t="s">
        <v>7</v>
      </c>
      <c r="B61" s="35" t="s">
        <v>3</v>
      </c>
      <c r="C61" s="36" t="s">
        <v>21</v>
      </c>
      <c r="D61" s="35" t="s">
        <v>18</v>
      </c>
      <c r="E61" s="35" t="s">
        <v>5</v>
      </c>
      <c r="F61" s="35" t="s">
        <v>6</v>
      </c>
      <c r="G61" s="35" t="s">
        <v>10</v>
      </c>
      <c r="H61" s="35" t="s">
        <v>32</v>
      </c>
      <c r="I61" s="35" t="s">
        <v>28</v>
      </c>
      <c r="J61" s="27"/>
      <c r="K61" s="28"/>
    </row>
    <row r="62" spans="1:11" ht="15" x14ac:dyDescent="0.25">
      <c r="A62" s="35">
        <v>1</v>
      </c>
      <c r="B62" s="35">
        <v>90.2</v>
      </c>
      <c r="C62" s="36">
        <v>115.8</v>
      </c>
      <c r="D62" s="37">
        <v>30</v>
      </c>
      <c r="E62" s="36">
        <v>0.61781588863000003</v>
      </c>
      <c r="F62" s="36">
        <v>1.1368506056368299</v>
      </c>
      <c r="G62" s="36">
        <v>0.26013999375700497</v>
      </c>
      <c r="H62" s="35">
        <f>C62-(0.6175889*(POWER(B62,1.1369)+(D62*0.2601)))</f>
        <v>7.806116131733674</v>
      </c>
      <c r="I62" s="35">
        <f>ABS(H62/C62)*100</f>
        <v>6.7410329289582682</v>
      </c>
      <c r="J62" s="27"/>
    </row>
    <row r="63" spans="1:11" ht="15" x14ac:dyDescent="0.25">
      <c r="A63" s="35">
        <v>2</v>
      </c>
      <c r="B63" s="35">
        <v>46.2</v>
      </c>
      <c r="C63" s="36">
        <v>96</v>
      </c>
      <c r="D63" s="37">
        <v>20</v>
      </c>
      <c r="E63" s="36">
        <v>0.61781588863000003</v>
      </c>
      <c r="F63" s="36">
        <v>1.1368506056368299</v>
      </c>
      <c r="G63" s="36">
        <v>0.26013999375700497</v>
      </c>
      <c r="H63" s="35">
        <f t="shared" ref="H63:H79" si="6">C63-(0.6175889*(POWER(B63,1.1369)+(D63*0.2601)))</f>
        <v>44.566887536823131</v>
      </c>
      <c r="I63" s="35">
        <f t="shared" ref="I63:I79" si="7">ABS(H63/C63)*100</f>
        <v>46.423841184190763</v>
      </c>
      <c r="J63" s="27"/>
    </row>
    <row r="64" spans="1:11" ht="15" x14ac:dyDescent="0.25">
      <c r="A64" s="35">
        <v>3</v>
      </c>
      <c r="B64" s="35">
        <v>46.5</v>
      </c>
      <c r="C64" s="36">
        <v>79</v>
      </c>
      <c r="D64" s="37">
        <v>19</v>
      </c>
      <c r="E64" s="36">
        <v>0.61781588863000003</v>
      </c>
      <c r="F64" s="36">
        <v>1.1368506056368299</v>
      </c>
      <c r="G64" s="36">
        <v>0.26013999375700497</v>
      </c>
      <c r="H64" s="35">
        <f t="shared" si="6"/>
        <v>27.371378827557223</v>
      </c>
      <c r="I64" s="35">
        <f t="shared" si="7"/>
        <v>34.64731497159142</v>
      </c>
      <c r="J64" s="27"/>
    </row>
    <row r="65" spans="1:10" ht="15" x14ac:dyDescent="0.25">
      <c r="A65" s="35">
        <v>4</v>
      </c>
      <c r="B65" s="35">
        <v>54.5</v>
      </c>
      <c r="C65" s="36">
        <v>90.8</v>
      </c>
      <c r="D65" s="37">
        <v>20</v>
      </c>
      <c r="E65" s="36">
        <v>0.61781588863000003</v>
      </c>
      <c r="F65" s="36">
        <v>1.1368506056368299</v>
      </c>
      <c r="G65" s="36">
        <v>0.26013999375700497</v>
      </c>
      <c r="H65" s="35">
        <f t="shared" si="6"/>
        <v>29.402620526041503</v>
      </c>
      <c r="I65" s="35">
        <f t="shared" si="7"/>
        <v>32.381740667446593</v>
      </c>
      <c r="J65" s="27"/>
    </row>
    <row r="66" spans="1:10" ht="15" x14ac:dyDescent="0.25">
      <c r="A66" s="35">
        <v>5</v>
      </c>
      <c r="B66" s="35">
        <v>31.1</v>
      </c>
      <c r="C66" s="36">
        <v>39.6</v>
      </c>
      <c r="D66" s="37">
        <v>35</v>
      </c>
      <c r="E66" s="36">
        <v>0.61781588863000003</v>
      </c>
      <c r="F66" s="36">
        <v>1.1368506056368299</v>
      </c>
      <c r="G66" s="36">
        <v>0.26013999375700497</v>
      </c>
      <c r="H66" s="35">
        <f t="shared" si="6"/>
        <v>3.2296452361892776</v>
      </c>
      <c r="I66" s="35">
        <f t="shared" si="7"/>
        <v>8.1556697883567626</v>
      </c>
      <c r="J66" s="27"/>
    </row>
    <row r="67" spans="1:10" ht="15" x14ac:dyDescent="0.25">
      <c r="A67" s="35">
        <v>6</v>
      </c>
      <c r="B67" s="35">
        <v>67.5</v>
      </c>
      <c r="C67" s="36">
        <v>98.4</v>
      </c>
      <c r="D67" s="37">
        <v>29</v>
      </c>
      <c r="E67" s="36">
        <v>0.61781588863000003</v>
      </c>
      <c r="F67" s="36">
        <v>1.1368506056368299</v>
      </c>
      <c r="G67" s="36">
        <v>0.26013999375700497</v>
      </c>
      <c r="H67" s="35">
        <f t="shared" si="6"/>
        <v>19.53628597004051</v>
      </c>
      <c r="I67" s="35">
        <f t="shared" si="7"/>
        <v>19.85394915654523</v>
      </c>
      <c r="J67" s="27"/>
    </row>
    <row r="68" spans="1:10" ht="15" x14ac:dyDescent="0.25">
      <c r="A68" s="35">
        <v>7</v>
      </c>
      <c r="B68" s="35">
        <v>12.8</v>
      </c>
      <c r="C68" s="36">
        <v>18.899999999999999</v>
      </c>
      <c r="D68" s="37">
        <v>26</v>
      </c>
      <c r="E68" s="36">
        <v>0.61781588863000003</v>
      </c>
      <c r="F68" s="36">
        <v>1.1368506056368299</v>
      </c>
      <c r="G68" s="36">
        <v>0.26013999375700497</v>
      </c>
      <c r="H68" s="35">
        <f t="shared" si="6"/>
        <v>3.5165675114915889</v>
      </c>
      <c r="I68" s="35">
        <f t="shared" si="7"/>
        <v>18.606177309479307</v>
      </c>
      <c r="J68" s="27"/>
    </row>
    <row r="69" spans="1:10" ht="15" x14ac:dyDescent="0.25">
      <c r="A69" s="35">
        <v>8</v>
      </c>
      <c r="B69" s="35">
        <v>10.5</v>
      </c>
      <c r="C69" s="36">
        <v>10.3</v>
      </c>
      <c r="D69" s="37">
        <v>34</v>
      </c>
      <c r="E69" s="36">
        <v>0.61781588863000003</v>
      </c>
      <c r="F69" s="36">
        <v>1.1368506056368299</v>
      </c>
      <c r="G69" s="36">
        <v>0.26013999375700497</v>
      </c>
      <c r="H69" s="35">
        <f t="shared" si="6"/>
        <v>-4.1088361626286112</v>
      </c>
      <c r="I69" s="35">
        <f t="shared" si="7"/>
        <v>39.891613229403987</v>
      </c>
      <c r="J69" s="27"/>
    </row>
    <row r="70" spans="1:10" ht="15" x14ac:dyDescent="0.25">
      <c r="A70" s="35">
        <v>9</v>
      </c>
      <c r="B70" s="35">
        <v>21.5</v>
      </c>
      <c r="C70" s="36">
        <v>28.5</v>
      </c>
      <c r="D70" s="37">
        <v>31</v>
      </c>
      <c r="E70" s="36">
        <v>0.61781588863000003</v>
      </c>
      <c r="F70" s="36">
        <v>1.1368506056368299</v>
      </c>
      <c r="G70" s="36">
        <v>0.26013999375700497</v>
      </c>
      <c r="H70" s="35">
        <f t="shared" si="6"/>
        <v>3.311135462343227</v>
      </c>
      <c r="I70" s="35">
        <f t="shared" si="7"/>
        <v>11.618019166116586</v>
      </c>
      <c r="J70" s="27"/>
    </row>
    <row r="71" spans="1:10" ht="15" x14ac:dyDescent="0.25">
      <c r="A71" s="35">
        <v>10</v>
      </c>
      <c r="B71" s="35">
        <v>3.1</v>
      </c>
      <c r="C71" s="36">
        <v>7</v>
      </c>
      <c r="D71" s="37">
        <v>26</v>
      </c>
      <c r="E71" s="36">
        <v>0.61781588863000003</v>
      </c>
      <c r="F71" s="36">
        <v>1.1368506056368299</v>
      </c>
      <c r="G71" s="36">
        <v>0.26013999375700497</v>
      </c>
      <c r="H71" s="35">
        <f t="shared" si="6"/>
        <v>0.58823049976915343</v>
      </c>
      <c r="I71" s="35">
        <f t="shared" si="7"/>
        <v>8.4032928538450484</v>
      </c>
      <c r="J71" s="27"/>
    </row>
    <row r="72" spans="1:10" ht="15" x14ac:dyDescent="0.25">
      <c r="A72" s="35">
        <v>11</v>
      </c>
      <c r="B72" s="35">
        <v>78.599999999999994</v>
      </c>
      <c r="C72" s="36">
        <v>98.7</v>
      </c>
      <c r="D72" s="37">
        <v>35</v>
      </c>
      <c r="E72" s="36">
        <v>0.61781588863000003</v>
      </c>
      <c r="F72" s="36">
        <v>1.1368506056368299</v>
      </c>
      <c r="G72" s="36">
        <v>0.26013999375700497</v>
      </c>
      <c r="H72" s="35">
        <f t="shared" si="6"/>
        <v>4.8499948213860051</v>
      </c>
      <c r="I72" s="35">
        <f t="shared" si="7"/>
        <v>4.9138751989726499</v>
      </c>
      <c r="J72" s="27"/>
    </row>
    <row r="73" spans="1:10" ht="15" x14ac:dyDescent="0.25">
      <c r="A73" s="35">
        <v>12</v>
      </c>
      <c r="B73" s="35">
        <v>9.6999999999999993</v>
      </c>
      <c r="C73" s="36">
        <v>15.6</v>
      </c>
      <c r="D73" s="37">
        <v>27</v>
      </c>
      <c r="E73" s="36">
        <v>0.61781588863000003</v>
      </c>
      <c r="F73" s="36">
        <v>1.1368506056368299</v>
      </c>
      <c r="G73" s="36">
        <v>0.26013999375700497</v>
      </c>
      <c r="H73" s="35">
        <f t="shared" si="6"/>
        <v>3.0864935081530707</v>
      </c>
      <c r="I73" s="35">
        <f t="shared" si="7"/>
        <v>19.785214795853019</v>
      </c>
      <c r="J73" s="27"/>
    </row>
    <row r="74" spans="1:10" ht="15" x14ac:dyDescent="0.25">
      <c r="A74" s="36">
        <v>13</v>
      </c>
      <c r="B74" s="36">
        <v>12.5</v>
      </c>
      <c r="C74" s="36">
        <v>23.9</v>
      </c>
      <c r="D74" s="37">
        <v>27</v>
      </c>
      <c r="E74" s="36">
        <v>0.61781588863000003</v>
      </c>
      <c r="F74" s="36">
        <v>1.1368506056368299</v>
      </c>
      <c r="G74" s="36">
        <v>0.26013999375700497</v>
      </c>
      <c r="H74" s="35">
        <f t="shared" si="6"/>
        <v>8.6540710913894419</v>
      </c>
      <c r="I74" s="35">
        <f t="shared" si="7"/>
        <v>36.209502474432817</v>
      </c>
      <c r="J74" s="27"/>
    </row>
    <row r="75" spans="1:10" ht="15" x14ac:dyDescent="0.25">
      <c r="A75" s="35">
        <v>14</v>
      </c>
      <c r="B75" s="35">
        <v>100.8</v>
      </c>
      <c r="C75" s="36">
        <v>138.30000000000001</v>
      </c>
      <c r="D75" s="37">
        <v>34</v>
      </c>
      <c r="E75" s="36">
        <v>0.61781588863000003</v>
      </c>
      <c r="F75" s="36">
        <v>1.1368506056368299</v>
      </c>
      <c r="G75" s="36">
        <v>0.26013999375700497</v>
      </c>
      <c r="H75" s="35">
        <f t="shared" si="6"/>
        <v>15.771610663562598</v>
      </c>
      <c r="I75" s="35">
        <f t="shared" si="7"/>
        <v>11.403912265771943</v>
      </c>
      <c r="J75" s="27"/>
    </row>
    <row r="76" spans="1:10" ht="15" x14ac:dyDescent="0.25">
      <c r="A76" s="35">
        <v>15</v>
      </c>
      <c r="B76" s="35">
        <v>4.2</v>
      </c>
      <c r="C76" s="36">
        <v>9</v>
      </c>
      <c r="D76" s="37">
        <v>19</v>
      </c>
      <c r="E76" s="36">
        <v>0.61781588863000003</v>
      </c>
      <c r="F76" s="36">
        <v>1.1368506056368299</v>
      </c>
      <c r="G76" s="36">
        <v>0.26013999375700497</v>
      </c>
      <c r="H76" s="35">
        <f t="shared" si="6"/>
        <v>2.7909590909947424</v>
      </c>
      <c r="I76" s="35">
        <f t="shared" si="7"/>
        <v>31.010656566608247</v>
      </c>
      <c r="J76" s="27"/>
    </row>
    <row r="77" spans="1:10" ht="15" x14ac:dyDescent="0.25">
      <c r="A77" s="35">
        <v>16</v>
      </c>
      <c r="B77" s="35">
        <v>7.8</v>
      </c>
      <c r="C77" s="36">
        <v>7.3</v>
      </c>
      <c r="D77" s="37">
        <v>31</v>
      </c>
      <c r="E77" s="36">
        <v>0.61781588863000003</v>
      </c>
      <c r="F77" s="36">
        <v>1.1368506056368299</v>
      </c>
      <c r="G77" s="36">
        <v>0.26013999375700497</v>
      </c>
      <c r="H77" s="35">
        <f t="shared" si="6"/>
        <v>-4.061167276629619</v>
      </c>
      <c r="I77" s="35">
        <f t="shared" si="7"/>
        <v>55.632428446981088</v>
      </c>
      <c r="J77" s="27"/>
    </row>
    <row r="78" spans="1:10" ht="15" x14ac:dyDescent="0.25">
      <c r="A78" s="35">
        <v>17</v>
      </c>
      <c r="B78" s="35">
        <v>2.1</v>
      </c>
      <c r="C78" s="36">
        <v>5</v>
      </c>
      <c r="D78" s="37">
        <v>28</v>
      </c>
      <c r="E78" s="36">
        <v>0.61781588863000003</v>
      </c>
      <c r="F78" s="36">
        <v>1.1368506056368299</v>
      </c>
      <c r="G78" s="36">
        <v>0.26013999375700497</v>
      </c>
      <c r="H78" s="35">
        <f t="shared" si="6"/>
        <v>-0.9333670143713908</v>
      </c>
      <c r="I78" s="35">
        <f t="shared" si="7"/>
        <v>18.667340287427816</v>
      </c>
      <c r="J78" s="27"/>
    </row>
    <row r="79" spans="1:10" ht="15" x14ac:dyDescent="0.25">
      <c r="A79" s="35">
        <v>18</v>
      </c>
      <c r="B79" s="35">
        <v>5</v>
      </c>
      <c r="C79" s="36">
        <v>8.4</v>
      </c>
      <c r="D79" s="37">
        <v>29</v>
      </c>
      <c r="E79" s="36">
        <v>0.61781588863000003</v>
      </c>
      <c r="F79" s="36">
        <v>1.1368506056368299</v>
      </c>
      <c r="G79" s="36">
        <v>0.26013999375700497</v>
      </c>
      <c r="H79" s="35">
        <f t="shared" si="6"/>
        <v>-0.10750498080235893</v>
      </c>
      <c r="I79" s="35">
        <f t="shared" si="7"/>
        <v>1.2798212000280824</v>
      </c>
      <c r="J79" s="27"/>
    </row>
    <row r="80" spans="1:10" ht="15" x14ac:dyDescent="0.25">
      <c r="A80" s="38"/>
      <c r="B80" s="38"/>
      <c r="C80" s="38"/>
      <c r="D80" s="38"/>
      <c r="E80" s="38"/>
      <c r="F80" s="38"/>
      <c r="G80" s="38"/>
      <c r="H80" s="37" t="s">
        <v>14</v>
      </c>
      <c r="I80" s="39">
        <f>AVERAGE(I62:I79)</f>
        <v>22.534744582889424</v>
      </c>
      <c r="J80" s="29"/>
    </row>
    <row r="83" spans="4:6" ht="15" x14ac:dyDescent="0.25">
      <c r="D83" s="24"/>
      <c r="E83" s="24"/>
      <c r="F8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engg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bhavendra</dc:creator>
  <cp:lastModifiedBy>cloudconvert_15</cp:lastModifiedBy>
  <dcterms:created xsi:type="dcterms:W3CDTF">2012-08-12T10:51:04Z</dcterms:created>
  <dcterms:modified xsi:type="dcterms:W3CDTF">2025-04-25T19:14:40Z</dcterms:modified>
</cp:coreProperties>
</file>